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PS!$A$35</definedName>
    <definedName name="b_2_EDB_Duals">PS!$A$82</definedName>
    <definedName name="b_3_Other_Characteristics">PS!$A$123</definedName>
    <definedName name="b_4_Long_Term_Care">PS!$A$158</definedName>
    <definedName name="b_5_Other_Waiver">PS!$A$252</definedName>
    <definedName name="b_6_Restricted_Benefits">PS!$A$285</definedName>
    <definedName name="b_7_June_Eligibility">PS!$A$305</definedName>
    <definedName name="b_8_Medicaid_Expenditures">PS!$A$327</definedName>
    <definedName name="c__Medicaid_Enrollees">PS!$A$411</definedName>
    <definedName name="c_1_Managed_Care_Plan_Info">PS!$A$433</definedName>
    <definedName name="d__FFS_Non_Duals">PS!$A$521</definedName>
    <definedName name="e__FFS_Duals">PS!$A$768</definedName>
    <definedName name="f__FFS_All">PS!$A$966</definedName>
    <definedName name="_xlnm.Print_Area" localSheetId="1">IP!$A$1:$K$80</definedName>
    <definedName name="_xlnm.Print_Area" localSheetId="2">LT!$A$1:$K$76</definedName>
    <definedName name="_xlnm.Print_Area" localSheetId="3">OT!$A$2:$K$204</definedName>
    <definedName name="_xlnm.Print_Area" localSheetId="5">PS!$A$1:$L$1214</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H42" i="11"/>
  <c r="H41"/>
  <c r="H40"/>
  <c r="F42"/>
  <c r="F41"/>
  <c r="F40"/>
  <c r="D42"/>
  <c r="D41"/>
  <c r="D40"/>
  <c r="H29"/>
  <c r="F29"/>
  <c r="D29"/>
  <c r="H28"/>
  <c r="F28"/>
  <c r="D28"/>
  <c r="H16"/>
  <c r="F16"/>
  <c r="D16"/>
  <c r="H193" i="6"/>
  <c r="H120"/>
  <c r="F193"/>
  <c r="F120"/>
  <c r="D193"/>
  <c r="D120"/>
  <c r="H37"/>
  <c r="F37"/>
  <c r="D37"/>
  <c r="H39"/>
  <c r="F39"/>
  <c r="D39"/>
  <c r="H26"/>
  <c r="H25"/>
  <c r="F26"/>
  <c r="F25"/>
  <c r="D26"/>
  <c r="D25"/>
  <c r="H73" i="8"/>
  <c r="H66"/>
  <c r="F73"/>
  <c r="F66"/>
  <c r="D73"/>
  <c r="D66"/>
  <c r="H51"/>
  <c r="F51"/>
  <c r="D51"/>
  <c r="H44"/>
  <c r="F44"/>
  <c r="D44"/>
  <c r="H18"/>
  <c r="H17"/>
  <c r="F18"/>
  <c r="F17"/>
  <c r="D18"/>
  <c r="D17"/>
  <c r="H18" i="3"/>
  <c r="H17"/>
  <c r="F18"/>
  <c r="F17"/>
  <c r="D18"/>
  <c r="D17"/>
  <c r="K42" i="11" l="1"/>
  <c r="K41"/>
  <c r="K40"/>
  <c r="K29"/>
  <c r="K28"/>
  <c r="K17"/>
  <c r="H17"/>
  <c r="F17"/>
  <c r="D17"/>
  <c r="K16"/>
  <c r="K193" i="6"/>
  <c r="K120"/>
  <c r="K39"/>
  <c r="K37"/>
  <c r="K26"/>
  <c r="K25"/>
  <c r="K24" l="1"/>
  <c r="K73" i="8"/>
  <c r="K66"/>
  <c r="K51"/>
  <c r="K44"/>
  <c r="K18"/>
  <c r="K17"/>
  <c r="K18" i="3"/>
  <c r="K17"/>
  <c r="L783" i="16" l="1"/>
  <c r="H783"/>
  <c r="F783"/>
  <c r="D783"/>
  <c r="L782"/>
  <c r="H782"/>
  <c r="F782"/>
  <c r="D782"/>
  <c r="L341" l="1"/>
  <c r="H341"/>
  <c r="F341"/>
  <c r="D341"/>
  <c r="L340"/>
  <c r="H340"/>
  <c r="F340"/>
  <c r="D340"/>
  <c r="L339"/>
  <c r="H339"/>
  <c r="F339"/>
  <c r="D339"/>
  <c r="L338"/>
  <c r="H338"/>
  <c r="F338"/>
  <c r="D338"/>
  <c r="L337"/>
  <c r="H337"/>
  <c r="F337"/>
  <c r="D337"/>
  <c r="H251"/>
  <c r="F251"/>
  <c r="D251"/>
  <c r="L51"/>
  <c r="H51"/>
  <c r="F51"/>
  <c r="D51"/>
  <c r="H49"/>
  <c r="F49"/>
  <c r="D49"/>
  <c r="H44" l="1"/>
  <c r="F44"/>
  <c r="D44"/>
  <c r="L47"/>
  <c r="H47"/>
  <c r="F47"/>
  <c r="D47"/>
  <c r="L46"/>
  <c r="H46"/>
  <c r="F46"/>
  <c r="D46"/>
  <c r="L45"/>
  <c r="H45"/>
  <c r="F45"/>
  <c r="D45"/>
  <c r="L44"/>
  <c r="L48"/>
  <c r="H48"/>
  <c r="F48"/>
  <c r="D48"/>
  <c r="D529"/>
  <c r="H110"/>
  <c r="F110"/>
  <c r="D110"/>
  <c r="H109"/>
  <c r="F109"/>
  <c r="D109"/>
  <c r="H79"/>
  <c r="F79"/>
  <c r="D79"/>
  <c r="L1007" l="1"/>
  <c r="H1007"/>
  <c r="F1007"/>
  <c r="D1007"/>
  <c r="L1006"/>
  <c r="H1006"/>
  <c r="F1006"/>
  <c r="D1006"/>
  <c r="L1005"/>
  <c r="H1005"/>
  <c r="F1005"/>
  <c r="D1005"/>
  <c r="L801"/>
  <c r="H801"/>
  <c r="F801"/>
  <c r="D801"/>
  <c r="L800"/>
  <c r="H800"/>
  <c r="F800"/>
  <c r="D800"/>
  <c r="L799"/>
  <c r="H799"/>
  <c r="F799"/>
  <c r="D799"/>
  <c r="H557"/>
  <c r="F557"/>
  <c r="D557"/>
  <c r="L557"/>
  <c r="L558"/>
  <c r="H558"/>
  <c r="F558"/>
  <c r="D558"/>
  <c r="L556"/>
  <c r="H556"/>
  <c r="F556"/>
  <c r="D556"/>
  <c r="L367"/>
  <c r="H367"/>
  <c r="F367"/>
  <c r="D367"/>
  <c r="L366"/>
  <c r="H366"/>
  <c r="F366"/>
  <c r="D366"/>
  <c r="L365"/>
  <c r="H365"/>
  <c r="F365"/>
  <c r="D365"/>
  <c r="L364"/>
  <c r="H364"/>
  <c r="F364"/>
  <c r="D364"/>
  <c r="L363"/>
  <c r="H363"/>
  <c r="F363"/>
  <c r="D363"/>
  <c r="L362"/>
  <c r="H362"/>
  <c r="F362"/>
  <c r="D362"/>
  <c r="L361"/>
  <c r="H361"/>
  <c r="F361"/>
  <c r="D361"/>
  <c r="L360"/>
  <c r="H360"/>
  <c r="F360"/>
  <c r="D360"/>
  <c r="L359"/>
  <c r="H359"/>
  <c r="F359"/>
  <c r="D359"/>
  <c r="L358"/>
  <c r="H358"/>
  <c r="F358"/>
  <c r="D358"/>
  <c r="L357"/>
  <c r="H357"/>
  <c r="F357"/>
  <c r="D357"/>
  <c r="L356"/>
  <c r="H356"/>
  <c r="F356"/>
  <c r="D356"/>
  <c r="L355"/>
  <c r="H355"/>
  <c r="F355"/>
  <c r="D355"/>
  <c r="L317"/>
  <c r="H317"/>
  <c r="F317"/>
  <c r="D317"/>
  <c r="L316"/>
  <c r="H316"/>
  <c r="F316"/>
  <c r="D316"/>
  <c r="L314"/>
  <c r="H314"/>
  <c r="F314"/>
  <c r="D314"/>
  <c r="L313"/>
  <c r="H313"/>
  <c r="F313"/>
  <c r="D313"/>
  <c r="H284"/>
  <c r="F284"/>
  <c r="D284"/>
  <c r="H283"/>
  <c r="F283"/>
  <c r="D283"/>
  <c r="L283"/>
  <c r="L282"/>
  <c r="H282"/>
  <c r="F282"/>
  <c r="D282"/>
  <c r="L284"/>
  <c r="H248"/>
  <c r="H247"/>
  <c r="F247"/>
  <c r="D247"/>
  <c r="H250"/>
  <c r="F250"/>
  <c r="D250"/>
  <c r="L251"/>
  <c r="L250"/>
  <c r="L186"/>
  <c r="H186"/>
  <c r="F186"/>
  <c r="D186"/>
  <c r="L185"/>
  <c r="H185"/>
  <c r="F185"/>
  <c r="D185"/>
  <c r="L184"/>
  <c r="H184"/>
  <c r="F184"/>
  <c r="D184"/>
  <c r="L183"/>
  <c r="H183"/>
  <c r="F183"/>
  <c r="D183"/>
  <c r="L182"/>
  <c r="H182"/>
  <c r="F182"/>
  <c r="D182"/>
  <c r="H129" l="1"/>
  <c r="H128"/>
  <c r="F129"/>
  <c r="F128"/>
  <c r="D129"/>
  <c r="D128"/>
  <c r="L129"/>
  <c r="L110"/>
  <c r="L109"/>
  <c r="L108"/>
  <c r="H108"/>
  <c r="F108"/>
  <c r="D108"/>
  <c r="L107"/>
  <c r="H107"/>
  <c r="F107"/>
  <c r="D107"/>
  <c r="L106"/>
  <c r="H106"/>
  <c r="F106"/>
  <c r="D106"/>
  <c r="L100"/>
  <c r="L99"/>
  <c r="H80"/>
  <c r="F80"/>
  <c r="D80"/>
  <c r="H81"/>
  <c r="F81"/>
  <c r="D81"/>
  <c r="L81" l="1"/>
  <c r="L80"/>
  <c r="L79"/>
  <c r="L78"/>
  <c r="H78"/>
  <c r="F78"/>
  <c r="D78"/>
  <c r="L77"/>
  <c r="H77"/>
  <c r="F77"/>
  <c r="D77"/>
  <c r="L76"/>
  <c r="H76"/>
  <c r="F76"/>
  <c r="D76"/>
  <c r="L75"/>
  <c r="H75"/>
  <c r="F75"/>
  <c r="D75"/>
  <c r="L74"/>
  <c r="H74"/>
  <c r="F74"/>
  <c r="D74"/>
  <c r="L73"/>
  <c r="H73"/>
  <c r="F73"/>
  <c r="D73"/>
  <c r="L72"/>
  <c r="H72"/>
  <c r="F72"/>
  <c r="D72"/>
  <c r="H52"/>
  <c r="H50"/>
  <c r="F52"/>
  <c r="F50"/>
  <c r="D52"/>
  <c r="D50"/>
  <c r="L52"/>
  <c r="L50"/>
  <c r="L49"/>
  <c r="K201" i="6" l="1"/>
  <c r="H201"/>
  <c r="F201"/>
  <c r="D201"/>
  <c r="K202"/>
  <c r="H202"/>
  <c r="F202"/>
  <c r="D202"/>
  <c r="K199"/>
  <c r="H199"/>
  <c r="F199"/>
  <c r="D199"/>
  <c r="K203"/>
  <c r="H203"/>
  <c r="F203"/>
  <c r="D203"/>
  <c r="K123"/>
  <c r="H123"/>
  <c r="F123"/>
  <c r="D123"/>
  <c r="K124"/>
  <c r="H124"/>
  <c r="F124"/>
  <c r="D124"/>
  <c r="D44"/>
  <c r="F44"/>
  <c r="H44"/>
  <c r="K44"/>
  <c r="D45"/>
  <c r="F45"/>
  <c r="H45"/>
  <c r="K45"/>
  <c r="D46"/>
  <c r="F46"/>
  <c r="H46"/>
  <c r="K46"/>
  <c r="K34"/>
  <c r="H34"/>
  <c r="F34"/>
  <c r="D34"/>
  <c r="K35"/>
  <c r="H35"/>
  <c r="F35"/>
  <c r="D35"/>
  <c r="L8" i="16" l="1"/>
  <c r="H8"/>
  <c r="F8"/>
  <c r="D8"/>
  <c r="L7"/>
  <c r="H7"/>
  <c r="F7"/>
  <c r="D7"/>
  <c r="L6"/>
  <c r="H6"/>
  <c r="F6"/>
  <c r="D6"/>
  <c r="K8" i="11"/>
  <c r="H8"/>
  <c r="F8"/>
  <c r="D8"/>
  <c r="K7"/>
  <c r="H7"/>
  <c r="F7"/>
  <c r="D7"/>
  <c r="K6"/>
  <c r="H6"/>
  <c r="F6"/>
  <c r="D6"/>
  <c r="K8" i="6"/>
  <c r="H8"/>
  <c r="F8"/>
  <c r="D8"/>
  <c r="K7"/>
  <c r="H7"/>
  <c r="F7"/>
  <c r="D7"/>
  <c r="K6"/>
  <c r="H6"/>
  <c r="F6"/>
  <c r="D6"/>
  <c r="K8" i="8"/>
  <c r="H8"/>
  <c r="F8"/>
  <c r="D8"/>
  <c r="K7"/>
  <c r="H7"/>
  <c r="F7"/>
  <c r="D7"/>
  <c r="K6"/>
  <c r="H6"/>
  <c r="F6"/>
  <c r="D6"/>
  <c r="K8" i="3"/>
  <c r="H8"/>
  <c r="F8"/>
  <c r="D8"/>
  <c r="K7"/>
  <c r="H7"/>
  <c r="F7"/>
  <c r="D7"/>
  <c r="K6"/>
  <c r="H6"/>
  <c r="F6"/>
  <c r="D6"/>
  <c r="H321" i="16"/>
  <c r="F321"/>
  <c r="D321"/>
  <c r="H71"/>
  <c r="F71"/>
  <c r="D71"/>
  <c r="K46" i="11"/>
  <c r="K45"/>
  <c r="K44"/>
  <c r="K43"/>
  <c r="K39"/>
  <c r="K38"/>
  <c r="K37"/>
  <c r="K35"/>
  <c r="K34"/>
  <c r="K33"/>
  <c r="K31"/>
  <c r="K30"/>
  <c r="K27"/>
  <c r="K26"/>
  <c r="K25"/>
  <c r="K24"/>
  <c r="K23"/>
  <c r="K22"/>
  <c r="K21"/>
  <c r="K20"/>
  <c r="K19"/>
  <c r="K15"/>
  <c r="K14"/>
  <c r="K13"/>
  <c r="K12"/>
  <c r="K11"/>
  <c r="K10"/>
  <c r="K9"/>
  <c r="K204" i="6"/>
  <c r="K198"/>
  <c r="K197"/>
  <c r="K196"/>
  <c r="K195"/>
  <c r="K194"/>
  <c r="K192"/>
  <c r="K191"/>
  <c r="K190"/>
  <c r="K189"/>
  <c r="K188"/>
  <c r="K187"/>
  <c r="K163"/>
  <c r="K185"/>
  <c r="K184"/>
  <c r="K183"/>
  <c r="K182"/>
  <c r="K181"/>
  <c r="K180"/>
  <c r="K179"/>
  <c r="K178"/>
  <c r="K177"/>
  <c r="K176"/>
  <c r="K175"/>
  <c r="K174"/>
  <c r="K173"/>
  <c r="K172"/>
  <c r="K171"/>
  <c r="K170"/>
  <c r="K169"/>
  <c r="K167"/>
  <c r="K166"/>
  <c r="K165"/>
  <c r="K164"/>
  <c r="K162"/>
  <c r="K161"/>
  <c r="K160"/>
  <c r="K158"/>
  <c r="K157"/>
  <c r="K156"/>
  <c r="K155"/>
  <c r="K154"/>
  <c r="K153"/>
  <c r="K152"/>
  <c r="K151"/>
  <c r="K150"/>
  <c r="K149"/>
  <c r="K148"/>
  <c r="K147"/>
  <c r="K146"/>
  <c r="K145"/>
  <c r="K144"/>
  <c r="K143"/>
  <c r="K142"/>
  <c r="K141"/>
  <c r="K140"/>
  <c r="K139"/>
  <c r="K138"/>
  <c r="K137"/>
  <c r="K136"/>
  <c r="K135"/>
  <c r="K133"/>
  <c r="K131"/>
  <c r="K130"/>
  <c r="K129"/>
  <c r="K128"/>
  <c r="K127"/>
  <c r="K126"/>
  <c r="K125"/>
  <c r="K122"/>
  <c r="K121"/>
  <c r="K119"/>
  <c r="K118"/>
  <c r="K117"/>
  <c r="K116"/>
  <c r="K115"/>
  <c r="K114"/>
  <c r="K112"/>
  <c r="K111"/>
  <c r="K110"/>
  <c r="K109"/>
  <c r="K108"/>
  <c r="K106"/>
  <c r="K105"/>
  <c r="K104"/>
  <c r="K103"/>
  <c r="K102"/>
  <c r="K100"/>
  <c r="K99"/>
  <c r="K98"/>
  <c r="K97"/>
  <c r="K96"/>
  <c r="K95"/>
  <c r="K94"/>
  <c r="K93"/>
  <c r="K92"/>
  <c r="K91"/>
  <c r="K90"/>
  <c r="K89"/>
  <c r="K88"/>
  <c r="K87"/>
  <c r="K86"/>
  <c r="K85"/>
  <c r="K84"/>
  <c r="K83"/>
  <c r="K82"/>
  <c r="K81"/>
  <c r="K79"/>
  <c r="K78"/>
  <c r="K77"/>
  <c r="K76"/>
  <c r="K75"/>
  <c r="K74"/>
  <c r="K73"/>
  <c r="K72"/>
  <c r="K71"/>
  <c r="K70"/>
  <c r="K69"/>
  <c r="K68"/>
  <c r="K67"/>
  <c r="K66"/>
  <c r="K65"/>
  <c r="K64"/>
  <c r="K63"/>
  <c r="K62"/>
  <c r="K61"/>
  <c r="K60"/>
  <c r="K59"/>
  <c r="K58"/>
  <c r="K57"/>
  <c r="K56"/>
  <c r="K55"/>
  <c r="K54"/>
  <c r="K52"/>
  <c r="K51"/>
  <c r="K49"/>
  <c r="K48"/>
  <c r="K47"/>
  <c r="K43"/>
  <c r="K42"/>
  <c r="K41"/>
  <c r="K40"/>
  <c r="K36"/>
  <c r="K33"/>
  <c r="K32"/>
  <c r="K31"/>
  <c r="K30"/>
  <c r="K29"/>
  <c r="K28"/>
  <c r="K23"/>
  <c r="K22"/>
  <c r="K21"/>
  <c r="K20"/>
  <c r="K19"/>
  <c r="K18"/>
  <c r="K17"/>
  <c r="K16"/>
  <c r="K15"/>
  <c r="K14"/>
  <c r="K13"/>
  <c r="K12"/>
  <c r="K11"/>
  <c r="K10"/>
  <c r="K9"/>
  <c r="K76" i="8"/>
  <c r="K75"/>
  <c r="K74"/>
  <c r="K71"/>
  <c r="K70"/>
  <c r="K69"/>
  <c r="K68"/>
  <c r="K64"/>
  <c r="K63"/>
  <c r="K62"/>
  <c r="K61"/>
  <c r="K59"/>
  <c r="K58"/>
  <c r="K57"/>
  <c r="K56"/>
  <c r="K54"/>
  <c r="K53"/>
  <c r="K52"/>
  <c r="K49"/>
  <c r="K48"/>
  <c r="K47"/>
  <c r="K46"/>
  <c r="K42"/>
  <c r="K40"/>
  <c r="K39"/>
  <c r="K38"/>
  <c r="K37"/>
  <c r="K36"/>
  <c r="K35"/>
  <c r="K34"/>
  <c r="K33"/>
  <c r="K32"/>
  <c r="K31"/>
  <c r="K30"/>
  <c r="K29"/>
  <c r="K27"/>
  <c r="K26"/>
  <c r="K25"/>
  <c r="K24"/>
  <c r="K22"/>
  <c r="K21"/>
  <c r="K20"/>
  <c r="K16"/>
  <c r="K15"/>
  <c r="K14"/>
  <c r="K13"/>
  <c r="K12"/>
  <c r="K11"/>
  <c r="K10"/>
  <c r="K9"/>
  <c r="K80" i="3"/>
  <c r="K79"/>
  <c r="K78"/>
  <c r="K77"/>
  <c r="K76"/>
  <c r="K75"/>
  <c r="K74"/>
  <c r="K73"/>
  <c r="K72"/>
  <c r="K71"/>
  <c r="K70"/>
  <c r="K69"/>
  <c r="K68"/>
  <c r="K67"/>
  <c r="K66"/>
  <c r="K65"/>
  <c r="K64"/>
  <c r="K63"/>
  <c r="K62"/>
  <c r="K61"/>
  <c r="K60"/>
  <c r="K59"/>
  <c r="K58"/>
  <c r="K57"/>
  <c r="K56"/>
  <c r="K54"/>
  <c r="K53"/>
  <c r="K52"/>
  <c r="K51"/>
  <c r="K49"/>
  <c r="K48"/>
  <c r="K47"/>
  <c r="K46"/>
  <c r="K45"/>
  <c r="K44"/>
  <c r="K43"/>
  <c r="K42"/>
  <c r="K41"/>
  <c r="K40"/>
  <c r="K39"/>
  <c r="K38"/>
  <c r="K37"/>
  <c r="K36"/>
  <c r="K35"/>
  <c r="K34"/>
  <c r="K33"/>
  <c r="K32"/>
  <c r="K31"/>
  <c r="K30"/>
  <c r="K29"/>
  <c r="K28"/>
  <c r="K27"/>
  <c r="K26"/>
  <c r="K25"/>
  <c r="K24"/>
  <c r="K23"/>
  <c r="K22"/>
  <c r="K21"/>
  <c r="K20"/>
  <c r="K16"/>
  <c r="K15"/>
  <c r="K14"/>
  <c r="K13"/>
  <c r="K12"/>
  <c r="K11"/>
  <c r="K10"/>
  <c r="K9"/>
  <c r="L1214" i="16"/>
  <c r="L1213"/>
  <c r="L1212"/>
  <c r="L1211"/>
  <c r="L1210"/>
  <c r="L1209"/>
  <c r="L1208"/>
  <c r="L1207"/>
  <c r="L1206"/>
  <c r="L1205"/>
  <c r="L1204"/>
  <c r="L1203"/>
  <c r="L1202"/>
  <c r="L1201"/>
  <c r="L1200"/>
  <c r="L1199"/>
  <c r="L1198"/>
  <c r="L1197"/>
  <c r="L1196"/>
  <c r="L1195"/>
  <c r="L1194"/>
  <c r="L1193"/>
  <c r="L1192"/>
  <c r="L1191"/>
  <c r="L1189"/>
  <c r="L1188"/>
  <c r="L1187"/>
  <c r="L1186"/>
  <c r="L1185"/>
  <c r="L1184"/>
  <c r="L1183"/>
  <c r="L1182"/>
  <c r="L1181"/>
  <c r="L1180"/>
  <c r="L1179"/>
  <c r="L1178"/>
  <c r="L1177"/>
  <c r="L1176"/>
  <c r="L1175"/>
  <c r="L1173"/>
  <c r="L1172"/>
  <c r="L1171"/>
  <c r="L1170"/>
  <c r="L1169"/>
  <c r="L1168"/>
  <c r="L1167"/>
  <c r="L1166"/>
  <c r="L1165"/>
  <c r="L1164"/>
  <c r="L1163"/>
  <c r="L1161"/>
  <c r="L1160"/>
  <c r="L1159"/>
  <c r="L1158"/>
  <c r="L1157"/>
  <c r="L1156"/>
  <c r="L1155"/>
  <c r="L1154"/>
  <c r="L1153"/>
  <c r="L1152"/>
  <c r="L1151"/>
  <c r="L1150"/>
  <c r="L1149"/>
  <c r="L1148"/>
  <c r="L1147"/>
  <c r="L1146"/>
  <c r="L1145"/>
  <c r="L1144"/>
  <c r="L1143"/>
  <c r="L1142"/>
  <c r="L1141"/>
  <c r="L1140"/>
  <c r="L1139"/>
  <c r="L1138"/>
  <c r="L1137"/>
  <c r="L1136"/>
  <c r="L1135"/>
  <c r="L1134"/>
  <c r="L1133"/>
  <c r="L1132"/>
  <c r="L1130"/>
  <c r="L1129"/>
  <c r="L1128"/>
  <c r="L1127"/>
  <c r="L1126"/>
  <c r="L1125"/>
  <c r="L1124"/>
  <c r="L1123"/>
  <c r="L1122"/>
  <c r="L1121"/>
  <c r="L1120"/>
  <c r="L1119"/>
  <c r="L1118"/>
  <c r="L1117"/>
  <c r="L1116"/>
  <c r="L1115"/>
  <c r="L1114"/>
  <c r="L1113"/>
  <c r="L1112"/>
  <c r="L1111"/>
  <c r="L1109"/>
  <c r="L1108"/>
  <c r="L1107"/>
  <c r="L1106"/>
  <c r="L1105"/>
  <c r="L1104"/>
  <c r="L1103"/>
  <c r="L1102"/>
  <c r="L1101"/>
  <c r="L1100"/>
  <c r="L1099"/>
  <c r="L1098"/>
  <c r="L1097"/>
  <c r="L1096"/>
  <c r="L1095"/>
  <c r="L1094"/>
  <c r="L1093"/>
  <c r="L1092"/>
  <c r="L1091"/>
  <c r="L1090"/>
  <c r="L1089"/>
  <c r="L1088"/>
  <c r="L1087"/>
  <c r="L1086"/>
  <c r="L1085"/>
  <c r="L1084"/>
  <c r="L1083"/>
  <c r="L1082"/>
  <c r="L1081"/>
  <c r="L1080"/>
  <c r="L1079"/>
  <c r="L1078"/>
  <c r="L1077"/>
  <c r="L1076"/>
  <c r="L1075"/>
  <c r="L1074"/>
  <c r="L1073"/>
  <c r="L1072"/>
  <c r="L1071"/>
  <c r="L1070"/>
  <c r="L1069"/>
  <c r="L1068"/>
  <c r="L1067"/>
  <c r="L1066"/>
  <c r="L1065"/>
  <c r="L1064"/>
  <c r="L1063"/>
  <c r="L1062"/>
  <c r="L1061"/>
  <c r="L1060"/>
  <c r="L1059"/>
  <c r="L1058"/>
  <c r="L1057"/>
  <c r="L1056"/>
  <c r="L1055"/>
  <c r="L1054"/>
  <c r="L1053"/>
  <c r="L1052"/>
  <c r="L1051"/>
  <c r="L1050"/>
  <c r="L1049"/>
  <c r="L1048"/>
  <c r="L1047"/>
  <c r="L1046"/>
  <c r="L1045"/>
  <c r="L1044"/>
  <c r="L1043"/>
  <c r="L1042"/>
  <c r="L1041"/>
  <c r="L1040"/>
  <c r="L1039"/>
  <c r="L1038"/>
  <c r="L1037"/>
  <c r="L1035"/>
  <c r="L1034"/>
  <c r="L1033"/>
  <c r="L1032"/>
  <c r="L1031"/>
  <c r="L1030"/>
  <c r="L1029"/>
  <c r="L1028"/>
  <c r="L1027"/>
  <c r="L1026"/>
  <c r="L1025"/>
  <c r="L1024"/>
  <c r="L1023"/>
  <c r="L1022"/>
  <c r="L1021"/>
  <c r="L1020"/>
  <c r="L1019"/>
  <c r="L1018"/>
  <c r="L1017"/>
  <c r="L1016"/>
  <c r="L1015"/>
  <c r="L1014"/>
  <c r="L1013"/>
  <c r="L1012"/>
  <c r="L1011"/>
  <c r="L1010"/>
  <c r="L1009"/>
  <c r="L1004"/>
  <c r="L1003"/>
  <c r="L1002"/>
  <c r="L1001"/>
  <c r="L1000"/>
  <c r="L999"/>
  <c r="L998"/>
  <c r="L997"/>
  <c r="L996"/>
  <c r="L995"/>
  <c r="L994"/>
  <c r="L993"/>
  <c r="L992"/>
  <c r="L991"/>
  <c r="L990"/>
  <c r="L989"/>
  <c r="L988"/>
  <c r="L987"/>
  <c r="L986"/>
  <c r="L985"/>
  <c r="L984"/>
  <c r="L983"/>
  <c r="L982"/>
  <c r="L981"/>
  <c r="L980"/>
  <c r="L979"/>
  <c r="L978"/>
  <c r="L977"/>
  <c r="L976"/>
  <c r="L975"/>
  <c r="L974"/>
  <c r="L973"/>
  <c r="L972"/>
  <c r="L971"/>
  <c r="L970"/>
  <c r="L969"/>
  <c r="L968"/>
  <c r="L967"/>
  <c r="L965"/>
  <c r="L964"/>
  <c r="L963"/>
  <c r="L962"/>
  <c r="L961"/>
  <c r="L960"/>
  <c r="L959"/>
  <c r="L958"/>
  <c r="L957"/>
  <c r="L956"/>
  <c r="L955"/>
  <c r="L954"/>
  <c r="L953"/>
  <c r="L952"/>
  <c r="L951"/>
  <c r="L950"/>
  <c r="L948"/>
  <c r="L947"/>
  <c r="L946"/>
  <c r="L945"/>
  <c r="L944"/>
  <c r="L943"/>
  <c r="L942"/>
  <c r="L941"/>
  <c r="L940"/>
  <c r="L939"/>
  <c r="L938"/>
  <c r="L937"/>
  <c r="L936"/>
  <c r="L935"/>
  <c r="L934"/>
  <c r="L932"/>
  <c r="L931"/>
  <c r="L930"/>
  <c r="L929"/>
  <c r="L928"/>
  <c r="L927"/>
  <c r="L926"/>
  <c r="L925"/>
  <c r="L924"/>
  <c r="L923"/>
  <c r="L922"/>
  <c r="L920"/>
  <c r="L919"/>
  <c r="L918"/>
  <c r="L917"/>
  <c r="L916"/>
  <c r="L915"/>
  <c r="L914"/>
  <c r="L913"/>
  <c r="L912"/>
  <c r="L911"/>
  <c r="L910"/>
  <c r="L909"/>
  <c r="L908"/>
  <c r="L907"/>
  <c r="L906"/>
  <c r="L905"/>
  <c r="L904"/>
  <c r="L903"/>
  <c r="L901"/>
  <c r="L900"/>
  <c r="L899"/>
  <c r="L898"/>
  <c r="L897"/>
  <c r="L896"/>
  <c r="L895"/>
  <c r="L894"/>
  <c r="L893"/>
  <c r="L892"/>
  <c r="L891"/>
  <c r="L890"/>
  <c r="L888"/>
  <c r="L887"/>
  <c r="L886"/>
  <c r="L885"/>
  <c r="L884"/>
  <c r="L883"/>
  <c r="L882"/>
  <c r="L881"/>
  <c r="L880"/>
  <c r="L879"/>
  <c r="L878"/>
  <c r="L877"/>
  <c r="L876"/>
  <c r="L875"/>
  <c r="L874"/>
  <c r="L873"/>
  <c r="L872"/>
  <c r="L871"/>
  <c r="L870"/>
  <c r="L869"/>
  <c r="L868"/>
  <c r="L867"/>
  <c r="L866"/>
  <c r="L865"/>
  <c r="L864"/>
  <c r="L863"/>
  <c r="L862"/>
  <c r="L861"/>
  <c r="L860"/>
  <c r="L859"/>
  <c r="L858"/>
  <c r="L857"/>
  <c r="L856"/>
  <c r="L855"/>
  <c r="L854"/>
  <c r="L853"/>
  <c r="L852"/>
  <c r="L851"/>
  <c r="L850"/>
  <c r="L849"/>
  <c r="L848"/>
  <c r="L847"/>
  <c r="L846"/>
  <c r="L845"/>
  <c r="L844"/>
  <c r="L843"/>
  <c r="L842"/>
  <c r="L841"/>
  <c r="L840"/>
  <c r="L839"/>
  <c r="L838"/>
  <c r="L837"/>
  <c r="L836"/>
  <c r="L835"/>
  <c r="L834"/>
  <c r="L833"/>
  <c r="L832"/>
  <c r="L831"/>
  <c r="L830"/>
  <c r="L829"/>
  <c r="L828"/>
  <c r="L827"/>
  <c r="L826"/>
  <c r="L825"/>
  <c r="L824"/>
  <c r="L823"/>
  <c r="L822"/>
  <c r="L821"/>
  <c r="L820"/>
  <c r="L819"/>
  <c r="L818"/>
  <c r="L817"/>
  <c r="L816"/>
  <c r="L814"/>
  <c r="L813"/>
  <c r="L812"/>
  <c r="L811"/>
  <c r="L810"/>
  <c r="L809"/>
  <c r="L808"/>
  <c r="L807"/>
  <c r="L806"/>
  <c r="L805"/>
  <c r="L804"/>
  <c r="L803"/>
  <c r="L798"/>
  <c r="L797"/>
  <c r="L796"/>
  <c r="L795"/>
  <c r="L794"/>
  <c r="L793"/>
  <c r="L792"/>
  <c r="L791"/>
  <c r="L790"/>
  <c r="L789"/>
  <c r="L788"/>
  <c r="L787"/>
  <c r="L786"/>
  <c r="L785"/>
  <c r="L784"/>
  <c r="L781"/>
  <c r="L780"/>
  <c r="L779"/>
  <c r="L778"/>
  <c r="L777"/>
  <c r="L776"/>
  <c r="L775"/>
  <c r="L774"/>
  <c r="L773"/>
  <c r="L772"/>
  <c r="L771"/>
  <c r="L770"/>
  <c r="L769"/>
  <c r="L767"/>
  <c r="L766"/>
  <c r="L765"/>
  <c r="L764"/>
  <c r="L763"/>
  <c r="L762"/>
  <c r="L761"/>
  <c r="L760"/>
  <c r="L759"/>
  <c r="L758"/>
  <c r="L757"/>
  <c r="L756"/>
  <c r="L755"/>
  <c r="L754"/>
  <c r="L753"/>
  <c r="L752"/>
  <c r="L751"/>
  <c r="L750"/>
  <c r="L749"/>
  <c r="L748"/>
  <c r="L747"/>
  <c r="L746"/>
  <c r="L745"/>
  <c r="L744"/>
  <c r="L742"/>
  <c r="L741"/>
  <c r="L740"/>
  <c r="L739"/>
  <c r="L738"/>
  <c r="L737"/>
  <c r="L736"/>
  <c r="L735"/>
  <c r="L734"/>
  <c r="L733"/>
  <c r="L732"/>
  <c r="L731"/>
  <c r="L730"/>
  <c r="L729"/>
  <c r="L728"/>
  <c r="L726"/>
  <c r="L725"/>
  <c r="L724"/>
  <c r="L723"/>
  <c r="L722"/>
  <c r="L721"/>
  <c r="L720"/>
  <c r="L719"/>
  <c r="L718"/>
  <c r="L717"/>
  <c r="L716"/>
  <c r="L714"/>
  <c r="L713"/>
  <c r="L712"/>
  <c r="L711"/>
  <c r="L710"/>
  <c r="L709"/>
  <c r="L708"/>
  <c r="L707"/>
  <c r="L706"/>
  <c r="L705"/>
  <c r="L704"/>
  <c r="L703"/>
  <c r="L702"/>
  <c r="L701"/>
  <c r="L700"/>
  <c r="L699"/>
  <c r="L698"/>
  <c r="L697"/>
  <c r="L696"/>
  <c r="L695"/>
  <c r="L694"/>
  <c r="L693"/>
  <c r="L692"/>
  <c r="L691"/>
  <c r="L690"/>
  <c r="L689"/>
  <c r="L688"/>
  <c r="L687"/>
  <c r="L686"/>
  <c r="L685"/>
  <c r="L684"/>
  <c r="L683"/>
  <c r="L681"/>
  <c r="L680"/>
  <c r="L679"/>
  <c r="L678"/>
  <c r="L677"/>
  <c r="L676"/>
  <c r="L675"/>
  <c r="L674"/>
  <c r="L673"/>
  <c r="L672"/>
  <c r="L671"/>
  <c r="L670"/>
  <c r="L669"/>
  <c r="L668"/>
  <c r="L667"/>
  <c r="L666"/>
  <c r="L665"/>
  <c r="L664"/>
  <c r="L663"/>
  <c r="L662"/>
  <c r="L660"/>
  <c r="L659"/>
  <c r="L658"/>
  <c r="L657"/>
  <c r="L656"/>
  <c r="L655"/>
  <c r="L654"/>
  <c r="L653"/>
  <c r="L652"/>
  <c r="L651"/>
  <c r="L650"/>
  <c r="L649"/>
  <c r="L648"/>
  <c r="L647"/>
  <c r="L646"/>
  <c r="L645"/>
  <c r="L644"/>
  <c r="L643"/>
  <c r="L642"/>
  <c r="L641"/>
  <c r="L640"/>
  <c r="L639"/>
  <c r="L638"/>
  <c r="L637"/>
  <c r="L636"/>
  <c r="L635"/>
  <c r="L634"/>
  <c r="L633"/>
  <c r="L632"/>
  <c r="L631"/>
  <c r="L630"/>
  <c r="L629"/>
  <c r="L628"/>
  <c r="L627"/>
  <c r="L626"/>
  <c r="L625"/>
  <c r="L624"/>
  <c r="L623"/>
  <c r="L622"/>
  <c r="L621"/>
  <c r="L620"/>
  <c r="L619"/>
  <c r="L618"/>
  <c r="L617"/>
  <c r="L616"/>
  <c r="L615"/>
  <c r="L614"/>
  <c r="L613"/>
  <c r="L612"/>
  <c r="L611"/>
  <c r="L610"/>
  <c r="L609"/>
  <c r="L608"/>
  <c r="L607"/>
  <c r="L606"/>
  <c r="L605"/>
  <c r="L604"/>
  <c r="L603"/>
  <c r="L602"/>
  <c r="L601"/>
  <c r="L600"/>
  <c r="L599"/>
  <c r="L598"/>
  <c r="L597"/>
  <c r="L596"/>
  <c r="L595"/>
  <c r="L594"/>
  <c r="L593"/>
  <c r="L592"/>
  <c r="L591"/>
  <c r="L590"/>
  <c r="L589"/>
  <c r="L588"/>
  <c r="L586"/>
  <c r="L585"/>
  <c r="L584"/>
  <c r="L583"/>
  <c r="L582"/>
  <c r="L581"/>
  <c r="L580"/>
  <c r="L579"/>
  <c r="L578"/>
  <c r="L577"/>
  <c r="L576"/>
  <c r="L575"/>
  <c r="L574"/>
  <c r="L573"/>
  <c r="L572"/>
  <c r="L571"/>
  <c r="L570"/>
  <c r="L569"/>
  <c r="L568"/>
  <c r="L567"/>
  <c r="L566"/>
  <c r="L565"/>
  <c r="L564"/>
  <c r="L563"/>
  <c r="L562"/>
  <c r="L561"/>
  <c r="L560"/>
  <c r="L555"/>
  <c r="L554"/>
  <c r="L553"/>
  <c r="L552"/>
  <c r="L551"/>
  <c r="L550"/>
  <c r="L549"/>
  <c r="L548"/>
  <c r="L547"/>
  <c r="L546"/>
  <c r="L545"/>
  <c r="L544"/>
  <c r="L543"/>
  <c r="L542"/>
  <c r="L541"/>
  <c r="L540"/>
  <c r="L539"/>
  <c r="L538"/>
  <c r="L537"/>
  <c r="L536"/>
  <c r="L535"/>
  <c r="L534"/>
  <c r="L533"/>
  <c r="L532"/>
  <c r="L531"/>
  <c r="L530"/>
  <c r="L529"/>
  <c r="L528"/>
  <c r="L527"/>
  <c r="L526"/>
  <c r="L525"/>
  <c r="L524"/>
  <c r="L523"/>
  <c r="L522"/>
  <c r="L520"/>
  <c r="L519"/>
  <c r="L518"/>
  <c r="L517"/>
  <c r="L515"/>
  <c r="L514"/>
  <c r="L513"/>
  <c r="L512"/>
  <c r="L510"/>
  <c r="L509"/>
  <c r="L508"/>
  <c r="L507"/>
  <c r="L506"/>
  <c r="L505"/>
  <c r="L504"/>
  <c r="L503"/>
  <c r="L502"/>
  <c r="L501"/>
  <c r="L500"/>
  <c r="L499"/>
  <c r="L498"/>
  <c r="L497"/>
  <c r="L496"/>
  <c r="L495"/>
  <c r="L494"/>
  <c r="L493"/>
  <c r="L491"/>
  <c r="L490"/>
  <c r="L488"/>
  <c r="L487"/>
  <c r="L486"/>
  <c r="L484"/>
  <c r="L483"/>
  <c r="L482"/>
  <c r="L481"/>
  <c r="L480"/>
  <c r="L479"/>
  <c r="L478"/>
  <c r="L477"/>
  <c r="L476"/>
  <c r="L475"/>
  <c r="L474"/>
  <c r="L473"/>
  <c r="L471"/>
  <c r="L470"/>
  <c r="L469"/>
  <c r="L468"/>
  <c r="L467"/>
  <c r="L466"/>
  <c r="L465"/>
  <c r="L464"/>
  <c r="L463"/>
  <c r="L462"/>
  <c r="L461"/>
  <c r="L460"/>
  <c r="L459"/>
  <c r="L458"/>
  <c r="L457"/>
  <c r="L456"/>
  <c r="L455"/>
  <c r="L454"/>
  <c r="L453"/>
  <c r="L452"/>
  <c r="L451"/>
  <c r="L450"/>
  <c r="L449"/>
  <c r="L448"/>
  <c r="L447"/>
  <c r="L446"/>
  <c r="L445"/>
  <c r="L444"/>
  <c r="L443"/>
  <c r="L442"/>
  <c r="L441"/>
  <c r="L440"/>
  <c r="L439"/>
  <c r="L438"/>
  <c r="L437"/>
  <c r="L436"/>
  <c r="L435"/>
  <c r="L434"/>
  <c r="L432"/>
  <c r="L431"/>
  <c r="L430"/>
  <c r="L428"/>
  <c r="L427"/>
  <c r="L426"/>
  <c r="L425"/>
  <c r="L424"/>
  <c r="L422"/>
  <c r="L420"/>
  <c r="L419"/>
  <c r="L418"/>
  <c r="L417"/>
  <c r="L416"/>
  <c r="L415"/>
  <c r="L414"/>
  <c r="L413"/>
  <c r="L412"/>
  <c r="L410"/>
  <c r="L408"/>
  <c r="L407"/>
  <c r="L405"/>
  <c r="L404"/>
  <c r="L402"/>
  <c r="L401"/>
  <c r="L399"/>
  <c r="L398"/>
  <c r="L395"/>
  <c r="L394"/>
  <c r="L393"/>
  <c r="L392"/>
  <c r="L391"/>
  <c r="L390"/>
  <c r="L389"/>
  <c r="L388"/>
  <c r="L387"/>
  <c r="L386"/>
  <c r="L385"/>
  <c r="L383"/>
  <c r="L382"/>
  <c r="L381"/>
  <c r="L380"/>
  <c r="L379"/>
  <c r="L378"/>
  <c r="L377"/>
  <c r="L376"/>
  <c r="L375"/>
  <c r="L374"/>
  <c r="L373"/>
  <c r="L371"/>
  <c r="L370"/>
  <c r="L369"/>
  <c r="L354"/>
  <c r="L353"/>
  <c r="L352"/>
  <c r="L350"/>
  <c r="L349"/>
  <c r="L348"/>
  <c r="L347"/>
  <c r="L346"/>
  <c r="L344"/>
  <c r="L343"/>
  <c r="L335"/>
  <c r="L334"/>
  <c r="L333"/>
  <c r="L332"/>
  <c r="L331"/>
  <c r="L330"/>
  <c r="L329"/>
  <c r="L328"/>
  <c r="L326"/>
  <c r="L325"/>
  <c r="L324"/>
  <c r="L323"/>
  <c r="L322"/>
  <c r="L321"/>
  <c r="L320"/>
  <c r="L319"/>
  <c r="L318"/>
  <c r="L315"/>
  <c r="L312"/>
  <c r="L311"/>
  <c r="L310"/>
  <c r="L309"/>
  <c r="L308"/>
  <c r="L307"/>
  <c r="L306"/>
  <c r="L304"/>
  <c r="L302"/>
  <c r="L301"/>
  <c r="L300"/>
  <c r="L298"/>
  <c r="L297"/>
  <c r="L296"/>
  <c r="L295"/>
  <c r="L293"/>
  <c r="L292"/>
  <c r="L291"/>
  <c r="L289"/>
  <c r="L288"/>
  <c r="L287"/>
  <c r="L281"/>
  <c r="L280"/>
  <c r="L279"/>
  <c r="L278"/>
  <c r="L277"/>
  <c r="L276"/>
  <c r="L275"/>
  <c r="L274"/>
  <c r="L273"/>
  <c r="L272"/>
  <c r="L271"/>
  <c r="L270"/>
  <c r="L269"/>
  <c r="L268"/>
  <c r="L267"/>
  <c r="L266"/>
  <c r="L265"/>
  <c r="L264"/>
  <c r="L263"/>
  <c r="L262"/>
  <c r="L261"/>
  <c r="L260"/>
  <c r="L259"/>
  <c r="L258"/>
  <c r="L257"/>
  <c r="L256"/>
  <c r="L255"/>
  <c r="L254"/>
  <c r="L253"/>
  <c r="L249"/>
  <c r="L248"/>
  <c r="L247"/>
  <c r="L246"/>
  <c r="L245"/>
  <c r="L244"/>
  <c r="L243"/>
  <c r="L242"/>
  <c r="L241"/>
  <c r="L240"/>
  <c r="L239"/>
  <c r="L238"/>
  <c r="L237"/>
  <c r="L236"/>
  <c r="L235"/>
  <c r="L234"/>
  <c r="L233"/>
  <c r="L232"/>
  <c r="L231"/>
  <c r="L230"/>
  <c r="L229"/>
  <c r="L228"/>
  <c r="L227"/>
  <c r="L226"/>
  <c r="L225"/>
  <c r="L224"/>
  <c r="L223"/>
  <c r="L222"/>
  <c r="L221"/>
  <c r="L220"/>
  <c r="L219"/>
  <c r="L218"/>
  <c r="L217"/>
  <c r="L216"/>
  <c r="L215"/>
  <c r="L214"/>
  <c r="L213"/>
  <c r="L212"/>
  <c r="L211"/>
  <c r="L210"/>
  <c r="L209"/>
  <c r="L208"/>
  <c r="L207"/>
  <c r="L206"/>
  <c r="L205"/>
  <c r="L204"/>
  <c r="L203"/>
  <c r="L202"/>
  <c r="L201"/>
  <c r="L200"/>
  <c r="L199"/>
  <c r="L198"/>
  <c r="L197"/>
  <c r="L196"/>
  <c r="L195"/>
  <c r="L194"/>
  <c r="L193"/>
  <c r="L192"/>
  <c r="L191"/>
  <c r="L190"/>
  <c r="L189"/>
  <c r="L188"/>
  <c r="L187"/>
  <c r="L181"/>
  <c r="L180"/>
  <c r="L179"/>
  <c r="L178"/>
  <c r="L177"/>
  <c r="L176"/>
  <c r="L174"/>
  <c r="L173"/>
  <c r="L172"/>
  <c r="L171"/>
  <c r="L170"/>
  <c r="L169"/>
  <c r="L168"/>
  <c r="L167"/>
  <c r="L165"/>
  <c r="L164"/>
  <c r="L163"/>
  <c r="L162"/>
  <c r="L161"/>
  <c r="L160"/>
  <c r="L157"/>
  <c r="L156"/>
  <c r="L155"/>
  <c r="L154"/>
  <c r="L153"/>
  <c r="L152"/>
  <c r="L151"/>
  <c r="L150"/>
  <c r="L149"/>
  <c r="L148"/>
  <c r="L147"/>
  <c r="L146"/>
  <c r="L145"/>
  <c r="L144"/>
  <c r="L143"/>
  <c r="L142"/>
  <c r="L141"/>
  <c r="L140"/>
  <c r="L139"/>
  <c r="L138"/>
  <c r="L137"/>
  <c r="L136"/>
  <c r="L135"/>
  <c r="L134"/>
  <c r="L133"/>
  <c r="L132"/>
  <c r="L131"/>
  <c r="L130"/>
  <c r="L128"/>
  <c r="L127"/>
  <c r="L126"/>
  <c r="L125"/>
  <c r="L124"/>
  <c r="L122"/>
  <c r="L121"/>
  <c r="L120"/>
  <c r="L119"/>
  <c r="L117"/>
  <c r="L116"/>
  <c r="L115"/>
  <c r="L113"/>
  <c r="L112"/>
  <c r="L111"/>
  <c r="L105"/>
  <c r="L104"/>
  <c r="L103"/>
  <c r="L102"/>
  <c r="L101"/>
  <c r="L98"/>
  <c r="L97"/>
  <c r="L96"/>
  <c r="L95"/>
  <c r="L94"/>
  <c r="L93"/>
  <c r="L92"/>
  <c r="L91"/>
  <c r="L90"/>
  <c r="L89"/>
  <c r="L88"/>
  <c r="L87"/>
  <c r="L86"/>
  <c r="L85"/>
  <c r="L84"/>
  <c r="L83"/>
  <c r="L71"/>
  <c r="L70"/>
  <c r="L69"/>
  <c r="L68"/>
  <c r="L67"/>
  <c r="L66"/>
  <c r="L65"/>
  <c r="L64"/>
  <c r="L63"/>
  <c r="L62"/>
  <c r="L61"/>
  <c r="L60"/>
  <c r="L59"/>
  <c r="L58"/>
  <c r="L57"/>
  <c r="L56"/>
  <c r="L55"/>
  <c r="L54"/>
  <c r="L53"/>
  <c r="L43"/>
  <c r="L42"/>
  <c r="L41"/>
  <c r="L40"/>
  <c r="L39"/>
  <c r="L38"/>
  <c r="L37"/>
  <c r="L36"/>
  <c r="L34"/>
  <c r="L33"/>
  <c r="L32"/>
  <c r="L31"/>
  <c r="L29"/>
  <c r="L28"/>
  <c r="L27"/>
  <c r="L26"/>
  <c r="L25"/>
  <c r="L23"/>
  <c r="L22"/>
  <c r="L21"/>
  <c r="L20"/>
  <c r="L19"/>
  <c r="L18"/>
  <c r="L17"/>
  <c r="L16"/>
  <c r="L15"/>
  <c r="L14"/>
  <c r="L13"/>
  <c r="L12"/>
  <c r="L11"/>
  <c r="L10"/>
  <c r="L9"/>
  <c r="H346"/>
  <c r="F346"/>
  <c r="D346"/>
  <c r="F15" i="11"/>
  <c r="D15"/>
  <c r="F23" i="6"/>
  <c r="D23"/>
  <c r="F16" i="8"/>
  <c r="D16"/>
  <c r="F16" i="3"/>
  <c r="D16"/>
  <c r="H15" i="11"/>
  <c r="H23" i="6"/>
  <c r="H16" i="3"/>
  <c r="H16" i="8"/>
  <c r="H344" i="16"/>
  <c r="F344"/>
  <c r="D344"/>
  <c r="H343"/>
  <c r="F343"/>
  <c r="D343"/>
  <c r="H335"/>
  <c r="F335"/>
  <c r="D335"/>
  <c r="H23"/>
  <c r="F23"/>
  <c r="D23"/>
  <c r="H246"/>
  <c r="F246"/>
  <c r="D246"/>
  <c r="H245"/>
  <c r="F245"/>
  <c r="D245"/>
  <c r="H244"/>
  <c r="F244"/>
  <c r="D244"/>
  <c r="H243"/>
  <c r="F243"/>
  <c r="D243"/>
  <c r="H242"/>
  <c r="F242"/>
  <c r="D242"/>
  <c r="H240"/>
  <c r="F240"/>
  <c r="D240"/>
  <c r="H239"/>
  <c r="F239"/>
  <c r="D239"/>
  <c r="H238"/>
  <c r="F238"/>
  <c r="D238"/>
  <c r="H237"/>
  <c r="F237"/>
  <c r="D237"/>
  <c r="H236"/>
  <c r="F236"/>
  <c r="D236"/>
  <c r="H234"/>
  <c r="F234"/>
  <c r="D234"/>
  <c r="H233"/>
  <c r="F233"/>
  <c r="D233"/>
  <c r="H232"/>
  <c r="F232"/>
  <c r="D232"/>
  <c r="H231"/>
  <c r="F231"/>
  <c r="D231"/>
  <c r="H230"/>
  <c r="F230"/>
  <c r="D230"/>
  <c r="H228"/>
  <c r="F228"/>
  <c r="D228"/>
  <c r="H227"/>
  <c r="F227"/>
  <c r="D227"/>
  <c r="H226"/>
  <c r="F226"/>
  <c r="D226"/>
  <c r="H225"/>
  <c r="F225"/>
  <c r="D225"/>
  <c r="H224"/>
  <c r="F224"/>
  <c r="D224"/>
  <c r="H222"/>
  <c r="F222"/>
  <c r="D222"/>
  <c r="H221"/>
  <c r="F221"/>
  <c r="D221"/>
  <c r="H220"/>
  <c r="F220"/>
  <c r="D220"/>
  <c r="H219"/>
  <c r="F219"/>
  <c r="D219"/>
  <c r="H218"/>
  <c r="F218"/>
  <c r="D218"/>
  <c r="H216"/>
  <c r="F216"/>
  <c r="D216"/>
  <c r="H215"/>
  <c r="F215"/>
  <c r="D215"/>
  <c r="H214"/>
  <c r="F214"/>
  <c r="D214"/>
  <c r="H213"/>
  <c r="F213"/>
  <c r="D213"/>
  <c r="H212"/>
  <c r="F212"/>
  <c r="D212"/>
  <c r="H210"/>
  <c r="F210"/>
  <c r="D210"/>
  <c r="H209"/>
  <c r="F209"/>
  <c r="D209"/>
  <c r="H208"/>
  <c r="F208"/>
  <c r="D208"/>
  <c r="H207"/>
  <c r="F207"/>
  <c r="D207"/>
  <c r="H206"/>
  <c r="F206"/>
  <c r="D206"/>
  <c r="H204"/>
  <c r="F204"/>
  <c r="D204"/>
  <c r="H203"/>
  <c r="F203"/>
  <c r="D203"/>
  <c r="H202"/>
  <c r="F202"/>
  <c r="D202"/>
  <c r="H201"/>
  <c r="F201"/>
  <c r="D201"/>
  <c r="H200"/>
  <c r="F200"/>
  <c r="D200"/>
  <c r="H198"/>
  <c r="F198"/>
  <c r="D198"/>
  <c r="H197"/>
  <c r="F197"/>
  <c r="D197"/>
  <c r="H196"/>
  <c r="F196"/>
  <c r="D196"/>
  <c r="H195"/>
  <c r="F195"/>
  <c r="D195"/>
  <c r="H194"/>
  <c r="F194"/>
  <c r="D194"/>
  <c r="H192"/>
  <c r="F192"/>
  <c r="D192"/>
  <c r="H191"/>
  <c r="F191"/>
  <c r="D191"/>
  <c r="H190"/>
  <c r="F190"/>
  <c r="D190"/>
  <c r="H189"/>
  <c r="F189"/>
  <c r="D189"/>
  <c r="H188"/>
  <c r="F188"/>
  <c r="D188"/>
  <c r="H394"/>
  <c r="F394"/>
  <c r="D394"/>
  <c r="H382"/>
  <c r="F382"/>
  <c r="D382"/>
  <c r="H235"/>
  <c r="F235"/>
  <c r="D235"/>
  <c r="H726"/>
  <c r="F726"/>
  <c r="D726"/>
  <c r="H725"/>
  <c r="F725"/>
  <c r="D725"/>
  <c r="H724"/>
  <c r="F724"/>
  <c r="D724"/>
  <c r="H723"/>
  <c r="F723"/>
  <c r="D723"/>
  <c r="H722"/>
  <c r="F722"/>
  <c r="D722"/>
  <c r="H721"/>
  <c r="F721"/>
  <c r="D721"/>
  <c r="H720"/>
  <c r="F720"/>
  <c r="D720"/>
  <c r="H719"/>
  <c r="F719"/>
  <c r="D719"/>
  <c r="H718"/>
  <c r="F718"/>
  <c r="D718"/>
  <c r="H717"/>
  <c r="F717"/>
  <c r="D717"/>
  <c r="H716"/>
  <c r="F716"/>
  <c r="D716"/>
  <c r="H932"/>
  <c r="F932"/>
  <c r="D932"/>
  <c r="H931"/>
  <c r="F931"/>
  <c r="D931"/>
  <c r="H930"/>
  <c r="F930"/>
  <c r="D930"/>
  <c r="H929"/>
  <c r="F929"/>
  <c r="D929"/>
  <c r="H928"/>
  <c r="F928"/>
  <c r="D928"/>
  <c r="H927"/>
  <c r="F927"/>
  <c r="D927"/>
  <c r="H926"/>
  <c r="F926"/>
  <c r="D926"/>
  <c r="H925"/>
  <c r="F925"/>
  <c r="D925"/>
  <c r="H924"/>
  <c r="F924"/>
  <c r="D924"/>
  <c r="H923"/>
  <c r="F923"/>
  <c r="D923"/>
  <c r="H922"/>
  <c r="F922"/>
  <c r="D922"/>
  <c r="H15" i="3"/>
  <c r="F15"/>
  <c r="D15"/>
  <c r="H15" i="8"/>
  <c r="F15"/>
  <c r="D15"/>
  <c r="H14" i="11"/>
  <c r="F14"/>
  <c r="D14"/>
  <c r="H1168" i="16"/>
  <c r="F1168"/>
  <c r="D1168"/>
  <c r="H1167"/>
  <c r="F1167"/>
  <c r="D1167"/>
  <c r="H1173"/>
  <c r="F1173"/>
  <c r="D1173"/>
  <c r="H1172"/>
  <c r="F1172"/>
  <c r="D1172"/>
  <c r="H1171"/>
  <c r="F1171"/>
  <c r="D1171"/>
  <c r="H1170"/>
  <c r="F1170"/>
  <c r="D1170"/>
  <c r="H1169"/>
  <c r="F1169"/>
  <c r="D1169"/>
  <c r="H1164"/>
  <c r="F1164"/>
  <c r="D1164"/>
  <c r="H1166"/>
  <c r="F1166"/>
  <c r="D1166"/>
  <c r="H1165"/>
  <c r="F1165"/>
  <c r="D1165"/>
  <c r="H1163"/>
  <c r="F1163"/>
  <c r="D1163"/>
  <c r="H19"/>
  <c r="F19"/>
  <c r="D19"/>
  <c r="H174"/>
  <c r="F174"/>
  <c r="D174"/>
  <c r="D9" i="3"/>
  <c r="F9"/>
  <c r="H9"/>
  <c r="D10"/>
  <c r="F10"/>
  <c r="H10"/>
  <c r="D11"/>
  <c r="F11"/>
  <c r="H11"/>
  <c r="D12"/>
  <c r="F12"/>
  <c r="H12"/>
  <c r="D13"/>
  <c r="F13"/>
  <c r="H13"/>
  <c r="H14"/>
  <c r="D20"/>
  <c r="F20"/>
  <c r="H20"/>
  <c r="D21"/>
  <c r="F21"/>
  <c r="H21"/>
  <c r="D22"/>
  <c r="F22"/>
  <c r="H22"/>
  <c r="D23"/>
  <c r="F23"/>
  <c r="H23"/>
  <c r="D24"/>
  <c r="F24"/>
  <c r="H24"/>
  <c r="D25"/>
  <c r="F25"/>
  <c r="H25"/>
  <c r="D26"/>
  <c r="F26"/>
  <c r="H26"/>
  <c r="D27"/>
  <c r="F27"/>
  <c r="H27"/>
  <c r="D28"/>
  <c r="F28"/>
  <c r="H28"/>
  <c r="D29"/>
  <c r="F29"/>
  <c r="H29"/>
  <c r="D30"/>
  <c r="F30"/>
  <c r="H30"/>
  <c r="D31"/>
  <c r="F31"/>
  <c r="H31"/>
  <c r="D32"/>
  <c r="F32"/>
  <c r="H32"/>
  <c r="D33"/>
  <c r="F33"/>
  <c r="H33"/>
  <c r="D34"/>
  <c r="F34"/>
  <c r="H34"/>
  <c r="D35"/>
  <c r="F35"/>
  <c r="H35"/>
  <c r="D36"/>
  <c r="F36"/>
  <c r="H36"/>
  <c r="D37"/>
  <c r="F37"/>
  <c r="H37"/>
  <c r="D38"/>
  <c r="F38"/>
  <c r="H38"/>
  <c r="D39"/>
  <c r="F39"/>
  <c r="H39"/>
  <c r="D40"/>
  <c r="F40"/>
  <c r="H40"/>
  <c r="D41"/>
  <c r="F41"/>
  <c r="H41"/>
  <c r="D42"/>
  <c r="F42"/>
  <c r="H42"/>
  <c r="D43"/>
  <c r="F43"/>
  <c r="H43"/>
  <c r="D44"/>
  <c r="F44"/>
  <c r="H44"/>
  <c r="D45"/>
  <c r="F45"/>
  <c r="H45"/>
  <c r="D46"/>
  <c r="F46"/>
  <c r="H46"/>
  <c r="D47"/>
  <c r="F47"/>
  <c r="H47"/>
  <c r="D48"/>
  <c r="F48"/>
  <c r="H48"/>
  <c r="D49"/>
  <c r="F49"/>
  <c r="H49"/>
  <c r="D51"/>
  <c r="F51"/>
  <c r="H51"/>
  <c r="D52"/>
  <c r="F52"/>
  <c r="H52"/>
  <c r="D53"/>
  <c r="F53"/>
  <c r="H53"/>
  <c r="D54"/>
  <c r="F54"/>
  <c r="H54"/>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0"/>
  <c r="F80"/>
  <c r="H80"/>
  <c r="D9" i="8"/>
  <c r="F9"/>
  <c r="H9"/>
  <c r="D10"/>
  <c r="F10"/>
  <c r="H10"/>
  <c r="D11"/>
  <c r="F11"/>
  <c r="H11"/>
  <c r="D12"/>
  <c r="F12"/>
  <c r="H12"/>
  <c r="D13"/>
  <c r="F13"/>
  <c r="H13"/>
  <c r="H14"/>
  <c r="D20"/>
  <c r="F20"/>
  <c r="H20"/>
  <c r="D21"/>
  <c r="F21"/>
  <c r="H21"/>
  <c r="D22"/>
  <c r="F22"/>
  <c r="H22"/>
  <c r="D24"/>
  <c r="F24"/>
  <c r="H24"/>
  <c r="D25"/>
  <c r="F25"/>
  <c r="H25"/>
  <c r="D26"/>
  <c r="F26"/>
  <c r="H26"/>
  <c r="D27"/>
  <c r="F27"/>
  <c r="H27"/>
  <c r="D29"/>
  <c r="F29"/>
  <c r="H29"/>
  <c r="D30"/>
  <c r="F30"/>
  <c r="H30"/>
  <c r="D31"/>
  <c r="F31"/>
  <c r="H31"/>
  <c r="D32"/>
  <c r="F32"/>
  <c r="H32"/>
  <c r="D33"/>
  <c r="F33"/>
  <c r="H33"/>
  <c r="D34"/>
  <c r="F34"/>
  <c r="H34"/>
  <c r="D35"/>
  <c r="F35"/>
  <c r="H35"/>
  <c r="D36"/>
  <c r="F36"/>
  <c r="H36"/>
  <c r="D37"/>
  <c r="F37"/>
  <c r="H37"/>
  <c r="D38"/>
  <c r="F38"/>
  <c r="H38"/>
  <c r="D39"/>
  <c r="F39"/>
  <c r="H39"/>
  <c r="D40"/>
  <c r="F40"/>
  <c r="H40"/>
  <c r="D42"/>
  <c r="F42"/>
  <c r="H42"/>
  <c r="D46"/>
  <c r="F46"/>
  <c r="H46"/>
  <c r="D47"/>
  <c r="F47"/>
  <c r="H47"/>
  <c r="D48"/>
  <c r="F48"/>
  <c r="H48"/>
  <c r="D49"/>
  <c r="F49"/>
  <c r="H49"/>
  <c r="D52"/>
  <c r="F52"/>
  <c r="H52"/>
  <c r="D53"/>
  <c r="F53"/>
  <c r="H53"/>
  <c r="D54"/>
  <c r="F54"/>
  <c r="H54"/>
  <c r="D56"/>
  <c r="F56"/>
  <c r="H56"/>
  <c r="D57"/>
  <c r="F57"/>
  <c r="H57"/>
  <c r="D58"/>
  <c r="F58"/>
  <c r="H58"/>
  <c r="D59"/>
  <c r="F59"/>
  <c r="H59"/>
  <c r="D61"/>
  <c r="F61"/>
  <c r="H61"/>
  <c r="D62"/>
  <c r="F62"/>
  <c r="H62"/>
  <c r="D63"/>
  <c r="F63"/>
  <c r="H63"/>
  <c r="D64"/>
  <c r="F64"/>
  <c r="H64"/>
  <c r="D68"/>
  <c r="F68"/>
  <c r="H68"/>
  <c r="D69"/>
  <c r="F69"/>
  <c r="H69"/>
  <c r="D70"/>
  <c r="F70"/>
  <c r="H70"/>
  <c r="D71"/>
  <c r="F71"/>
  <c r="H71"/>
  <c r="D74"/>
  <c r="F74"/>
  <c r="H74"/>
  <c r="D75"/>
  <c r="F75"/>
  <c r="H75"/>
  <c r="D76"/>
  <c r="F76"/>
  <c r="H76"/>
  <c r="D9" i="6"/>
  <c r="F9"/>
  <c r="H9"/>
  <c r="D10"/>
  <c r="F10"/>
  <c r="H10"/>
  <c r="D11"/>
  <c r="F11"/>
  <c r="H11"/>
  <c r="D12"/>
  <c r="F12"/>
  <c r="H12"/>
  <c r="D13"/>
  <c r="F13"/>
  <c r="H13"/>
  <c r="D14"/>
  <c r="F14"/>
  <c r="H14"/>
  <c r="D15"/>
  <c r="F15"/>
  <c r="H15"/>
  <c r="D16"/>
  <c r="F16"/>
  <c r="H16"/>
  <c r="D17"/>
  <c r="F17"/>
  <c r="H17"/>
  <c r="D18"/>
  <c r="F18"/>
  <c r="H18"/>
  <c r="D19"/>
  <c r="F19"/>
  <c r="H19"/>
  <c r="D20"/>
  <c r="F20"/>
  <c r="H20"/>
  <c r="H21"/>
  <c r="D28"/>
  <c r="F28"/>
  <c r="H28"/>
  <c r="D29"/>
  <c r="F29"/>
  <c r="H29"/>
  <c r="D30"/>
  <c r="F30"/>
  <c r="H30"/>
  <c r="D31"/>
  <c r="F31"/>
  <c r="H31"/>
  <c r="D32"/>
  <c r="F32"/>
  <c r="H32"/>
  <c r="D33"/>
  <c r="F33"/>
  <c r="H33"/>
  <c r="D36"/>
  <c r="F36"/>
  <c r="H36"/>
  <c r="D40"/>
  <c r="F40"/>
  <c r="H40"/>
  <c r="D41"/>
  <c r="F41"/>
  <c r="H41"/>
  <c r="D42"/>
  <c r="F42"/>
  <c r="H42"/>
  <c r="D43"/>
  <c r="F43"/>
  <c r="H43"/>
  <c r="D47"/>
  <c r="F47"/>
  <c r="H47"/>
  <c r="D48"/>
  <c r="F48"/>
  <c r="H48"/>
  <c r="D49"/>
  <c r="F49"/>
  <c r="H49"/>
  <c r="D51"/>
  <c r="F51"/>
  <c r="H51"/>
  <c r="D52"/>
  <c r="F52"/>
  <c r="H52"/>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2"/>
  <c r="F102"/>
  <c r="H102"/>
  <c r="D103"/>
  <c r="F103"/>
  <c r="H103"/>
  <c r="D104"/>
  <c r="F104"/>
  <c r="H104"/>
  <c r="D105"/>
  <c r="F105"/>
  <c r="H105"/>
  <c r="D106"/>
  <c r="F106"/>
  <c r="H106"/>
  <c r="D108"/>
  <c r="F108"/>
  <c r="H108"/>
  <c r="D109"/>
  <c r="F109"/>
  <c r="H109"/>
  <c r="D110"/>
  <c r="F110"/>
  <c r="H110"/>
  <c r="D111"/>
  <c r="F111"/>
  <c r="H111"/>
  <c r="D112"/>
  <c r="F112"/>
  <c r="H112"/>
  <c r="D114"/>
  <c r="F114"/>
  <c r="H114"/>
  <c r="D115"/>
  <c r="F115"/>
  <c r="H115"/>
  <c r="D116"/>
  <c r="F116"/>
  <c r="H116"/>
  <c r="D117"/>
  <c r="F117"/>
  <c r="H117"/>
  <c r="D118"/>
  <c r="F118"/>
  <c r="H118"/>
  <c r="D119"/>
  <c r="F119"/>
  <c r="H119"/>
  <c r="D121"/>
  <c r="F121"/>
  <c r="H121"/>
  <c r="D122"/>
  <c r="F122"/>
  <c r="H122"/>
  <c r="D125"/>
  <c r="F125"/>
  <c r="H125"/>
  <c r="D126"/>
  <c r="F126"/>
  <c r="H126"/>
  <c r="D127"/>
  <c r="F127"/>
  <c r="H127"/>
  <c r="D128"/>
  <c r="F128"/>
  <c r="H128"/>
  <c r="D129"/>
  <c r="F129"/>
  <c r="H129"/>
  <c r="D130"/>
  <c r="F130"/>
  <c r="H130"/>
  <c r="D131"/>
  <c r="F131"/>
  <c r="H131"/>
  <c r="D133"/>
  <c r="F133"/>
  <c r="H133"/>
  <c r="D135"/>
  <c r="F135"/>
  <c r="H135"/>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58"/>
  <c r="F158"/>
  <c r="H158"/>
  <c r="D160"/>
  <c r="F160"/>
  <c r="H160"/>
  <c r="D161"/>
  <c r="F161"/>
  <c r="H161"/>
  <c r="D162"/>
  <c r="F162"/>
  <c r="H162"/>
  <c r="D164"/>
  <c r="F164"/>
  <c r="H164"/>
  <c r="D165"/>
  <c r="F165"/>
  <c r="H165"/>
  <c r="D166"/>
  <c r="F166"/>
  <c r="H166"/>
  <c r="D167"/>
  <c r="F167"/>
  <c r="H167"/>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3"/>
  <c r="F183"/>
  <c r="H183"/>
  <c r="D184"/>
  <c r="F184"/>
  <c r="H184"/>
  <c r="D185"/>
  <c r="F185"/>
  <c r="H185"/>
  <c r="D163"/>
  <c r="F163"/>
  <c r="H163"/>
  <c r="D187"/>
  <c r="F187"/>
  <c r="H187"/>
  <c r="D188"/>
  <c r="F188"/>
  <c r="H188"/>
  <c r="D189"/>
  <c r="F189"/>
  <c r="H189"/>
  <c r="D190"/>
  <c r="F190"/>
  <c r="H190"/>
  <c r="D191"/>
  <c r="F191"/>
  <c r="H191"/>
  <c r="D192"/>
  <c r="F192"/>
  <c r="H192"/>
  <c r="D194"/>
  <c r="F194"/>
  <c r="H194"/>
  <c r="D195"/>
  <c r="F195"/>
  <c r="H195"/>
  <c r="D196"/>
  <c r="F196"/>
  <c r="H196"/>
  <c r="D197"/>
  <c r="F197"/>
  <c r="H197"/>
  <c r="D198"/>
  <c r="F198"/>
  <c r="H198"/>
  <c r="D204"/>
  <c r="F204"/>
  <c r="H204"/>
  <c r="D9" i="16"/>
  <c r="F9"/>
  <c r="H9"/>
  <c r="D10"/>
  <c r="F10"/>
  <c r="H10"/>
  <c r="D11"/>
  <c r="F11"/>
  <c r="H11"/>
  <c r="D12"/>
  <c r="F12"/>
  <c r="H12"/>
  <c r="D13"/>
  <c r="F13"/>
  <c r="H13"/>
  <c r="D14"/>
  <c r="F14"/>
  <c r="H14"/>
  <c r="D15"/>
  <c r="F15"/>
  <c r="H15"/>
  <c r="D16"/>
  <c r="F16"/>
  <c r="H16"/>
  <c r="D17"/>
  <c r="F17"/>
  <c r="H17"/>
  <c r="D20"/>
  <c r="F20"/>
  <c r="H20"/>
  <c r="D21"/>
  <c r="F21"/>
  <c r="H21"/>
  <c r="D18"/>
  <c r="F18"/>
  <c r="H18"/>
  <c r="D22"/>
  <c r="F22"/>
  <c r="H22"/>
  <c r="D25"/>
  <c r="F25"/>
  <c r="H25"/>
  <c r="D26"/>
  <c r="F26"/>
  <c r="H26"/>
  <c r="D27"/>
  <c r="F27"/>
  <c r="H27"/>
  <c r="D28"/>
  <c r="F28"/>
  <c r="H28"/>
  <c r="D29"/>
  <c r="F29"/>
  <c r="H29"/>
  <c r="D31"/>
  <c r="F31"/>
  <c r="H31"/>
  <c r="D32"/>
  <c r="F32"/>
  <c r="H32"/>
  <c r="D33"/>
  <c r="F33"/>
  <c r="H33"/>
  <c r="D34"/>
  <c r="F34"/>
  <c r="H34"/>
  <c r="D36"/>
  <c r="F36"/>
  <c r="H36"/>
  <c r="D37"/>
  <c r="F37"/>
  <c r="H37"/>
  <c r="D38"/>
  <c r="F38"/>
  <c r="H38"/>
  <c r="D39"/>
  <c r="F39"/>
  <c r="H39"/>
  <c r="D40"/>
  <c r="F40"/>
  <c r="H40"/>
  <c r="D41"/>
  <c r="F41"/>
  <c r="H41"/>
  <c r="D42"/>
  <c r="F42"/>
  <c r="H42"/>
  <c r="D43"/>
  <c r="F43"/>
  <c r="H43"/>
  <c r="D53"/>
  <c r="F53"/>
  <c r="H53"/>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83"/>
  <c r="F83"/>
  <c r="H83"/>
  <c r="D84"/>
  <c r="F84"/>
  <c r="H84"/>
  <c r="D85"/>
  <c r="F85"/>
  <c r="H85"/>
  <c r="D86"/>
  <c r="F86"/>
  <c r="H86"/>
  <c r="D87"/>
  <c r="F87"/>
  <c r="H87"/>
  <c r="D88"/>
  <c r="F88"/>
  <c r="H88"/>
  <c r="D101"/>
  <c r="F101"/>
  <c r="H101"/>
  <c r="D102"/>
  <c r="F102"/>
  <c r="H102"/>
  <c r="D103"/>
  <c r="F103"/>
  <c r="H103"/>
  <c r="D104"/>
  <c r="F104"/>
  <c r="H104"/>
  <c r="D105"/>
  <c r="F105"/>
  <c r="H105"/>
  <c r="D111"/>
  <c r="F111"/>
  <c r="H111"/>
  <c r="D112"/>
  <c r="F112"/>
  <c r="H112"/>
  <c r="D113"/>
  <c r="F113"/>
  <c r="H113"/>
  <c r="D115"/>
  <c r="F115"/>
  <c r="H115"/>
  <c r="D116"/>
  <c r="F116"/>
  <c r="H116"/>
  <c r="D117"/>
  <c r="F117"/>
  <c r="H117"/>
  <c r="D119"/>
  <c r="F119"/>
  <c r="H119"/>
  <c r="D120"/>
  <c r="F120"/>
  <c r="H120"/>
  <c r="D121"/>
  <c r="F121"/>
  <c r="H121"/>
  <c r="D122"/>
  <c r="F122"/>
  <c r="H122"/>
  <c r="D124"/>
  <c r="F124"/>
  <c r="H124"/>
  <c r="D125"/>
  <c r="F125"/>
  <c r="H125"/>
  <c r="D126"/>
  <c r="F126"/>
  <c r="H126"/>
  <c r="D127"/>
  <c r="F127"/>
  <c r="H127"/>
  <c r="H130"/>
  <c r="D131"/>
  <c r="F131"/>
  <c r="H131"/>
  <c r="D132"/>
  <c r="F132"/>
  <c r="H132"/>
  <c r="D133"/>
  <c r="F133"/>
  <c r="H133"/>
  <c r="D134"/>
  <c r="F134"/>
  <c r="H134"/>
  <c r="D135"/>
  <c r="F135"/>
  <c r="H135"/>
  <c r="D136"/>
  <c r="F136"/>
  <c r="H136"/>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60"/>
  <c r="F160"/>
  <c r="H160"/>
  <c r="D161"/>
  <c r="F161"/>
  <c r="H161"/>
  <c r="D162"/>
  <c r="F162"/>
  <c r="H162"/>
  <c r="D163"/>
  <c r="F163"/>
  <c r="H163"/>
  <c r="D164"/>
  <c r="F164"/>
  <c r="H164"/>
  <c r="D165"/>
  <c r="F165"/>
  <c r="H165"/>
  <c r="D167"/>
  <c r="F167"/>
  <c r="H167"/>
  <c r="D168"/>
  <c r="F168"/>
  <c r="H168"/>
  <c r="D169"/>
  <c r="F169"/>
  <c r="H169"/>
  <c r="D170"/>
  <c r="F170"/>
  <c r="H170"/>
  <c r="D171"/>
  <c r="F171"/>
  <c r="H171"/>
  <c r="D172"/>
  <c r="F172"/>
  <c r="H172"/>
  <c r="D173"/>
  <c r="F173"/>
  <c r="H173"/>
  <c r="D176"/>
  <c r="F176"/>
  <c r="H176"/>
  <c r="D177"/>
  <c r="F177"/>
  <c r="H177"/>
  <c r="D178"/>
  <c r="F178"/>
  <c r="H178"/>
  <c r="D179"/>
  <c r="F179"/>
  <c r="H179"/>
  <c r="D180"/>
  <c r="F180"/>
  <c r="H180"/>
  <c r="D181"/>
  <c r="F181"/>
  <c r="H181"/>
  <c r="D187"/>
  <c r="F187"/>
  <c r="H187"/>
  <c r="D193"/>
  <c r="F193"/>
  <c r="H193"/>
  <c r="D199"/>
  <c r="F199"/>
  <c r="H199"/>
  <c r="D205"/>
  <c r="F205"/>
  <c r="H205"/>
  <c r="D211"/>
  <c r="F211"/>
  <c r="H211"/>
  <c r="D217"/>
  <c r="F217"/>
  <c r="H217"/>
  <c r="D223"/>
  <c r="F223"/>
  <c r="H223"/>
  <c r="D229"/>
  <c r="F229"/>
  <c r="H229"/>
  <c r="D241"/>
  <c r="F241"/>
  <c r="H241"/>
  <c r="D248"/>
  <c r="F248"/>
  <c r="D249"/>
  <c r="F249"/>
  <c r="H249"/>
  <c r="D253"/>
  <c r="F253"/>
  <c r="H253"/>
  <c r="D254"/>
  <c r="F254"/>
  <c r="H254"/>
  <c r="D255"/>
  <c r="F255"/>
  <c r="H255"/>
  <c r="D256"/>
  <c r="F256"/>
  <c r="H256"/>
  <c r="D257"/>
  <c r="F257"/>
  <c r="H257"/>
  <c r="D258"/>
  <c r="F258"/>
  <c r="H258"/>
  <c r="D259"/>
  <c r="F259"/>
  <c r="H259"/>
  <c r="D260"/>
  <c r="F260"/>
  <c r="H260"/>
  <c r="D261"/>
  <c r="F261"/>
  <c r="H261"/>
  <c r="D262"/>
  <c r="F262"/>
  <c r="H262"/>
  <c r="D263"/>
  <c r="F263"/>
  <c r="H263"/>
  <c r="D264"/>
  <c r="F264"/>
  <c r="H264"/>
  <c r="D265"/>
  <c r="F265"/>
  <c r="H265"/>
  <c r="D266"/>
  <c r="F266"/>
  <c r="H266"/>
  <c r="D267"/>
  <c r="F267"/>
  <c r="H267"/>
  <c r="D268"/>
  <c r="F268"/>
  <c r="H268"/>
  <c r="D269"/>
  <c r="F269"/>
  <c r="H269"/>
  <c r="D270"/>
  <c r="F270"/>
  <c r="H270"/>
  <c r="D271"/>
  <c r="F271"/>
  <c r="H271"/>
  <c r="D272"/>
  <c r="F272"/>
  <c r="H272"/>
  <c r="D273"/>
  <c r="F273"/>
  <c r="H273"/>
  <c r="D274"/>
  <c r="F274"/>
  <c r="H274"/>
  <c r="D275"/>
  <c r="F275"/>
  <c r="H275"/>
  <c r="D276"/>
  <c r="F276"/>
  <c r="H276"/>
  <c r="D277"/>
  <c r="F277"/>
  <c r="H277"/>
  <c r="D278"/>
  <c r="F278"/>
  <c r="H278"/>
  <c r="D279"/>
  <c r="F279"/>
  <c r="H279"/>
  <c r="D280"/>
  <c r="F280"/>
  <c r="H280"/>
  <c r="D281"/>
  <c r="F281"/>
  <c r="H281"/>
  <c r="D287"/>
  <c r="F287"/>
  <c r="H287"/>
  <c r="D288"/>
  <c r="F288"/>
  <c r="H288"/>
  <c r="D289"/>
  <c r="F289"/>
  <c r="H289"/>
  <c r="D291"/>
  <c r="F291"/>
  <c r="H291"/>
  <c r="D292"/>
  <c r="F292"/>
  <c r="H292"/>
  <c r="D293"/>
  <c r="F293"/>
  <c r="H293"/>
  <c r="D295"/>
  <c r="F295"/>
  <c r="H295"/>
  <c r="D296"/>
  <c r="F296"/>
  <c r="H296"/>
  <c r="D297"/>
  <c r="F297"/>
  <c r="H297"/>
  <c r="D298"/>
  <c r="F298"/>
  <c r="H298"/>
  <c r="D306"/>
  <c r="F306"/>
  <c r="H306"/>
  <c r="D307"/>
  <c r="F307"/>
  <c r="H307"/>
  <c r="D308"/>
  <c r="F308"/>
  <c r="H308"/>
  <c r="D309"/>
  <c r="F309"/>
  <c r="H309"/>
  <c r="D310"/>
  <c r="F310"/>
  <c r="H310"/>
  <c r="D311"/>
  <c r="F311"/>
  <c r="H311"/>
  <c r="D312"/>
  <c r="F312"/>
  <c r="H312"/>
  <c r="D315"/>
  <c r="F315"/>
  <c r="H315"/>
  <c r="D318"/>
  <c r="F318"/>
  <c r="H318"/>
  <c r="D319"/>
  <c r="F319"/>
  <c r="H319"/>
  <c r="D320"/>
  <c r="F320"/>
  <c r="H320"/>
  <c r="D322"/>
  <c r="F322"/>
  <c r="H322"/>
  <c r="D323"/>
  <c r="F323"/>
  <c r="H323"/>
  <c r="D324"/>
  <c r="F324"/>
  <c r="H324"/>
  <c r="D325"/>
  <c r="F325"/>
  <c r="H325"/>
  <c r="D326"/>
  <c r="F326"/>
  <c r="H326"/>
  <c r="D328"/>
  <c r="F328"/>
  <c r="H328"/>
  <c r="D329"/>
  <c r="F329"/>
  <c r="H329"/>
  <c r="D330"/>
  <c r="F330"/>
  <c r="H330"/>
  <c r="D331"/>
  <c r="F331"/>
  <c r="H331"/>
  <c r="D332"/>
  <c r="F332"/>
  <c r="H332"/>
  <c r="D333"/>
  <c r="F333"/>
  <c r="H333"/>
  <c r="D334"/>
  <c r="F334"/>
  <c r="H334"/>
  <c r="D347"/>
  <c r="F347"/>
  <c r="H347"/>
  <c r="D348"/>
  <c r="F348"/>
  <c r="H348"/>
  <c r="D349"/>
  <c r="F349"/>
  <c r="H349"/>
  <c r="D350"/>
  <c r="F350"/>
  <c r="H350"/>
  <c r="D352"/>
  <c r="F352"/>
  <c r="H352"/>
  <c r="D353"/>
  <c r="F353"/>
  <c r="H353"/>
  <c r="D354"/>
  <c r="F354"/>
  <c r="H354"/>
  <c r="D369"/>
  <c r="F369"/>
  <c r="H369"/>
  <c r="D370"/>
  <c r="F370"/>
  <c r="H370"/>
  <c r="D371"/>
  <c r="F371"/>
  <c r="H371"/>
  <c r="D373"/>
  <c r="F373"/>
  <c r="H373"/>
  <c r="D374"/>
  <c r="F374"/>
  <c r="H374"/>
  <c r="D375"/>
  <c r="F375"/>
  <c r="H375"/>
  <c r="D376"/>
  <c r="F376"/>
  <c r="H376"/>
  <c r="D377"/>
  <c r="F377"/>
  <c r="H377"/>
  <c r="D378"/>
  <c r="F378"/>
  <c r="H378"/>
  <c r="D379"/>
  <c r="F379"/>
  <c r="H379"/>
  <c r="D380"/>
  <c r="F380"/>
  <c r="H380"/>
  <c r="D381"/>
  <c r="F381"/>
  <c r="H381"/>
  <c r="D383"/>
  <c r="F383"/>
  <c r="H383"/>
  <c r="D385"/>
  <c r="F385"/>
  <c r="H385"/>
  <c r="D386"/>
  <c r="F386"/>
  <c r="H386"/>
  <c r="D387"/>
  <c r="F387"/>
  <c r="H387"/>
  <c r="D388"/>
  <c r="F388"/>
  <c r="H388"/>
  <c r="D389"/>
  <c r="F389"/>
  <c r="H389"/>
  <c r="D390"/>
  <c r="F390"/>
  <c r="H390"/>
  <c r="D391"/>
  <c r="F391"/>
  <c r="H391"/>
  <c r="D392"/>
  <c r="F392"/>
  <c r="H392"/>
  <c r="D393"/>
  <c r="F393"/>
  <c r="H393"/>
  <c r="D395"/>
  <c r="F395"/>
  <c r="H395"/>
  <c r="D398"/>
  <c r="F398"/>
  <c r="H398"/>
  <c r="D399"/>
  <c r="F399"/>
  <c r="H399"/>
  <c r="D401"/>
  <c r="F401"/>
  <c r="H401"/>
  <c r="D402"/>
  <c r="F402"/>
  <c r="H402"/>
  <c r="D404"/>
  <c r="F404"/>
  <c r="H404"/>
  <c r="D405"/>
  <c r="F405"/>
  <c r="H405"/>
  <c r="D412"/>
  <c r="F412"/>
  <c r="H412"/>
  <c r="D413"/>
  <c r="F413"/>
  <c r="H413"/>
  <c r="D414"/>
  <c r="F414"/>
  <c r="H414"/>
  <c r="D415"/>
  <c r="F415"/>
  <c r="H415"/>
  <c r="D416"/>
  <c r="F416"/>
  <c r="H416"/>
  <c r="D417"/>
  <c r="F417"/>
  <c r="H417"/>
  <c r="D422"/>
  <c r="F422"/>
  <c r="H422"/>
  <c r="D424"/>
  <c r="F424"/>
  <c r="H424"/>
  <c r="D425"/>
  <c r="F425"/>
  <c r="H425"/>
  <c r="D426"/>
  <c r="F426"/>
  <c r="H426"/>
  <c r="D427"/>
  <c r="F427"/>
  <c r="H427"/>
  <c r="D428"/>
  <c r="F428"/>
  <c r="H428"/>
  <c r="D430"/>
  <c r="F430"/>
  <c r="H430"/>
  <c r="D431"/>
  <c r="F431"/>
  <c r="H431"/>
  <c r="D432"/>
  <c r="F432"/>
  <c r="H432"/>
  <c r="D434"/>
  <c r="F434"/>
  <c r="H434"/>
  <c r="D435"/>
  <c r="F435"/>
  <c r="H435"/>
  <c r="D436"/>
  <c r="F436"/>
  <c r="H436"/>
  <c r="D437"/>
  <c r="F437"/>
  <c r="H437"/>
  <c r="D438"/>
  <c r="F438"/>
  <c r="H438"/>
  <c r="D439"/>
  <c r="F439"/>
  <c r="H439"/>
  <c r="D440"/>
  <c r="F440"/>
  <c r="H440"/>
  <c r="D441"/>
  <c r="F441"/>
  <c r="H441"/>
  <c r="D442"/>
  <c r="F442"/>
  <c r="H442"/>
  <c r="D443"/>
  <c r="F443"/>
  <c r="H443"/>
  <c r="D444"/>
  <c r="F444"/>
  <c r="H444"/>
  <c r="D445"/>
  <c r="F445"/>
  <c r="H445"/>
  <c r="D446"/>
  <c r="F446"/>
  <c r="H446"/>
  <c r="D447"/>
  <c r="F447"/>
  <c r="H447"/>
  <c r="D448"/>
  <c r="F448"/>
  <c r="H448"/>
  <c r="D449"/>
  <c r="F449"/>
  <c r="H449"/>
  <c r="D450"/>
  <c r="F450"/>
  <c r="H450"/>
  <c r="D451"/>
  <c r="F451"/>
  <c r="H451"/>
  <c r="D452"/>
  <c r="F452"/>
  <c r="H452"/>
  <c r="D453"/>
  <c r="F453"/>
  <c r="H453"/>
  <c r="D454"/>
  <c r="F454"/>
  <c r="H454"/>
  <c r="D455"/>
  <c r="F455"/>
  <c r="H455"/>
  <c r="D456"/>
  <c r="F456"/>
  <c r="H456"/>
  <c r="D457"/>
  <c r="F457"/>
  <c r="H457"/>
  <c r="D458"/>
  <c r="F458"/>
  <c r="H458"/>
  <c r="D459"/>
  <c r="F459"/>
  <c r="H459"/>
  <c r="D460"/>
  <c r="F460"/>
  <c r="H460"/>
  <c r="D461"/>
  <c r="F461"/>
  <c r="H461"/>
  <c r="D462"/>
  <c r="F462"/>
  <c r="H462"/>
  <c r="D463"/>
  <c r="F463"/>
  <c r="H463"/>
  <c r="D464"/>
  <c r="F464"/>
  <c r="H464"/>
  <c r="D465"/>
  <c r="F465"/>
  <c r="H465"/>
  <c r="D466"/>
  <c r="F466"/>
  <c r="H466"/>
  <c r="D467"/>
  <c r="F467"/>
  <c r="H467"/>
  <c r="D468"/>
  <c r="F468"/>
  <c r="H468"/>
  <c r="D469"/>
  <c r="F469"/>
  <c r="H469"/>
  <c r="D470"/>
  <c r="F470"/>
  <c r="H470"/>
  <c r="D471"/>
  <c r="F471"/>
  <c r="H471"/>
  <c r="D473"/>
  <c r="F473"/>
  <c r="H473"/>
  <c r="D474"/>
  <c r="F474"/>
  <c r="H474"/>
  <c r="D475"/>
  <c r="F475"/>
  <c r="H475"/>
  <c r="D476"/>
  <c r="F476"/>
  <c r="H476"/>
  <c r="D477"/>
  <c r="F477"/>
  <c r="H477"/>
  <c r="D478"/>
  <c r="F478"/>
  <c r="H478"/>
  <c r="D479"/>
  <c r="F479"/>
  <c r="H479"/>
  <c r="D480"/>
  <c r="F480"/>
  <c r="H480"/>
  <c r="D481"/>
  <c r="F481"/>
  <c r="H481"/>
  <c r="D482"/>
  <c r="F482"/>
  <c r="H482"/>
  <c r="D483"/>
  <c r="F483"/>
  <c r="H483"/>
  <c r="D484"/>
  <c r="F484"/>
  <c r="H484"/>
  <c r="D486"/>
  <c r="F486"/>
  <c r="H486"/>
  <c r="D487"/>
  <c r="F487"/>
  <c r="H487"/>
  <c r="D488"/>
  <c r="F488"/>
  <c r="H488"/>
  <c r="D490"/>
  <c r="F490"/>
  <c r="H490"/>
  <c r="D491"/>
  <c r="F491"/>
  <c r="H491"/>
  <c r="D493"/>
  <c r="F493"/>
  <c r="H493"/>
  <c r="D494"/>
  <c r="F494"/>
  <c r="H494"/>
  <c r="D495"/>
  <c r="F495"/>
  <c r="H495"/>
  <c r="D496"/>
  <c r="F496"/>
  <c r="H496"/>
  <c r="D497"/>
  <c r="F497"/>
  <c r="H497"/>
  <c r="D498"/>
  <c r="F498"/>
  <c r="H498"/>
  <c r="D499"/>
  <c r="F499"/>
  <c r="H499"/>
  <c r="D500"/>
  <c r="F500"/>
  <c r="H500"/>
  <c r="D501"/>
  <c r="F501"/>
  <c r="H501"/>
  <c r="D502"/>
  <c r="F502"/>
  <c r="H502"/>
  <c r="D503"/>
  <c r="F503"/>
  <c r="H503"/>
  <c r="D504"/>
  <c r="F504"/>
  <c r="H504"/>
  <c r="D505"/>
  <c r="F505"/>
  <c r="H505"/>
  <c r="D506"/>
  <c r="F506"/>
  <c r="H506"/>
  <c r="D507"/>
  <c r="F507"/>
  <c r="H507"/>
  <c r="D508"/>
  <c r="F508"/>
  <c r="H508"/>
  <c r="D509"/>
  <c r="F509"/>
  <c r="H509"/>
  <c r="D510"/>
  <c r="F510"/>
  <c r="H510"/>
  <c r="D512"/>
  <c r="F512"/>
  <c r="H512"/>
  <c r="D513"/>
  <c r="F513"/>
  <c r="H513"/>
  <c r="D514"/>
  <c r="F514"/>
  <c r="H514"/>
  <c r="D515"/>
  <c r="F515"/>
  <c r="H515"/>
  <c r="D517"/>
  <c r="F517"/>
  <c r="H517"/>
  <c r="D518"/>
  <c r="F518"/>
  <c r="H518"/>
  <c r="D519"/>
  <c r="F519"/>
  <c r="H519"/>
  <c r="D520"/>
  <c r="F520"/>
  <c r="H520"/>
  <c r="D522"/>
  <c r="F522"/>
  <c r="H522"/>
  <c r="D523"/>
  <c r="F523"/>
  <c r="H523"/>
  <c r="D524"/>
  <c r="F524"/>
  <c r="H524"/>
  <c r="D525"/>
  <c r="F525"/>
  <c r="H525"/>
  <c r="D526"/>
  <c r="F526"/>
  <c r="H526"/>
  <c r="D527"/>
  <c r="F527"/>
  <c r="H527"/>
  <c r="D528"/>
  <c r="F528"/>
  <c r="H528"/>
  <c r="F529"/>
  <c r="H529"/>
  <c r="D530"/>
  <c r="F530"/>
  <c r="H530"/>
  <c r="D531"/>
  <c r="F531"/>
  <c r="H531"/>
  <c r="D532"/>
  <c r="F532"/>
  <c r="H532"/>
  <c r="D533"/>
  <c r="F533"/>
  <c r="H533"/>
  <c r="D534"/>
  <c r="F534"/>
  <c r="H534"/>
  <c r="D535"/>
  <c r="F535"/>
  <c r="H535"/>
  <c r="D536"/>
  <c r="F536"/>
  <c r="H536"/>
  <c r="D537"/>
  <c r="F537"/>
  <c r="H537"/>
  <c r="D538"/>
  <c r="F538"/>
  <c r="H538"/>
  <c r="D539"/>
  <c r="F539"/>
  <c r="H539"/>
  <c r="D540"/>
  <c r="F540"/>
  <c r="H540"/>
  <c r="D541"/>
  <c r="F541"/>
  <c r="H541"/>
  <c r="D542"/>
  <c r="F542"/>
  <c r="H542"/>
  <c r="D543"/>
  <c r="F543"/>
  <c r="H543"/>
  <c r="D544"/>
  <c r="F544"/>
  <c r="H544"/>
  <c r="D545"/>
  <c r="F545"/>
  <c r="H545"/>
  <c r="D546"/>
  <c r="F546"/>
  <c r="H546"/>
  <c r="D547"/>
  <c r="F547"/>
  <c r="H547"/>
  <c r="D548"/>
  <c r="F548"/>
  <c r="H548"/>
  <c r="D549"/>
  <c r="F549"/>
  <c r="H549"/>
  <c r="D550"/>
  <c r="F550"/>
  <c r="H550"/>
  <c r="D551"/>
  <c r="F551"/>
  <c r="H551"/>
  <c r="D552"/>
  <c r="F552"/>
  <c r="H552"/>
  <c r="D553"/>
  <c r="F553"/>
  <c r="H553"/>
  <c r="D554"/>
  <c r="F554"/>
  <c r="H554"/>
  <c r="D555"/>
  <c r="F555"/>
  <c r="H555"/>
  <c r="D560"/>
  <c r="F560"/>
  <c r="H560"/>
  <c r="D561"/>
  <c r="F561"/>
  <c r="H561"/>
  <c r="D562"/>
  <c r="F562"/>
  <c r="H562"/>
  <c r="D563"/>
  <c r="F563"/>
  <c r="H563"/>
  <c r="D564"/>
  <c r="F564"/>
  <c r="H564"/>
  <c r="D565"/>
  <c r="F565"/>
  <c r="H565"/>
  <c r="D566"/>
  <c r="F566"/>
  <c r="H566"/>
  <c r="D567"/>
  <c r="F567"/>
  <c r="H567"/>
  <c r="D568"/>
  <c r="F568"/>
  <c r="H568"/>
  <c r="D569"/>
  <c r="F569"/>
  <c r="H569"/>
  <c r="D570"/>
  <c r="F570"/>
  <c r="H570"/>
  <c r="D571"/>
  <c r="F571"/>
  <c r="H571"/>
  <c r="D572"/>
  <c r="F572"/>
  <c r="H572"/>
  <c r="D573"/>
  <c r="F573"/>
  <c r="H573"/>
  <c r="D574"/>
  <c r="F574"/>
  <c r="H574"/>
  <c r="D575"/>
  <c r="F575"/>
  <c r="H575"/>
  <c r="D576"/>
  <c r="F576"/>
  <c r="H576"/>
  <c r="D577"/>
  <c r="F577"/>
  <c r="H577"/>
  <c r="D578"/>
  <c r="F578"/>
  <c r="H578"/>
  <c r="D579"/>
  <c r="F579"/>
  <c r="H579"/>
  <c r="D580"/>
  <c r="F580"/>
  <c r="H580"/>
  <c r="D581"/>
  <c r="F581"/>
  <c r="H581"/>
  <c r="D582"/>
  <c r="F582"/>
  <c r="H582"/>
  <c r="D583"/>
  <c r="F583"/>
  <c r="H583"/>
  <c r="D584"/>
  <c r="F584"/>
  <c r="H584"/>
  <c r="D585"/>
  <c r="F585"/>
  <c r="H585"/>
  <c r="D586"/>
  <c r="F586"/>
  <c r="H586"/>
  <c r="D588"/>
  <c r="F588"/>
  <c r="H588"/>
  <c r="D589"/>
  <c r="F589"/>
  <c r="H589"/>
  <c r="D590"/>
  <c r="F590"/>
  <c r="H590"/>
  <c r="D591"/>
  <c r="F591"/>
  <c r="H591"/>
  <c r="D592"/>
  <c r="F592"/>
  <c r="H592"/>
  <c r="D593"/>
  <c r="F593"/>
  <c r="H593"/>
  <c r="D594"/>
  <c r="F594"/>
  <c r="H594"/>
  <c r="D595"/>
  <c r="F595"/>
  <c r="H595"/>
  <c r="D596"/>
  <c r="F596"/>
  <c r="H596"/>
  <c r="D597"/>
  <c r="F597"/>
  <c r="H597"/>
  <c r="D598"/>
  <c r="F598"/>
  <c r="H598"/>
  <c r="D599"/>
  <c r="F599"/>
  <c r="H599"/>
  <c r="D600"/>
  <c r="F600"/>
  <c r="H600"/>
  <c r="D601"/>
  <c r="F601"/>
  <c r="H601"/>
  <c r="D602"/>
  <c r="F602"/>
  <c r="H602"/>
  <c r="D603"/>
  <c r="F603"/>
  <c r="H603"/>
  <c r="D604"/>
  <c r="F604"/>
  <c r="H604"/>
  <c r="D605"/>
  <c r="F605"/>
  <c r="H605"/>
  <c r="D606"/>
  <c r="F606"/>
  <c r="H606"/>
  <c r="D607"/>
  <c r="F607"/>
  <c r="H607"/>
  <c r="D608"/>
  <c r="F608"/>
  <c r="H608"/>
  <c r="D609"/>
  <c r="F609"/>
  <c r="H609"/>
  <c r="D610"/>
  <c r="F610"/>
  <c r="H610"/>
  <c r="D611"/>
  <c r="F611"/>
  <c r="H611"/>
  <c r="D612"/>
  <c r="F612"/>
  <c r="H612"/>
  <c r="D613"/>
  <c r="F613"/>
  <c r="H613"/>
  <c r="D614"/>
  <c r="F614"/>
  <c r="H614"/>
  <c r="D615"/>
  <c r="F615"/>
  <c r="H615"/>
  <c r="D616"/>
  <c r="F616"/>
  <c r="H616"/>
  <c r="D617"/>
  <c r="F617"/>
  <c r="H617"/>
  <c r="D618"/>
  <c r="F618"/>
  <c r="H618"/>
  <c r="D619"/>
  <c r="F619"/>
  <c r="H619"/>
  <c r="D620"/>
  <c r="F620"/>
  <c r="H620"/>
  <c r="D621"/>
  <c r="F621"/>
  <c r="H621"/>
  <c r="D622"/>
  <c r="F622"/>
  <c r="H622"/>
  <c r="D623"/>
  <c r="F623"/>
  <c r="H623"/>
  <c r="D624"/>
  <c r="F624"/>
  <c r="H624"/>
  <c r="D625"/>
  <c r="F625"/>
  <c r="H625"/>
  <c r="D626"/>
  <c r="F626"/>
  <c r="H626"/>
  <c r="D627"/>
  <c r="F627"/>
  <c r="H627"/>
  <c r="D628"/>
  <c r="F628"/>
  <c r="H628"/>
  <c r="D629"/>
  <c r="F629"/>
  <c r="H629"/>
  <c r="D630"/>
  <c r="F630"/>
  <c r="H630"/>
  <c r="D631"/>
  <c r="F631"/>
  <c r="H631"/>
  <c r="D632"/>
  <c r="F632"/>
  <c r="H632"/>
  <c r="D633"/>
  <c r="F633"/>
  <c r="H633"/>
  <c r="D634"/>
  <c r="F634"/>
  <c r="H634"/>
  <c r="D635"/>
  <c r="F635"/>
  <c r="H635"/>
  <c r="D636"/>
  <c r="F636"/>
  <c r="H636"/>
  <c r="D637"/>
  <c r="F637"/>
  <c r="H637"/>
  <c r="D638"/>
  <c r="F638"/>
  <c r="H638"/>
  <c r="D639"/>
  <c r="F639"/>
  <c r="H639"/>
  <c r="D640"/>
  <c r="F640"/>
  <c r="H640"/>
  <c r="D641"/>
  <c r="F641"/>
  <c r="H641"/>
  <c r="D642"/>
  <c r="F642"/>
  <c r="H642"/>
  <c r="D643"/>
  <c r="F643"/>
  <c r="H643"/>
  <c r="D644"/>
  <c r="F644"/>
  <c r="H644"/>
  <c r="D645"/>
  <c r="F645"/>
  <c r="H645"/>
  <c r="D646"/>
  <c r="F646"/>
  <c r="H646"/>
  <c r="D647"/>
  <c r="F647"/>
  <c r="H647"/>
  <c r="D648"/>
  <c r="F648"/>
  <c r="H648"/>
  <c r="D649"/>
  <c r="F649"/>
  <c r="H649"/>
  <c r="D650"/>
  <c r="F650"/>
  <c r="H650"/>
  <c r="D651"/>
  <c r="F651"/>
  <c r="H651"/>
  <c r="D652"/>
  <c r="F652"/>
  <c r="H652"/>
  <c r="D653"/>
  <c r="F653"/>
  <c r="H653"/>
  <c r="D654"/>
  <c r="F654"/>
  <c r="H654"/>
  <c r="D655"/>
  <c r="F655"/>
  <c r="H655"/>
  <c r="D656"/>
  <c r="F656"/>
  <c r="H656"/>
  <c r="D657"/>
  <c r="F657"/>
  <c r="H657"/>
  <c r="D658"/>
  <c r="F658"/>
  <c r="H658"/>
  <c r="D659"/>
  <c r="F659"/>
  <c r="H659"/>
  <c r="D660"/>
  <c r="F660"/>
  <c r="H660"/>
  <c r="D662"/>
  <c r="F662"/>
  <c r="H662"/>
  <c r="D663"/>
  <c r="F663"/>
  <c r="H663"/>
  <c r="D664"/>
  <c r="F664"/>
  <c r="H664"/>
  <c r="D665"/>
  <c r="F665"/>
  <c r="H665"/>
  <c r="D666"/>
  <c r="F666"/>
  <c r="H666"/>
  <c r="D667"/>
  <c r="F667"/>
  <c r="H667"/>
  <c r="D668"/>
  <c r="F668"/>
  <c r="H668"/>
  <c r="D669"/>
  <c r="F669"/>
  <c r="H669"/>
  <c r="D670"/>
  <c r="F670"/>
  <c r="H670"/>
  <c r="D671"/>
  <c r="F671"/>
  <c r="H671"/>
  <c r="D672"/>
  <c r="F672"/>
  <c r="H672"/>
  <c r="D673"/>
  <c r="F673"/>
  <c r="H673"/>
  <c r="D674"/>
  <c r="F674"/>
  <c r="H674"/>
  <c r="D675"/>
  <c r="F675"/>
  <c r="H675"/>
  <c r="D676"/>
  <c r="F676"/>
  <c r="H676"/>
  <c r="D677"/>
  <c r="F677"/>
  <c r="H677"/>
  <c r="D678"/>
  <c r="F678"/>
  <c r="H678"/>
  <c r="D679"/>
  <c r="F679"/>
  <c r="H679"/>
  <c r="D680"/>
  <c r="F680"/>
  <c r="H680"/>
  <c r="D681"/>
  <c r="F681"/>
  <c r="H681"/>
  <c r="D683"/>
  <c r="F683"/>
  <c r="H683"/>
  <c r="D684"/>
  <c r="F684"/>
  <c r="H684"/>
  <c r="D685"/>
  <c r="F685"/>
  <c r="H685"/>
  <c r="D686"/>
  <c r="F686"/>
  <c r="H686"/>
  <c r="D687"/>
  <c r="F687"/>
  <c r="H687"/>
  <c r="D688"/>
  <c r="F688"/>
  <c r="H688"/>
  <c r="D689"/>
  <c r="F689"/>
  <c r="H689"/>
  <c r="D690"/>
  <c r="F690"/>
  <c r="H690"/>
  <c r="D691"/>
  <c r="F691"/>
  <c r="H691"/>
  <c r="D692"/>
  <c r="F692"/>
  <c r="H692"/>
  <c r="D693"/>
  <c r="F693"/>
  <c r="H693"/>
  <c r="D694"/>
  <c r="F694"/>
  <c r="H694"/>
  <c r="D695"/>
  <c r="F695"/>
  <c r="H695"/>
  <c r="D696"/>
  <c r="F696"/>
  <c r="H696"/>
  <c r="D697"/>
  <c r="F697"/>
  <c r="H697"/>
  <c r="D698"/>
  <c r="F698"/>
  <c r="H698"/>
  <c r="D699"/>
  <c r="F699"/>
  <c r="H699"/>
  <c r="D700"/>
  <c r="F700"/>
  <c r="H700"/>
  <c r="D701"/>
  <c r="F701"/>
  <c r="H701"/>
  <c r="D702"/>
  <c r="F702"/>
  <c r="H702"/>
  <c r="D703"/>
  <c r="F703"/>
  <c r="H703"/>
  <c r="D704"/>
  <c r="F704"/>
  <c r="H704"/>
  <c r="D705"/>
  <c r="F705"/>
  <c r="H705"/>
  <c r="D706"/>
  <c r="F706"/>
  <c r="H706"/>
  <c r="D707"/>
  <c r="F707"/>
  <c r="H707"/>
  <c r="D708"/>
  <c r="F708"/>
  <c r="H708"/>
  <c r="D709"/>
  <c r="F709"/>
  <c r="H709"/>
  <c r="D710"/>
  <c r="F710"/>
  <c r="H710"/>
  <c r="D711"/>
  <c r="F711"/>
  <c r="H711"/>
  <c r="D712"/>
  <c r="F712"/>
  <c r="H712"/>
  <c r="D713"/>
  <c r="F713"/>
  <c r="H713"/>
  <c r="D714"/>
  <c r="F714"/>
  <c r="H714"/>
  <c r="D728"/>
  <c r="F728"/>
  <c r="H728"/>
  <c r="D729"/>
  <c r="F729"/>
  <c r="H729"/>
  <c r="D730"/>
  <c r="F730"/>
  <c r="H730"/>
  <c r="D731"/>
  <c r="F731"/>
  <c r="H731"/>
  <c r="D732"/>
  <c r="F732"/>
  <c r="H732"/>
  <c r="D733"/>
  <c r="F733"/>
  <c r="H733"/>
  <c r="D734"/>
  <c r="F734"/>
  <c r="H734"/>
  <c r="D735"/>
  <c r="F735"/>
  <c r="H735"/>
  <c r="D736"/>
  <c r="F736"/>
  <c r="H736"/>
  <c r="D737"/>
  <c r="F737"/>
  <c r="H737"/>
  <c r="D738"/>
  <c r="F738"/>
  <c r="H738"/>
  <c r="D739"/>
  <c r="F739"/>
  <c r="H739"/>
  <c r="D740"/>
  <c r="F740"/>
  <c r="H740"/>
  <c r="D741"/>
  <c r="F741"/>
  <c r="H741"/>
  <c r="D742"/>
  <c r="F742"/>
  <c r="H742"/>
  <c r="D744"/>
  <c r="F744"/>
  <c r="H744"/>
  <c r="D745"/>
  <c r="F745"/>
  <c r="H745"/>
  <c r="D746"/>
  <c r="F746"/>
  <c r="H746"/>
  <c r="D747"/>
  <c r="F747"/>
  <c r="H747"/>
  <c r="D748"/>
  <c r="F748"/>
  <c r="H748"/>
  <c r="D749"/>
  <c r="F749"/>
  <c r="H749"/>
  <c r="D750"/>
  <c r="F750"/>
  <c r="H750"/>
  <c r="D751"/>
  <c r="F751"/>
  <c r="H751"/>
  <c r="D752"/>
  <c r="F752"/>
  <c r="H752"/>
  <c r="D753"/>
  <c r="F753"/>
  <c r="H753"/>
  <c r="D754"/>
  <c r="F754"/>
  <c r="H754"/>
  <c r="D755"/>
  <c r="F755"/>
  <c r="H755"/>
  <c r="D756"/>
  <c r="F756"/>
  <c r="H756"/>
  <c r="D757"/>
  <c r="F757"/>
  <c r="H757"/>
  <c r="D758"/>
  <c r="F758"/>
  <c r="H758"/>
  <c r="D759"/>
  <c r="F759"/>
  <c r="H759"/>
  <c r="D760"/>
  <c r="F760"/>
  <c r="H760"/>
  <c r="D761"/>
  <c r="F761"/>
  <c r="H761"/>
  <c r="D762"/>
  <c r="F762"/>
  <c r="H762"/>
  <c r="D763"/>
  <c r="F763"/>
  <c r="H763"/>
  <c r="D764"/>
  <c r="F764"/>
  <c r="H764"/>
  <c r="D765"/>
  <c r="F765"/>
  <c r="H765"/>
  <c r="D766"/>
  <c r="F766"/>
  <c r="H766"/>
  <c r="D767"/>
  <c r="F767"/>
  <c r="H767"/>
  <c r="D769"/>
  <c r="F769"/>
  <c r="H769"/>
  <c r="D770"/>
  <c r="F770"/>
  <c r="H770"/>
  <c r="D771"/>
  <c r="F771"/>
  <c r="H771"/>
  <c r="D772"/>
  <c r="F772"/>
  <c r="H772"/>
  <c r="D773"/>
  <c r="F773"/>
  <c r="H773"/>
  <c r="D774"/>
  <c r="F774"/>
  <c r="H774"/>
  <c r="D775"/>
  <c r="F775"/>
  <c r="H775"/>
  <c r="D776"/>
  <c r="F776"/>
  <c r="H776"/>
  <c r="D777"/>
  <c r="F777"/>
  <c r="H777"/>
  <c r="D778"/>
  <c r="F778"/>
  <c r="H778"/>
  <c r="D779"/>
  <c r="F779"/>
  <c r="H779"/>
  <c r="D780"/>
  <c r="F780"/>
  <c r="H780"/>
  <c r="D781"/>
  <c r="F781"/>
  <c r="H781"/>
  <c r="D784"/>
  <c r="F784"/>
  <c r="H784"/>
  <c r="D785"/>
  <c r="F785"/>
  <c r="H785"/>
  <c r="D786"/>
  <c r="F786"/>
  <c r="H786"/>
  <c r="D787"/>
  <c r="F787"/>
  <c r="H787"/>
  <c r="D788"/>
  <c r="F788"/>
  <c r="H788"/>
  <c r="D789"/>
  <c r="F789"/>
  <c r="H789"/>
  <c r="D790"/>
  <c r="F790"/>
  <c r="H790"/>
  <c r="D791"/>
  <c r="F791"/>
  <c r="H791"/>
  <c r="D792"/>
  <c r="F792"/>
  <c r="H792"/>
  <c r="D793"/>
  <c r="F793"/>
  <c r="H793"/>
  <c r="D794"/>
  <c r="F794"/>
  <c r="H794"/>
  <c r="D795"/>
  <c r="F795"/>
  <c r="H795"/>
  <c r="D796"/>
  <c r="F796"/>
  <c r="H796"/>
  <c r="D797"/>
  <c r="F797"/>
  <c r="H797"/>
  <c r="D798"/>
  <c r="F798"/>
  <c r="H798"/>
  <c r="D803"/>
  <c r="F803"/>
  <c r="H803"/>
  <c r="D804"/>
  <c r="F804"/>
  <c r="H804"/>
  <c r="D805"/>
  <c r="F805"/>
  <c r="H805"/>
  <c r="D806"/>
  <c r="F806"/>
  <c r="H806"/>
  <c r="D807"/>
  <c r="F807"/>
  <c r="H807"/>
  <c r="D808"/>
  <c r="F808"/>
  <c r="H808"/>
  <c r="D809"/>
  <c r="F809"/>
  <c r="H809"/>
  <c r="D810"/>
  <c r="F810"/>
  <c r="H810"/>
  <c r="D811"/>
  <c r="F811"/>
  <c r="H811"/>
  <c r="D812"/>
  <c r="F812"/>
  <c r="H812"/>
  <c r="D813"/>
  <c r="F813"/>
  <c r="H813"/>
  <c r="D814"/>
  <c r="F814"/>
  <c r="H814"/>
  <c r="D816"/>
  <c r="F816"/>
  <c r="H816"/>
  <c r="D817"/>
  <c r="F817"/>
  <c r="H817"/>
  <c r="D818"/>
  <c r="F818"/>
  <c r="H818"/>
  <c r="D819"/>
  <c r="F819"/>
  <c r="H819"/>
  <c r="D820"/>
  <c r="F820"/>
  <c r="H820"/>
  <c r="D821"/>
  <c r="F821"/>
  <c r="H821"/>
  <c r="D822"/>
  <c r="F822"/>
  <c r="H822"/>
  <c r="D823"/>
  <c r="F823"/>
  <c r="H823"/>
  <c r="D824"/>
  <c r="F824"/>
  <c r="H824"/>
  <c r="D825"/>
  <c r="F825"/>
  <c r="H825"/>
  <c r="D826"/>
  <c r="F826"/>
  <c r="H826"/>
  <c r="D827"/>
  <c r="F827"/>
  <c r="H827"/>
  <c r="D828"/>
  <c r="F828"/>
  <c r="H828"/>
  <c r="D829"/>
  <c r="F829"/>
  <c r="H829"/>
  <c r="D830"/>
  <c r="F830"/>
  <c r="H830"/>
  <c r="D831"/>
  <c r="F831"/>
  <c r="H831"/>
  <c r="D832"/>
  <c r="F832"/>
  <c r="H832"/>
  <c r="D833"/>
  <c r="F833"/>
  <c r="H833"/>
  <c r="D834"/>
  <c r="F834"/>
  <c r="H834"/>
  <c r="D835"/>
  <c r="F835"/>
  <c r="H835"/>
  <c r="D836"/>
  <c r="F836"/>
  <c r="H836"/>
  <c r="D837"/>
  <c r="F837"/>
  <c r="H837"/>
  <c r="D838"/>
  <c r="F838"/>
  <c r="H838"/>
  <c r="D839"/>
  <c r="F839"/>
  <c r="H839"/>
  <c r="D840"/>
  <c r="F840"/>
  <c r="H840"/>
  <c r="D841"/>
  <c r="F841"/>
  <c r="H841"/>
  <c r="D842"/>
  <c r="F842"/>
  <c r="H842"/>
  <c r="D843"/>
  <c r="F843"/>
  <c r="H843"/>
  <c r="D844"/>
  <c r="F844"/>
  <c r="H844"/>
  <c r="D845"/>
  <c r="F845"/>
  <c r="H845"/>
  <c r="D846"/>
  <c r="F846"/>
  <c r="H846"/>
  <c r="D847"/>
  <c r="F847"/>
  <c r="H847"/>
  <c r="D848"/>
  <c r="F848"/>
  <c r="H848"/>
  <c r="D849"/>
  <c r="F849"/>
  <c r="H849"/>
  <c r="D850"/>
  <c r="F850"/>
  <c r="H850"/>
  <c r="D851"/>
  <c r="F851"/>
  <c r="H851"/>
  <c r="D852"/>
  <c r="F852"/>
  <c r="H852"/>
  <c r="D853"/>
  <c r="F853"/>
  <c r="H853"/>
  <c r="D854"/>
  <c r="F854"/>
  <c r="H854"/>
  <c r="D855"/>
  <c r="F855"/>
  <c r="H855"/>
  <c r="D856"/>
  <c r="F856"/>
  <c r="H856"/>
  <c r="D857"/>
  <c r="F857"/>
  <c r="H857"/>
  <c r="D858"/>
  <c r="F858"/>
  <c r="H858"/>
  <c r="D859"/>
  <c r="F859"/>
  <c r="H859"/>
  <c r="D860"/>
  <c r="F860"/>
  <c r="H860"/>
  <c r="D861"/>
  <c r="F861"/>
  <c r="H861"/>
  <c r="D862"/>
  <c r="F862"/>
  <c r="H862"/>
  <c r="D863"/>
  <c r="F863"/>
  <c r="H863"/>
  <c r="D864"/>
  <c r="F864"/>
  <c r="H864"/>
  <c r="D865"/>
  <c r="F865"/>
  <c r="H865"/>
  <c r="D866"/>
  <c r="F866"/>
  <c r="H866"/>
  <c r="D867"/>
  <c r="F867"/>
  <c r="H867"/>
  <c r="D868"/>
  <c r="F868"/>
  <c r="H868"/>
  <c r="D869"/>
  <c r="F869"/>
  <c r="H869"/>
  <c r="D870"/>
  <c r="F870"/>
  <c r="H870"/>
  <c r="D871"/>
  <c r="F871"/>
  <c r="H871"/>
  <c r="D872"/>
  <c r="F872"/>
  <c r="H872"/>
  <c r="D873"/>
  <c r="F873"/>
  <c r="H873"/>
  <c r="D874"/>
  <c r="F874"/>
  <c r="H874"/>
  <c r="D875"/>
  <c r="F875"/>
  <c r="H875"/>
  <c r="D876"/>
  <c r="F876"/>
  <c r="H876"/>
  <c r="D877"/>
  <c r="F877"/>
  <c r="H877"/>
  <c r="D878"/>
  <c r="F878"/>
  <c r="H878"/>
  <c r="D879"/>
  <c r="F879"/>
  <c r="H879"/>
  <c r="D880"/>
  <c r="F880"/>
  <c r="H880"/>
  <c r="D881"/>
  <c r="F881"/>
  <c r="H881"/>
  <c r="D882"/>
  <c r="F882"/>
  <c r="H882"/>
  <c r="D883"/>
  <c r="F883"/>
  <c r="H883"/>
  <c r="D884"/>
  <c r="F884"/>
  <c r="H884"/>
  <c r="D885"/>
  <c r="F885"/>
  <c r="H885"/>
  <c r="D886"/>
  <c r="F886"/>
  <c r="H886"/>
  <c r="D887"/>
  <c r="F887"/>
  <c r="H887"/>
  <c r="D888"/>
  <c r="F888"/>
  <c r="H888"/>
  <c r="D890"/>
  <c r="F890"/>
  <c r="H890"/>
  <c r="D891"/>
  <c r="F891"/>
  <c r="H891"/>
  <c r="D892"/>
  <c r="F892"/>
  <c r="H892"/>
  <c r="D893"/>
  <c r="F893"/>
  <c r="H893"/>
  <c r="D894"/>
  <c r="F894"/>
  <c r="H894"/>
  <c r="D895"/>
  <c r="F895"/>
  <c r="H895"/>
  <c r="D896"/>
  <c r="F896"/>
  <c r="H896"/>
  <c r="D897"/>
  <c r="F897"/>
  <c r="H897"/>
  <c r="D898"/>
  <c r="F898"/>
  <c r="H898"/>
  <c r="D899"/>
  <c r="F899"/>
  <c r="H899"/>
  <c r="D900"/>
  <c r="F900"/>
  <c r="H900"/>
  <c r="D901"/>
  <c r="F901"/>
  <c r="H901"/>
  <c r="D903"/>
  <c r="F903"/>
  <c r="H903"/>
  <c r="D904"/>
  <c r="F904"/>
  <c r="H904"/>
  <c r="D905"/>
  <c r="F905"/>
  <c r="H905"/>
  <c r="D906"/>
  <c r="F906"/>
  <c r="H906"/>
  <c r="D907"/>
  <c r="F907"/>
  <c r="H907"/>
  <c r="D908"/>
  <c r="F908"/>
  <c r="H908"/>
  <c r="D909"/>
  <c r="F909"/>
  <c r="H909"/>
  <c r="D910"/>
  <c r="F910"/>
  <c r="H910"/>
  <c r="D911"/>
  <c r="F911"/>
  <c r="H911"/>
  <c r="D912"/>
  <c r="F912"/>
  <c r="H912"/>
  <c r="D913"/>
  <c r="F913"/>
  <c r="H913"/>
  <c r="D914"/>
  <c r="F914"/>
  <c r="H914"/>
  <c r="D915"/>
  <c r="F915"/>
  <c r="H915"/>
  <c r="D916"/>
  <c r="F916"/>
  <c r="H916"/>
  <c r="D917"/>
  <c r="F917"/>
  <c r="H917"/>
  <c r="D918"/>
  <c r="F918"/>
  <c r="H918"/>
  <c r="D919"/>
  <c r="F919"/>
  <c r="H919"/>
  <c r="D920"/>
  <c r="F920"/>
  <c r="H920"/>
  <c r="D934"/>
  <c r="F934"/>
  <c r="H934"/>
  <c r="D935"/>
  <c r="F935"/>
  <c r="H935"/>
  <c r="D936"/>
  <c r="F936"/>
  <c r="H936"/>
  <c r="D937"/>
  <c r="F937"/>
  <c r="H937"/>
  <c r="D938"/>
  <c r="F938"/>
  <c r="H938"/>
  <c r="D939"/>
  <c r="F939"/>
  <c r="H939"/>
  <c r="D940"/>
  <c r="F940"/>
  <c r="H940"/>
  <c r="D941"/>
  <c r="F941"/>
  <c r="H941"/>
  <c r="D942"/>
  <c r="F942"/>
  <c r="H942"/>
  <c r="D943"/>
  <c r="F943"/>
  <c r="H943"/>
  <c r="D944"/>
  <c r="F944"/>
  <c r="H944"/>
  <c r="D945"/>
  <c r="F945"/>
  <c r="H945"/>
  <c r="D946"/>
  <c r="F946"/>
  <c r="H946"/>
  <c r="D947"/>
  <c r="F947"/>
  <c r="H947"/>
  <c r="D948"/>
  <c r="F948"/>
  <c r="H948"/>
  <c r="D950"/>
  <c r="F950"/>
  <c r="H950"/>
  <c r="D951"/>
  <c r="F951"/>
  <c r="H951"/>
  <c r="D952"/>
  <c r="F952"/>
  <c r="H952"/>
  <c r="D953"/>
  <c r="F953"/>
  <c r="H953"/>
  <c r="D954"/>
  <c r="F954"/>
  <c r="H954"/>
  <c r="D955"/>
  <c r="F955"/>
  <c r="H955"/>
  <c r="D956"/>
  <c r="F956"/>
  <c r="H956"/>
  <c r="D957"/>
  <c r="F957"/>
  <c r="H957"/>
  <c r="D958"/>
  <c r="F958"/>
  <c r="H958"/>
  <c r="D959"/>
  <c r="F959"/>
  <c r="H959"/>
  <c r="D960"/>
  <c r="F960"/>
  <c r="H960"/>
  <c r="D961"/>
  <c r="F961"/>
  <c r="H961"/>
  <c r="D962"/>
  <c r="F962"/>
  <c r="H962"/>
  <c r="D963"/>
  <c r="F963"/>
  <c r="H963"/>
  <c r="D964"/>
  <c r="F964"/>
  <c r="H964"/>
  <c r="D965"/>
  <c r="F965"/>
  <c r="H965"/>
  <c r="D967"/>
  <c r="F967"/>
  <c r="H967"/>
  <c r="D968"/>
  <c r="F968"/>
  <c r="H968"/>
  <c r="D969"/>
  <c r="F969"/>
  <c r="H969"/>
  <c r="D970"/>
  <c r="F970"/>
  <c r="H970"/>
  <c r="D971"/>
  <c r="F971"/>
  <c r="H971"/>
  <c r="D972"/>
  <c r="F972"/>
  <c r="H972"/>
  <c r="D973"/>
  <c r="F973"/>
  <c r="H973"/>
  <c r="D974"/>
  <c r="F974"/>
  <c r="H974"/>
  <c r="D975"/>
  <c r="F975"/>
  <c r="H975"/>
  <c r="D976"/>
  <c r="F976"/>
  <c r="H976"/>
  <c r="D977"/>
  <c r="F977"/>
  <c r="H977"/>
  <c r="D978"/>
  <c r="F978"/>
  <c r="H978"/>
  <c r="D979"/>
  <c r="F979"/>
  <c r="H979"/>
  <c r="D980"/>
  <c r="F980"/>
  <c r="H980"/>
  <c r="D981"/>
  <c r="F981"/>
  <c r="H981"/>
  <c r="D982"/>
  <c r="F982"/>
  <c r="H982"/>
  <c r="D983"/>
  <c r="F983"/>
  <c r="H983"/>
  <c r="D984"/>
  <c r="F984"/>
  <c r="H984"/>
  <c r="D985"/>
  <c r="F985"/>
  <c r="H985"/>
  <c r="D986"/>
  <c r="F986"/>
  <c r="H986"/>
  <c r="D987"/>
  <c r="F987"/>
  <c r="H987"/>
  <c r="D988"/>
  <c r="F988"/>
  <c r="H988"/>
  <c r="D989"/>
  <c r="F989"/>
  <c r="H989"/>
  <c r="D990"/>
  <c r="F990"/>
  <c r="H990"/>
  <c r="D991"/>
  <c r="F991"/>
  <c r="H991"/>
  <c r="D992"/>
  <c r="F992"/>
  <c r="H992"/>
  <c r="D993"/>
  <c r="F993"/>
  <c r="H993"/>
  <c r="D994"/>
  <c r="F994"/>
  <c r="H994"/>
  <c r="D995"/>
  <c r="F995"/>
  <c r="H995"/>
  <c r="D996"/>
  <c r="F996"/>
  <c r="H996"/>
  <c r="D997"/>
  <c r="F997"/>
  <c r="H997"/>
  <c r="D998"/>
  <c r="F998"/>
  <c r="H998"/>
  <c r="D999"/>
  <c r="F999"/>
  <c r="H999"/>
  <c r="D1000"/>
  <c r="F1000"/>
  <c r="H1000"/>
  <c r="D1001"/>
  <c r="F1001"/>
  <c r="H1001"/>
  <c r="D1002"/>
  <c r="F1002"/>
  <c r="H1002"/>
  <c r="D1003"/>
  <c r="F1003"/>
  <c r="H1003"/>
  <c r="D1004"/>
  <c r="F1004"/>
  <c r="H1004"/>
  <c r="D1009"/>
  <c r="F1009"/>
  <c r="H1009"/>
  <c r="D1010"/>
  <c r="F1010"/>
  <c r="H1010"/>
  <c r="D1011"/>
  <c r="F1011"/>
  <c r="H1011"/>
  <c r="D1012"/>
  <c r="F1012"/>
  <c r="H1012"/>
  <c r="D1013"/>
  <c r="F1013"/>
  <c r="H1013"/>
  <c r="D1014"/>
  <c r="F1014"/>
  <c r="H1014"/>
  <c r="D1015"/>
  <c r="F1015"/>
  <c r="H1015"/>
  <c r="D1016"/>
  <c r="F1016"/>
  <c r="H1016"/>
  <c r="D1017"/>
  <c r="F1017"/>
  <c r="H1017"/>
  <c r="D1018"/>
  <c r="F1018"/>
  <c r="H1018"/>
  <c r="D1019"/>
  <c r="F1019"/>
  <c r="H1019"/>
  <c r="D1020"/>
  <c r="F1020"/>
  <c r="H1020"/>
  <c r="D1021"/>
  <c r="F1021"/>
  <c r="H1021"/>
  <c r="D1022"/>
  <c r="F1022"/>
  <c r="H1022"/>
  <c r="D1023"/>
  <c r="F1023"/>
  <c r="H1023"/>
  <c r="D1024"/>
  <c r="F1024"/>
  <c r="H1024"/>
  <c r="D1025"/>
  <c r="F1025"/>
  <c r="H1025"/>
  <c r="D1026"/>
  <c r="F1026"/>
  <c r="H1026"/>
  <c r="D1027"/>
  <c r="F1027"/>
  <c r="H1027"/>
  <c r="D1028"/>
  <c r="F1028"/>
  <c r="H1028"/>
  <c r="D1029"/>
  <c r="F1029"/>
  <c r="H1029"/>
  <c r="D1030"/>
  <c r="F1030"/>
  <c r="H1030"/>
  <c r="D1031"/>
  <c r="F1031"/>
  <c r="H1031"/>
  <c r="D1032"/>
  <c r="F1032"/>
  <c r="H1032"/>
  <c r="D1033"/>
  <c r="F1033"/>
  <c r="H1033"/>
  <c r="D1034"/>
  <c r="F1034"/>
  <c r="H1034"/>
  <c r="D1035"/>
  <c r="F1035"/>
  <c r="H1035"/>
  <c r="D1037"/>
  <c r="F1037"/>
  <c r="H1037"/>
  <c r="D1038"/>
  <c r="F1038"/>
  <c r="H1038"/>
  <c r="D1039"/>
  <c r="F1039"/>
  <c r="H1039"/>
  <c r="D1040"/>
  <c r="F1040"/>
  <c r="H1040"/>
  <c r="D1041"/>
  <c r="F1041"/>
  <c r="H1041"/>
  <c r="D1042"/>
  <c r="F1042"/>
  <c r="H1042"/>
  <c r="D1043"/>
  <c r="F1043"/>
  <c r="H1043"/>
  <c r="D1044"/>
  <c r="F1044"/>
  <c r="H1044"/>
  <c r="D1045"/>
  <c r="F1045"/>
  <c r="H1045"/>
  <c r="D1046"/>
  <c r="F1046"/>
  <c r="H1046"/>
  <c r="D1047"/>
  <c r="F1047"/>
  <c r="H1047"/>
  <c r="D1048"/>
  <c r="F1048"/>
  <c r="H1048"/>
  <c r="D1049"/>
  <c r="F1049"/>
  <c r="H1049"/>
  <c r="D1050"/>
  <c r="F1050"/>
  <c r="H1050"/>
  <c r="D1051"/>
  <c r="F1051"/>
  <c r="H1051"/>
  <c r="D1052"/>
  <c r="F1052"/>
  <c r="H1052"/>
  <c r="D1053"/>
  <c r="F1053"/>
  <c r="H1053"/>
  <c r="D1054"/>
  <c r="F1054"/>
  <c r="H1054"/>
  <c r="D1055"/>
  <c r="F1055"/>
  <c r="H1055"/>
  <c r="D1056"/>
  <c r="F1056"/>
  <c r="H1056"/>
  <c r="D1057"/>
  <c r="F1057"/>
  <c r="H1057"/>
  <c r="D1058"/>
  <c r="F1058"/>
  <c r="H1058"/>
  <c r="D1059"/>
  <c r="F1059"/>
  <c r="H1059"/>
  <c r="D1060"/>
  <c r="F1060"/>
  <c r="H1060"/>
  <c r="D1061"/>
  <c r="F1061"/>
  <c r="H1061"/>
  <c r="D1062"/>
  <c r="F1062"/>
  <c r="H1062"/>
  <c r="D1063"/>
  <c r="F1063"/>
  <c r="H1063"/>
  <c r="D1064"/>
  <c r="F1064"/>
  <c r="H1064"/>
  <c r="D1065"/>
  <c r="F1065"/>
  <c r="H1065"/>
  <c r="D1066"/>
  <c r="F1066"/>
  <c r="H1066"/>
  <c r="D1067"/>
  <c r="F1067"/>
  <c r="H1067"/>
  <c r="D1068"/>
  <c r="F1068"/>
  <c r="H1068"/>
  <c r="D1069"/>
  <c r="F1069"/>
  <c r="H1069"/>
  <c r="D1070"/>
  <c r="F1070"/>
  <c r="H1070"/>
  <c r="D1071"/>
  <c r="F1071"/>
  <c r="H1071"/>
  <c r="D1072"/>
  <c r="F1072"/>
  <c r="H1072"/>
  <c r="D1073"/>
  <c r="F1073"/>
  <c r="H1073"/>
  <c r="D1074"/>
  <c r="F1074"/>
  <c r="H1074"/>
  <c r="D1075"/>
  <c r="F1075"/>
  <c r="H1075"/>
  <c r="D1076"/>
  <c r="F1076"/>
  <c r="H1076"/>
  <c r="D1077"/>
  <c r="F1077"/>
  <c r="H1077"/>
  <c r="D1078"/>
  <c r="F1078"/>
  <c r="H1078"/>
  <c r="D1079"/>
  <c r="F1079"/>
  <c r="H1079"/>
  <c r="D1080"/>
  <c r="F1080"/>
  <c r="H1080"/>
  <c r="D1081"/>
  <c r="F1081"/>
  <c r="H1081"/>
  <c r="D1082"/>
  <c r="F1082"/>
  <c r="H1082"/>
  <c r="D1083"/>
  <c r="F1083"/>
  <c r="H1083"/>
  <c r="D1084"/>
  <c r="F1084"/>
  <c r="H1084"/>
  <c r="D1085"/>
  <c r="F1085"/>
  <c r="H1085"/>
  <c r="D1086"/>
  <c r="F1086"/>
  <c r="H1086"/>
  <c r="D1087"/>
  <c r="F1087"/>
  <c r="H1087"/>
  <c r="D1088"/>
  <c r="F1088"/>
  <c r="H1088"/>
  <c r="D1089"/>
  <c r="F1089"/>
  <c r="H1089"/>
  <c r="D1090"/>
  <c r="F1090"/>
  <c r="H1090"/>
  <c r="D1091"/>
  <c r="F1091"/>
  <c r="H1091"/>
  <c r="D1092"/>
  <c r="F1092"/>
  <c r="H1092"/>
  <c r="D1093"/>
  <c r="F1093"/>
  <c r="H1093"/>
  <c r="D1094"/>
  <c r="F1094"/>
  <c r="H1094"/>
  <c r="D1095"/>
  <c r="F1095"/>
  <c r="H1095"/>
  <c r="D1096"/>
  <c r="F1096"/>
  <c r="H1096"/>
  <c r="D1097"/>
  <c r="F1097"/>
  <c r="H1097"/>
  <c r="D1098"/>
  <c r="F1098"/>
  <c r="H1098"/>
  <c r="D1099"/>
  <c r="F1099"/>
  <c r="H1099"/>
  <c r="D1100"/>
  <c r="F1100"/>
  <c r="H1100"/>
  <c r="D1101"/>
  <c r="F1101"/>
  <c r="H1101"/>
  <c r="D1102"/>
  <c r="F1102"/>
  <c r="H1102"/>
  <c r="D1103"/>
  <c r="F1103"/>
  <c r="H1103"/>
  <c r="D1104"/>
  <c r="F1104"/>
  <c r="H1104"/>
  <c r="D1105"/>
  <c r="F1105"/>
  <c r="H1105"/>
  <c r="D1106"/>
  <c r="F1106"/>
  <c r="H1106"/>
  <c r="D1107"/>
  <c r="F1107"/>
  <c r="H1107"/>
  <c r="D1108"/>
  <c r="F1108"/>
  <c r="H1108"/>
  <c r="D1109"/>
  <c r="F1109"/>
  <c r="H1109"/>
  <c r="D1111"/>
  <c r="F1111"/>
  <c r="H1111"/>
  <c r="D1112"/>
  <c r="F1112"/>
  <c r="H1112"/>
  <c r="D1113"/>
  <c r="F1113"/>
  <c r="H1113"/>
  <c r="D1114"/>
  <c r="F1114"/>
  <c r="H1114"/>
  <c r="D1115"/>
  <c r="F1115"/>
  <c r="H1115"/>
  <c r="D1116"/>
  <c r="F1116"/>
  <c r="H1116"/>
  <c r="D1117"/>
  <c r="F1117"/>
  <c r="H1117"/>
  <c r="D1118"/>
  <c r="F1118"/>
  <c r="H1118"/>
  <c r="D1119"/>
  <c r="F1119"/>
  <c r="H1119"/>
  <c r="D1120"/>
  <c r="F1120"/>
  <c r="H1120"/>
  <c r="D1121"/>
  <c r="F1121"/>
  <c r="H1121"/>
  <c r="D1122"/>
  <c r="F1122"/>
  <c r="H1122"/>
  <c r="D1123"/>
  <c r="F1123"/>
  <c r="H1123"/>
  <c r="D1124"/>
  <c r="F1124"/>
  <c r="H1124"/>
  <c r="D1125"/>
  <c r="F1125"/>
  <c r="H1125"/>
  <c r="D1126"/>
  <c r="F1126"/>
  <c r="H1126"/>
  <c r="D1127"/>
  <c r="F1127"/>
  <c r="H1127"/>
  <c r="D1128"/>
  <c r="F1128"/>
  <c r="H1128"/>
  <c r="D1129"/>
  <c r="F1129"/>
  <c r="H1129"/>
  <c r="D1130"/>
  <c r="F1130"/>
  <c r="H1130"/>
  <c r="D1132"/>
  <c r="F1132"/>
  <c r="H1132"/>
  <c r="D1133"/>
  <c r="F1133"/>
  <c r="H1133"/>
  <c r="D1134"/>
  <c r="F1134"/>
  <c r="H1134"/>
  <c r="D1135"/>
  <c r="F1135"/>
  <c r="H1135"/>
  <c r="D1136"/>
  <c r="F1136"/>
  <c r="H1136"/>
  <c r="D1137"/>
  <c r="F1137"/>
  <c r="H1137"/>
  <c r="D1138"/>
  <c r="F1138"/>
  <c r="H1138"/>
  <c r="D1139"/>
  <c r="F1139"/>
  <c r="H1139"/>
  <c r="D1140"/>
  <c r="F1140"/>
  <c r="H1140"/>
  <c r="D1141"/>
  <c r="F1141"/>
  <c r="H1141"/>
  <c r="D1142"/>
  <c r="F1142"/>
  <c r="H1142"/>
  <c r="D1143"/>
  <c r="F1143"/>
  <c r="H1143"/>
  <c r="D1144"/>
  <c r="F1144"/>
  <c r="H1144"/>
  <c r="D1145"/>
  <c r="F1145"/>
  <c r="H1145"/>
  <c r="D1146"/>
  <c r="F1146"/>
  <c r="H1146"/>
  <c r="D1147"/>
  <c r="F1147"/>
  <c r="H1147"/>
  <c r="D1148"/>
  <c r="F1148"/>
  <c r="H1148"/>
  <c r="D1149"/>
  <c r="F1149"/>
  <c r="H1149"/>
  <c r="D1150"/>
  <c r="F1150"/>
  <c r="H1150"/>
  <c r="D1151"/>
  <c r="F1151"/>
  <c r="H1151"/>
  <c r="D1152"/>
  <c r="F1152"/>
  <c r="H1152"/>
  <c r="D1153"/>
  <c r="F1153"/>
  <c r="H1153"/>
  <c r="D1154"/>
  <c r="F1154"/>
  <c r="H1154"/>
  <c r="D1155"/>
  <c r="F1155"/>
  <c r="H1155"/>
  <c r="D1156"/>
  <c r="F1156"/>
  <c r="H1156"/>
  <c r="D1157"/>
  <c r="F1157"/>
  <c r="H1157"/>
  <c r="D1158"/>
  <c r="F1158"/>
  <c r="H1158"/>
  <c r="D1159"/>
  <c r="F1159"/>
  <c r="H1159"/>
  <c r="D1160"/>
  <c r="F1160"/>
  <c r="H1160"/>
  <c r="D1161"/>
  <c r="F1161"/>
  <c r="H1161"/>
  <c r="D1175"/>
  <c r="F1175"/>
  <c r="H1175"/>
  <c r="D1176"/>
  <c r="F1176"/>
  <c r="H1176"/>
  <c r="D1177"/>
  <c r="F1177"/>
  <c r="H1177"/>
  <c r="D1178"/>
  <c r="F1178"/>
  <c r="H1178"/>
  <c r="D1179"/>
  <c r="F1179"/>
  <c r="H1179"/>
  <c r="D1180"/>
  <c r="F1180"/>
  <c r="H1180"/>
  <c r="D1181"/>
  <c r="F1181"/>
  <c r="H1181"/>
  <c r="D1182"/>
  <c r="F1182"/>
  <c r="H1182"/>
  <c r="D1183"/>
  <c r="F1183"/>
  <c r="H1183"/>
  <c r="D1184"/>
  <c r="F1184"/>
  <c r="H1184"/>
  <c r="D1185"/>
  <c r="F1185"/>
  <c r="H1185"/>
  <c r="D1186"/>
  <c r="F1186"/>
  <c r="H1186"/>
  <c r="D1187"/>
  <c r="F1187"/>
  <c r="H1187"/>
  <c r="D1188"/>
  <c r="F1188"/>
  <c r="H1188"/>
  <c r="D1189"/>
  <c r="F1189"/>
  <c r="H1189"/>
  <c r="D1191"/>
  <c r="F1191"/>
  <c r="H1191"/>
  <c r="D1192"/>
  <c r="F1192"/>
  <c r="H1192"/>
  <c r="D1193"/>
  <c r="F1193"/>
  <c r="H1193"/>
  <c r="D1194"/>
  <c r="F1194"/>
  <c r="H1194"/>
  <c r="D1195"/>
  <c r="F1195"/>
  <c r="H1195"/>
  <c r="D1196"/>
  <c r="F1196"/>
  <c r="H1196"/>
  <c r="D1197"/>
  <c r="F1197"/>
  <c r="H1197"/>
  <c r="D1198"/>
  <c r="F1198"/>
  <c r="H1198"/>
  <c r="D1199"/>
  <c r="F1199"/>
  <c r="H1199"/>
  <c r="D1200"/>
  <c r="F1200"/>
  <c r="H1200"/>
  <c r="D1201"/>
  <c r="F1201"/>
  <c r="H1201"/>
  <c r="D1202"/>
  <c r="F1202"/>
  <c r="H1202"/>
  <c r="D1203"/>
  <c r="F1203"/>
  <c r="H1203"/>
  <c r="D1204"/>
  <c r="F1204"/>
  <c r="H1204"/>
  <c r="D1205"/>
  <c r="F1205"/>
  <c r="H1205"/>
  <c r="D1206"/>
  <c r="F1206"/>
  <c r="H1206"/>
  <c r="D1207"/>
  <c r="F1207"/>
  <c r="H1207"/>
  <c r="D1208"/>
  <c r="F1208"/>
  <c r="H1208"/>
  <c r="D1209"/>
  <c r="F1209"/>
  <c r="H1209"/>
  <c r="D1210"/>
  <c r="F1210"/>
  <c r="H1210"/>
  <c r="D1211"/>
  <c r="F1211"/>
  <c r="H1211"/>
  <c r="D1212"/>
  <c r="F1212"/>
  <c r="H1212"/>
  <c r="D1213"/>
  <c r="F1213"/>
  <c r="H1213"/>
  <c r="D1214"/>
  <c r="F1214"/>
  <c r="H1214"/>
  <c r="D9" i="11"/>
  <c r="F9"/>
  <c r="H9"/>
  <c r="D10"/>
  <c r="F10"/>
  <c r="H10"/>
  <c r="D11"/>
  <c r="F11"/>
  <c r="H11"/>
  <c r="D12"/>
  <c r="F12"/>
  <c r="H12"/>
  <c r="D13"/>
  <c r="F13"/>
  <c r="H13"/>
  <c r="D19"/>
  <c r="F19"/>
  <c r="H19"/>
  <c r="D20"/>
  <c r="F20"/>
  <c r="H20"/>
  <c r="D21"/>
  <c r="F21"/>
  <c r="H21"/>
  <c r="D22"/>
  <c r="F22"/>
  <c r="H22"/>
  <c r="D23"/>
  <c r="F23"/>
  <c r="H23"/>
  <c r="D24"/>
  <c r="F24"/>
  <c r="H24"/>
  <c r="D25"/>
  <c r="F25"/>
  <c r="H25"/>
  <c r="D26"/>
  <c r="F26"/>
  <c r="H26"/>
  <c r="D27"/>
  <c r="F27"/>
  <c r="H27"/>
  <c r="D30"/>
  <c r="F30"/>
  <c r="H30"/>
  <c r="D31"/>
  <c r="F31"/>
  <c r="H31"/>
  <c r="D33"/>
  <c r="F33"/>
  <c r="H33"/>
  <c r="D34"/>
  <c r="F34"/>
  <c r="H34"/>
  <c r="D35"/>
  <c r="F35"/>
  <c r="H35"/>
  <c r="D37"/>
  <c r="F37"/>
  <c r="H37"/>
  <c r="D38"/>
  <c r="F38"/>
  <c r="H38"/>
  <c r="D39"/>
  <c r="F39"/>
  <c r="H39"/>
  <c r="D43"/>
  <c r="F43"/>
  <c r="H43"/>
  <c r="D44"/>
  <c r="F44"/>
  <c r="H44"/>
  <c r="D45"/>
  <c r="F45"/>
  <c r="H45"/>
  <c r="D46"/>
  <c r="F46"/>
  <c r="H46"/>
</calcChain>
</file>

<file path=xl/sharedStrings.xml><?xml version="1.0" encoding="utf-8"?>
<sst xmlns="http://schemas.openxmlformats.org/spreadsheetml/2006/main" count="5566" uniqueCount="1028">
  <si>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</si>
  <si>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</si>
  <si>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</si>
  <si>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</si>
  <si>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</si>
  <si>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</si>
  <si>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</si>
  <si>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</si>
  <si>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</si>
  <si>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</si>
  <si>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</si>
  <si>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</si>
  <si>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</si>
  <si>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</si>
  <si>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</si>
  <si>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</si>
  <si>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</si>
  <si>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</si>
  <si>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</si>
  <si>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</si>
  <si>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</si>
  <si>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Total FFS Claims Excluding Capitation Payments</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</si>
  <si>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</si>
  <si>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</si>
  <si>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</si>
  <si>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</si>
  <si>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</si>
  <si>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</si>
  <si>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</si>
  <si>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</si>
  <si>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</si>
  <si>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</si>
  <si>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</si>
  <si>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</si>
  <si>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</si>
  <si>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</si>
  <si>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</si>
  <si>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</si>
  <si>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</si>
  <si>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</si>
  <si>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</si>
  <si>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</si>
  <si>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</si>
  <si>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</si>
  <si>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</si>
  <si>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</si>
  <si>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</si>
  <si>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</si>
  <si>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</si>
  <si>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</si>
  <si>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</si>
  <si>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</si>
  <si>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</si>
  <si>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</si>
  <si>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</si>
  <si>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</si>
  <si>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</si>
  <si>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</si>
  <si>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</si>
  <si>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</si>
  <si>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</si>
  <si>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</si>
  <si>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</si>
  <si>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</si>
  <si>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</si>
  <si>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</si>
  <si>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</si>
  <si>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</si>
  <si>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</si>
  <si>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</si>
  <si>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</si>
  <si>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</si>
  <si>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</si>
  <si>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</si>
  <si>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</si>
  <si>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</si>
  <si>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</si>
  <si>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</si>
  <si>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</si>
  <si>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</si>
  <si>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</si>
  <si>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</si>
  <si>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</si>
  <si>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</si>
  <si>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</si>
  <si>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</si>
  <si>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</si>
  <si>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</si>
  <si>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</si>
  <si>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</si>
  <si>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</si>
  <si>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</si>
  <si>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</si>
  <si>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</si>
  <si>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</si>
  <si>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</si>
  <si>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</si>
  <si>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</si>
  <si>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 Age 0-20 Years</t>
  </si>
  <si>
    <t>49-74%</t>
  </si>
  <si>
    <t>% Age &gt; 64 Years</t>
  </si>
  <si>
    <t>5-18%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</si>
  <si>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</si>
  <si>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</si>
  <si>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</si>
  <si>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</si>
  <si>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</si>
  <si>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</si>
  <si>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</si>
  <si>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</si>
  <si>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</si>
  <si>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</si>
  <si>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</si>
  <si>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</si>
  <si>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</si>
  <si>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</si>
  <si>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</si>
  <si>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</si>
  <si>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</si>
  <si>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</si>
  <si>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</si>
  <si>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</si>
  <si>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</si>
  <si>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</si>
  <si>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</si>
  <si>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</si>
  <si>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</si>
  <si>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</si>
  <si>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</si>
  <si>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</si>
  <si>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</si>
  <si>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</si>
  <si>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</si>
  <si>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</si>
  <si>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</si>
  <si>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</si>
  <si>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</si>
  <si>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</si>
  <si>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</si>
  <si>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</si>
  <si>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</si>
  <si>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</si>
  <si>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</si>
  <si>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</si>
  <si>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</si>
  <si>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</si>
  <si>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</si>
  <si>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</si>
  <si>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</si>
  <si>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</si>
  <si>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</si>
  <si>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</si>
  <si>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</si>
  <si>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</si>
  <si>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</si>
  <si>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</si>
  <si>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</si>
  <si>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</si>
  <si>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</si>
  <si>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</si>
  <si>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</si>
  <si>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</si>
  <si>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</si>
  <si>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</si>
  <si>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</si>
  <si>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</si>
  <si>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</si>
  <si>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</si>
  <si>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</si>
  <si>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</si>
  <si>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</si>
  <si>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</si>
  <si>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</si>
  <si>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 Change 2005 - 2006</t>
  </si>
  <si>
    <t>NUMBER OF HIGH-COST ENROLLEES</t>
  </si>
  <si>
    <t>2005
Value</t>
  </si>
  <si>
    <t>2005 
Value Within Range</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</si>
  <si>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</si>
  <si>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</si>
  <si>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</si>
  <si>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</si>
  <si>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</si>
  <si>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</si>
  <si>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</si>
  <si>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</si>
  <si>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</si>
  <si>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</si>
  <si>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</si>
  <si>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</si>
  <si>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</si>
  <si>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</si>
  <si>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</si>
  <si>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</si>
  <si>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</si>
  <si>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</si>
  <si>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</si>
  <si>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</si>
  <si>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</si>
  <si>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</si>
  <si>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</si>
  <si>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</si>
  <si>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</si>
  <si>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</si>
  <si>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</si>
  <si>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</si>
  <si>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</si>
  <si>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</si>
  <si>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</si>
  <si>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</si>
  <si>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</si>
  <si>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</si>
  <si>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</si>
  <si>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</si>
  <si>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</si>
  <si>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</si>
  <si>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</si>
  <si>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</si>
  <si>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</si>
  <si>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</si>
  <si>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</si>
  <si>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</si>
  <si>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</si>
  <si>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</si>
  <si>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</si>
  <si>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</si>
  <si>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</si>
  <si>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</si>
  <si>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</si>
  <si>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</si>
  <si>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</si>
  <si>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</si>
  <si>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</si>
  <si>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</si>
  <si>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</si>
  <si>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</si>
  <si>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</si>
  <si>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</si>
  <si>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</si>
  <si>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</si>
  <si>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</si>
  <si>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</si>
  <si>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</si>
  <si>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</si>
  <si>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</si>
  <si>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</si>
  <si>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</si>
  <si>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</si>
  <si>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</si>
  <si>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</si>
  <si>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</si>
  <si>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</si>
  <si>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</si>
  <si>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</si>
  <si>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</si>
  <si>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</si>
  <si>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</si>
  <si>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</si>
  <si>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</si>
  <si>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</si>
  <si>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</si>
  <si>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</si>
  <si>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</si>
  <si>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</si>
  <si>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</si>
  <si>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</si>
  <si>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</si>
  <si>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</si>
  <si>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</si>
  <si>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</si>
  <si>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</si>
  <si>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</si>
  <si>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</si>
  <si>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</si>
  <si>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</si>
  <si>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</si>
  <si>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</si>
  <si>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</si>
  <si>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</si>
  <si>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</si>
  <si>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</si>
  <si>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</si>
  <si>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</si>
  <si>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</si>
  <si>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</si>
  <si>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</si>
  <si>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</si>
  <si>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</si>
  <si>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</si>
  <si>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</si>
  <si>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</si>
  <si>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</si>
  <si>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</si>
  <si>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</si>
  <si>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</si>
  <si>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</si>
  <si>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</si>
  <si>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</si>
  <si>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</si>
  <si>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</si>
  <si>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</si>
  <si>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</si>
  <si>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</si>
  <si>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</si>
  <si>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</si>
  <si>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</si>
  <si>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</si>
  <si>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</si>
  <si>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</si>
  <si>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</si>
  <si>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</si>
  <si>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</si>
  <si>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</si>
  <si>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</si>
  <si>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</si>
  <si>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</si>
  <si>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</si>
  <si>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No Services (RCPNT IND = 0)</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</si>
  <si>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</si>
  <si>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</si>
  <si>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</si>
  <si>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</si>
  <si>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</si>
  <si>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</si>
  <si>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</si>
  <si>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</si>
  <si>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</si>
  <si>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</si>
  <si>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</si>
  <si>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</si>
  <si>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</si>
  <si>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</si>
  <si>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</si>
  <si>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</si>
  <si>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</si>
  <si>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</si>
  <si>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</si>
  <si>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</si>
  <si>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</si>
  <si>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</si>
  <si>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</si>
  <si>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</si>
  <si>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</si>
  <si>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</si>
  <si>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</si>
  <si>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</si>
  <si>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</si>
  <si>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</si>
  <si>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</si>
  <si>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</si>
  <si>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</si>
  <si>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</si>
  <si>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</si>
  <si>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</si>
  <si>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</si>
  <si>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</si>
  <si>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</si>
  <si>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</si>
  <si>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</si>
  <si>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</si>
  <si>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</si>
  <si>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</si>
  <si>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</si>
  <si>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</si>
  <si>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</si>
  <si>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</si>
  <si>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</si>
  <si>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</si>
  <si>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</si>
  <si>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</si>
  <si>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</si>
  <si>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</si>
  <si>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</si>
  <si>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</si>
  <si>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</si>
  <si>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</si>
  <si>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</si>
  <si>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</si>
  <si>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</si>
  <si>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</si>
  <si>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</si>
  <si>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</si>
  <si>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</si>
  <si>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</si>
  <si>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</si>
  <si>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</si>
  <si>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</si>
  <si>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</si>
  <si>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</si>
  <si>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</si>
  <si>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</si>
  <si>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</si>
  <si>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</si>
  <si>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</si>
  <si>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</si>
  <si>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</si>
  <si>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</si>
  <si>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</si>
  <si>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</si>
  <si>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</si>
  <si>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</si>
  <si>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</si>
  <si>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</si>
  <si>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</si>
  <si>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</si>
  <si>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</si>
  <si>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</si>
  <si>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</si>
  <si>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</si>
  <si>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</si>
  <si>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</si>
  <si>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</si>
  <si>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</si>
  <si>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</si>
  <si>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</si>
  <si>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</si>
  <si>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</si>
  <si>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</si>
  <si>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</si>
  <si>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</si>
  <si>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</si>
  <si>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</si>
  <si>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</si>
  <si>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</si>
  <si>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</si>
  <si>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</si>
  <si>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</si>
  <si>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</si>
  <si>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</si>
  <si>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</si>
  <si>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</si>
  <si>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</si>
  <si>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</si>
  <si>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</si>
  <si>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</si>
  <si>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</si>
  <si>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</si>
  <si>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</si>
  <si>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</si>
  <si>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</si>
  <si>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</si>
  <si>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</si>
  <si>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</si>
  <si>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</si>
  <si>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</si>
  <si>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</si>
  <si>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</si>
  <si>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</si>
  <si>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</si>
  <si>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</si>
  <si>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</si>
  <si>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</si>
  <si>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</si>
  <si>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</si>
  <si>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</si>
  <si>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</si>
  <si>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</si>
  <si>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</si>
  <si>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</si>
  <si>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</si>
  <si>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</si>
  <si>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</si>
  <si>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</si>
  <si>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</si>
  <si>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</si>
  <si>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</si>
  <si>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</si>
  <si>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</si>
  <si>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</si>
  <si>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</si>
  <si>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</si>
  <si>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</si>
  <si>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</si>
  <si>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</si>
  <si>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</si>
  <si>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</si>
  <si>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</si>
  <si>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</si>
  <si>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</si>
  <si>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</si>
  <si>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</si>
  <si>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</si>
  <si>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</si>
  <si>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</si>
  <si>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</si>
  <si>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</si>
  <si>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</si>
  <si>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</si>
  <si>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</si>
  <si>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</si>
  <si>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</si>
  <si>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</si>
  <si>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</si>
  <si>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</si>
  <si>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</si>
  <si>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</si>
  <si>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</si>
  <si>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</si>
  <si>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</si>
  <si>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</si>
  <si>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</si>
  <si>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</si>
  <si>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</si>
  <si>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</si>
  <si>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</si>
  <si>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</si>
  <si>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</si>
  <si>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</si>
  <si>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</si>
  <si>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</si>
  <si>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</si>
  <si>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</si>
  <si>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</si>
  <si>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</si>
  <si>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</si>
  <si>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</si>
  <si>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</si>
  <si>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</si>
  <si>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</si>
  <si>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</si>
  <si>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</si>
  <si>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</si>
  <si>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</si>
  <si>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</si>
  <si>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</si>
  <si>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</si>
  <si>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</si>
  <si>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</si>
  <si>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</si>
  <si>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</si>
  <si>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</si>
  <si>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</si>
  <si>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</si>
  <si>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</si>
  <si>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</si>
  <si>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</si>
  <si>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</si>
  <si>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</si>
  <si>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</si>
  <si>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</si>
  <si>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</si>
  <si>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</si>
  <si>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</si>
  <si>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</si>
  <si>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</si>
  <si>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</si>
  <si>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</si>
  <si>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</si>
  <si>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</si>
  <si>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</si>
  <si>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</si>
  <si>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</si>
  <si>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</si>
  <si>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</si>
  <si>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</si>
  <si>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</si>
  <si>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</si>
  <si>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</si>
  <si>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</si>
  <si>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</si>
  <si>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</si>
  <si>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</si>
  <si>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</si>
  <si>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</si>
  <si>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</si>
  <si>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</si>
  <si>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</si>
  <si>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</si>
  <si>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</si>
  <si>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</si>
  <si>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</si>
  <si>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</si>
  <si>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</si>
  <si>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</si>
  <si>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</si>
  <si>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</si>
  <si>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</si>
  <si>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</si>
  <si>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</si>
  <si>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</si>
  <si>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</si>
  <si>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</si>
  <si>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</si>
  <si>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</si>
  <si>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</si>
  <si>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</si>
  <si>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</si>
  <si>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</si>
  <si>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</si>
  <si>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</si>
  <si>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</si>
  <si>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</si>
  <si>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</si>
  <si>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</si>
  <si>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</si>
  <si>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</si>
  <si>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</si>
  <si>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</si>
  <si>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</si>
  <si>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</si>
  <si>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</si>
  <si>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</si>
  <si>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</si>
  <si>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</si>
  <si>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</si>
  <si>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</si>
  <si>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</si>
  <si>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</si>
  <si>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</si>
  <si>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</si>
  <si>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</si>
  <si>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</si>
  <si>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</si>
  <si>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</si>
  <si>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</si>
  <si>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</si>
  <si>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</si>
  <si>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</si>
  <si>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</si>
  <si>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</si>
  <si>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</si>
  <si>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</si>
  <si>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</si>
  <si>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</si>
  <si>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</si>
  <si>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</si>
  <si>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</si>
  <si>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</si>
  <si>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</si>
  <si>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</si>
  <si>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</si>
  <si>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</si>
  <si>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</si>
  <si>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</si>
  <si>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</si>
  <si>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</si>
  <si>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</si>
  <si>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</si>
  <si>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</si>
  <si>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</si>
  <si>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</si>
  <si>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</si>
  <si>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</si>
  <si>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</si>
  <si>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</si>
  <si>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</si>
  <si>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</si>
  <si>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</si>
  <si>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</si>
  <si>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</si>
  <si>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</si>
  <si>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</si>
  <si>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</si>
  <si>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</si>
  <si>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</si>
  <si>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</si>
  <si>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</si>
  <si>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</si>
  <si>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</si>
  <si>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</si>
  <si>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</si>
  <si>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</si>
  <si>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</si>
  <si>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</si>
  <si>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</si>
  <si>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</si>
  <si>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</si>
  <si>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</si>
  <si>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</si>
  <si>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</si>
  <si>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</si>
  <si>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</si>
  <si>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</si>
  <si>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</si>
  <si>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</si>
  <si>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</si>
  <si>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</si>
  <si>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</si>
  <si>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</si>
  <si>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</si>
  <si>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</si>
  <si>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</si>
  <si>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 xml:space="preserve">% of MC Enrollees in HMO/HIO (MC TYPE = 1) </t>
  </si>
  <si>
    <t xml:space="preserve">% of MC Enrollees in Dental (MC TYPE = 2) </t>
  </si>
  <si>
    <t xml:space="preserve">% of MC Enrollees in BHO (MC TYPE = 3) </t>
  </si>
  <si>
    <t xml:space="preserve">% of MC Enrollees in Prenatal (MC TYPE = 4) </t>
  </si>
  <si>
    <t xml:space="preserve">% of MC Enrollees in LTC (MC TYPE = 5) </t>
  </si>
  <si>
    <t xml:space="preserve">% of MC Enrollees in PACE (MC TYPE = 6) </t>
  </si>
  <si>
    <t xml:space="preserve">% of MC Enrollees in PCCM (MC TYPE = 7) </t>
  </si>
  <si>
    <t xml:space="preserve">% of MC Enrollees in Other MC (MC TYPE = 8) </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</si>
  <si>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</si>
  <si>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</si>
  <si>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</si>
  <si>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</si>
  <si>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</si>
  <si>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</si>
  <si>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</si>
  <si>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</si>
  <si>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</si>
  <si>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</si>
  <si>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</si>
  <si>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</si>
  <si>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</si>
  <si>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</si>
  <si>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</si>
  <si>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</si>
  <si>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</si>
  <si>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</si>
  <si>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</si>
  <si>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</si>
  <si>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</si>
  <si>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</si>
  <si>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</si>
  <si>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</si>
  <si>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</si>
  <si>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</si>
  <si>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</si>
  <si>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</si>
  <si>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</si>
  <si>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</si>
  <si>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</si>
  <si>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</si>
  <si>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</si>
  <si>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</si>
  <si>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</si>
  <si>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</si>
  <si>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</si>
  <si>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</si>
  <si>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</si>
  <si>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</si>
  <si>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</si>
  <si>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</si>
  <si>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</si>
  <si>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</si>
  <si>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Only (EDB DUAL = 50)</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</si>
  <si>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</si>
  <si>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</si>
  <si>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</si>
  <si>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</si>
  <si>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</si>
  <si>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</si>
  <si>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</si>
  <si>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</si>
  <si>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</si>
  <si>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</si>
  <si>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</si>
  <si>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</si>
  <si>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</si>
  <si>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</si>
  <si>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</si>
  <si>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</si>
  <si>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</si>
  <si>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</si>
  <si>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</si>
  <si>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</si>
  <si>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</si>
  <si>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</si>
  <si>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</si>
  <si>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EDB Only Dual (EDB DUAL = 50)</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</si>
  <si>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</si>
  <si>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</si>
  <si>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</si>
  <si>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</si>
  <si>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</si>
  <si>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</si>
  <si>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</si>
  <si>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</si>
  <si>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</si>
  <si>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</si>
  <si>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</si>
  <si>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</si>
  <si>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</si>
  <si>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</si>
  <si>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</si>
  <si>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</si>
  <si>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</si>
  <si>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</si>
  <si>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</si>
  <si>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</si>
  <si>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</si>
  <si>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</si>
  <si>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</si>
  <si>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</si>
  <si>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</si>
  <si>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</si>
  <si>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</si>
  <si>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</si>
  <si>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</si>
  <si>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</si>
  <si>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</si>
  <si>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</si>
  <si>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</si>
  <si>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</si>
  <si>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</si>
  <si>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</si>
  <si>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</si>
  <si>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</si>
  <si>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</si>
  <si>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</si>
  <si>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</si>
  <si>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</si>
  <si>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</si>
  <si>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</si>
  <si>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</si>
  <si>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</si>
  <si>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</si>
  <si>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</si>
  <si>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</si>
  <si>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</si>
  <si>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</si>
  <si>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</si>
  <si>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</si>
  <si>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</si>
  <si>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</si>
  <si>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</si>
  <si>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</si>
  <si>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</si>
  <si>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</si>
  <si>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</si>
  <si>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</si>
  <si>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</si>
  <si>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</si>
  <si>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</si>
  <si>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</si>
  <si>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</si>
  <si>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</si>
  <si>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</si>
  <si>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</si>
  <si>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</si>
  <si>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</si>
  <si>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</si>
  <si>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</si>
  <si>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</si>
  <si>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</si>
  <si>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</si>
  <si>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</si>
  <si>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</si>
  <si>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</si>
  <si>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</si>
  <si>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</si>
  <si>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</si>
  <si>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</si>
  <si>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</si>
  <si>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</si>
  <si>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</si>
  <si>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</si>
  <si>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</si>
  <si>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</si>
  <si>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</si>
  <si>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</si>
  <si>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</si>
  <si>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</si>
  <si>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</si>
  <si>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</si>
  <si>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</si>
  <si>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</si>
  <si>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</si>
  <si>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</si>
  <si>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</si>
  <si>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</si>
  <si>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</si>
  <si>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</si>
  <si>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</si>
  <si>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</si>
  <si>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</si>
  <si>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</si>
  <si>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</si>
  <si>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</si>
  <si>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</si>
  <si>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</si>
  <si>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</si>
  <si>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</si>
  <si>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</si>
  <si>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</si>
  <si>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</si>
  <si>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</si>
  <si>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</si>
  <si>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</si>
  <si>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</si>
  <si>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</si>
  <si>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</si>
  <si>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</si>
  <si>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</si>
  <si>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</si>
  <si>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</si>
  <si>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</si>
  <si>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</si>
  <si>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</si>
  <si>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</si>
  <si>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</si>
  <si>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</si>
  <si>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</si>
  <si>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MEDICAID ENROLLEES - EXCLUDING SELECT RESTRICTED BENEFIT GROUPS (excludes people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t>
  </si>
  <si>
    <t>M-CHIP = Medicaid State Children's Health Insurance Program</t>
  </si>
  <si>
    <t>S-CHIP = state-financed State Children's Health Insurance Program</t>
  </si>
  <si>
    <t>2005-2007 MAX PSF Validation Table</t>
  </si>
  <si>
    <t>2005-2007 MAX IP Validation Table</t>
  </si>
  <si>
    <t>2005-2007 MAX LT Validation Table</t>
  </si>
  <si>
    <t>2005-2007 MAX OT Validation Table</t>
  </si>
  <si>
    <t>2005-2007 MAX RX Validation Table</t>
  </si>
  <si>
    <t>% Change 2006 - 2007</t>
  </si>
  <si>
    <t>2007 
Value</t>
  </si>
  <si>
    <t>2007
 Value Within Range</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</si>
  <si>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</si>
  <si>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</si>
  <si>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</si>
  <si>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</si>
  <si>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</si>
  <si>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</si>
  <si>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</si>
  <si>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</si>
  <si>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</si>
  <si>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</si>
  <si>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</si>
  <si>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</si>
  <si>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</si>
  <si>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</si>
  <si>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</si>
  <si>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</si>
  <si>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</si>
  <si>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</si>
  <si>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</si>
  <si>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with MSIS Date of Death Prior to 2007</t>
  </si>
  <si>
    <t># with SSA Date of Death Prior to 2007</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</si>
  <si>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</si>
  <si>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</si>
  <si>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</si>
  <si>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</si>
  <si>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</si>
  <si>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</si>
  <si>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</si>
  <si>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</si>
  <si>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</si>
  <si>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</si>
  <si>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</si>
  <si>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</si>
  <si>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Only (EDB DUAL = 50)</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</si>
  <si>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</si>
  <si>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</si>
  <si>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</si>
  <si>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</si>
  <si>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</si>
  <si>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</si>
  <si>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</si>
  <si>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</si>
  <si>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</si>
  <si>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</si>
  <si>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</si>
  <si>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</si>
  <si>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</si>
  <si>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</si>
  <si>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</si>
  <si>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</si>
  <si>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</si>
  <si>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</si>
  <si>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</si>
  <si>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</si>
  <si>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</si>
  <si>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</si>
  <si>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</si>
  <si>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</si>
  <si>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</si>
  <si>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</si>
  <si>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Managed CARE PLAN INFORMATION (Enrollees in Capitated Plans - PCCM, HMO, HIO, &amp; PHPs, excludes people with missing eligibility information, S-CHIP only, FP Only, Aliens with only restricted benefits, duals with restricted benefits only, and prescription drug only enrollees)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</si>
  <si>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and prescription drug only enrollees)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</si>
  <si>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and prescription drug only enrollees)---NOTE: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</si>
  <si>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 PACE enrollees were not excluded prior to 2007.</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</si>
  <si>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</si>
  <si>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</si>
  <si>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</si>
  <si>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</si>
  <si>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</si>
  <si>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</si>
  <si>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</si>
  <si>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</si>
  <si>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</si>
  <si>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</si>
  <si>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</si>
  <si>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</si>
  <si>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</si>
  <si>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</si>
  <si>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</si>
  <si>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</si>
  <si>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</si>
  <si>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</si>
  <si>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</si>
  <si>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</si>
  <si>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</si>
  <si>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</si>
  <si>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</si>
  <si>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</si>
  <si>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</si>
  <si>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</si>
  <si>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</si>
  <si>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r>
      <t xml:space="preserve"># with MSIS Date of Death </t>
    </r>
    <r>
      <rPr>
        <sz val="10"/>
        <rFont val="Calibri"/>
        <family val="2"/>
      </rPr>
      <t>≠</t>
    </r>
    <r>
      <rPr>
        <sz val="7"/>
        <rFont val="Arial"/>
        <family val="2"/>
      </rPr>
      <t xml:space="preserve"> </t>
    </r>
    <r>
      <rPr>
        <sz val="10"/>
        <rFont val="Arial"/>
        <family val="2"/>
      </rPr>
      <t>SSA Date of Death</t>
    </r>
  </si>
  <si>
    <t>State: NC</t>
  </si>
  <si>
    <t>Div by 0</t>
  </si>
  <si>
    <t>168.8</t>
  </si>
  <si>
    <t>133.3</t>
  </si>
  <si>
    <t>535.9</t>
  </si>
  <si>
    <t>2.249</t>
  </si>
  <si>
    <t>-8.44</t>
  </si>
  <si>
    <t>-9.55</t>
  </si>
  <si>
    <t>-5.51</t>
  </si>
  <si>
    <t>-13.9</t>
  </si>
  <si>
    <t>-4.61</t>
  </si>
  <si>
    <t>11.94</t>
  </si>
  <si>
    <t>-4.78</t>
  </si>
  <si>
    <t>3.666</t>
  </si>
  <si>
    <t>6.042</t>
  </si>
  <si>
    <t>-.784</t>
  </si>
  <si>
    <t>17.72</t>
  </si>
  <si>
    <t>-9.48</t>
  </si>
  <si>
    <t>-2.71</t>
  </si>
  <si>
    <t>543.2</t>
  </si>
  <si>
    <t>-.242</t>
  </si>
  <si>
    <t>-2.04</t>
  </si>
  <si>
    <t>-1.88</t>
  </si>
  <si>
    <t>5.767</t>
  </si>
  <si>
    <t>33.43</t>
  </si>
  <si>
    <t>13.04</t>
  </si>
  <si>
    <t>7.366</t>
  </si>
  <si>
    <t>17.58</t>
  </si>
  <si>
    <t>-1.35</t>
  </si>
  <si>
    <t>June % with Part A Medicare only</t>
  </si>
  <si>
    <t>June % with Part B Medicare only</t>
  </si>
  <si>
    <t>June % PRTF Enrollee (RBF = A)</t>
  </si>
  <si>
    <t>June % Health Opportunity Account (RBF = B)</t>
  </si>
  <si>
    <t>% Adult Enrollees with Any Pharmacy Waiver Coverage</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</si>
</sst>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9">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i/>
      <sz val="10"/>
      <name val="Arial"/>
      <family val="2"/>
    </font>
    <font>
      <sz val="10"/>
      <name val="Calibri"/>
      <family val="2"/>
    </font>
    <font>
      <sz val="7"/>
      <name val="Arial"/>
      <family val="2"/>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34">
    <xf numFmtId="0" fontId="0" fillId="0" borderId="0" xfId="0"/>
    <xf numFmtId="4" fontId="4" fillId="0" borderId="1" xfId="0" applyNumberFormat="1" applyFont="1" applyBorder="1" applyAlignment="1">
      <alignment horizontal="center"/>
    </xf>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2" fontId="3" fillId="0" borderId="1" xfId="0" applyNumberFormat="1" applyFont="1" applyBorder="1" applyAlignment="1">
      <alignment horizontal="center"/>
    </xf>
    <xf numFmtId="49" fontId="3" fillId="0" borderId="1" xfId="0" applyNumberFormat="1" applyFont="1" applyBorder="1" applyAlignment="1">
      <alignment horizontal="center"/>
    </xf>
    <xf numFmtId="0" fontId="3" fillId="0" borderId="0" xfId="0" applyFont="1" applyAlignment="1"/>
    <xf numFmtId="2" fontId="3" fillId="0" borderId="0" xfId="0" applyNumberFormat="1" applyFont="1" applyAlignment="1"/>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49" fontId="4" fillId="2" borderId="1" xfId="0" applyNumberFormat="1" applyFont="1" applyFill="1" applyBorder="1" applyAlignment="1" applyProtection="1">
      <alignment horizontal="left" wrapText="1"/>
      <protection locked="0"/>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65" fontId="4" fillId="2" borderId="1" xfId="1"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5" fillId="2" borderId="3" xfId="0" applyNumberFormat="1" applyFont="1" applyFill="1" applyBorder="1" applyAlignment="1">
      <alignment horizontal="centerContinuous" wrapText="1"/>
    </xf>
    <xf numFmtId="49" fontId="3" fillId="2" borderId="3" xfId="0" applyNumberFormat="1" applyFont="1" applyFill="1" applyBorder="1"/>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49" fontId="3" fillId="2" borderId="2" xfId="0" applyNumberFormat="1" applyFont="1" applyFill="1" applyBorder="1" applyAlignment="1">
      <alignment horizontal="center"/>
    </xf>
    <xf numFmtId="3"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4" fontId="3" fillId="2" borderId="4" xfId="0" applyNumberFormat="1" applyFont="1" applyFill="1" applyBorder="1" applyAlignment="1">
      <alignment horizontal="center"/>
    </xf>
    <xf numFmtId="2" fontId="3" fillId="2" borderId="4" xfId="0" applyNumberFormat="1" applyFont="1" applyFill="1" applyBorder="1" applyAlignment="1">
      <alignment horizontal="center"/>
    </xf>
    <xf numFmtId="164" fontId="3" fillId="2" borderId="4" xfId="0" applyNumberFormat="1" applyFont="1" applyFill="1" applyBorder="1" applyAlignment="1">
      <alignment horizontal="center"/>
    </xf>
    <xf numFmtId="3" fontId="3" fillId="2" borderId="5" xfId="0" applyNumberFormat="1" applyFont="1" applyFill="1" applyBorder="1" applyAlignment="1">
      <alignment horizontal="center"/>
    </xf>
    <xf numFmtId="49" fontId="3" fillId="0" borderId="2" xfId="0" applyNumberFormat="1" applyFont="1" applyFill="1" applyBorder="1" applyAlignment="1">
      <alignment horizontal="center"/>
    </xf>
    <xf numFmtId="3" fontId="3" fillId="2" borderId="2" xfId="0" applyNumberFormat="1" applyFont="1" applyFill="1" applyBorder="1" applyAlignment="1">
      <alignment horizontal="center"/>
    </xf>
    <xf numFmtId="3" fontId="3" fillId="0" borderId="1" xfId="0" applyNumberFormat="1" applyFont="1" applyFill="1" applyBorder="1" applyAlignment="1">
      <alignment horizontal="center"/>
    </xf>
    <xf numFmtId="3" fontId="3" fillId="0" borderId="1" xfId="0" applyNumberFormat="1" applyFont="1" applyBorder="1" applyAlignment="1">
      <alignment horizontal="center"/>
    </xf>
    <xf numFmtId="3" fontId="3" fillId="0" borderId="5" xfId="0" applyNumberFormat="1" applyFont="1" applyFill="1" applyBorder="1" applyAlignment="1">
      <alignment horizontal="center"/>
    </xf>
    <xf numFmtId="4" fontId="3" fillId="0" borderId="1" xfId="0" applyNumberFormat="1" applyFont="1" applyFill="1" applyBorder="1" applyAlignment="1">
      <alignment horizontal="center"/>
    </xf>
    <xf numFmtId="2" fontId="3" fillId="0" borderId="4" xfId="0" applyNumberFormat="1" applyFont="1" applyBorder="1" applyAlignment="1">
      <alignment horizontal="center"/>
    </xf>
    <xf numFmtId="49" fontId="3" fillId="0" borderId="4" xfId="0" applyNumberFormat="1" applyFont="1" applyBorder="1" applyAlignment="1">
      <alignment horizontal="center"/>
    </xf>
    <xf numFmtId="2" fontId="3" fillId="0" borderId="5" xfId="0" applyNumberFormat="1" applyFont="1" applyFill="1" applyBorder="1" applyAlignment="1">
      <alignment horizontal="center"/>
    </xf>
    <xf numFmtId="49" fontId="3" fillId="0" borderId="5" xfId="0" applyNumberFormat="1" applyFont="1" applyFill="1" applyBorder="1" applyAlignment="1">
      <alignment horizontal="center"/>
    </xf>
    <xf numFmtId="2" fontId="3" fillId="0" borderId="1" xfId="0" applyNumberFormat="1" applyFont="1" applyFill="1" applyBorder="1" applyAlignment="1">
      <alignment horizontal="center"/>
    </xf>
    <xf numFmtId="49" fontId="3" fillId="0" borderId="1" xfId="0" applyNumberFormat="1" applyFont="1" applyFill="1" applyBorder="1" applyAlignment="1">
      <alignment horizontal="center"/>
    </xf>
    <xf numFmtId="3" fontId="3" fillId="0" borderId="4" xfId="0" applyNumberFormat="1" applyFont="1" applyFill="1" applyBorder="1" applyAlignment="1">
      <alignment horizontal="center"/>
    </xf>
    <xf numFmtId="49" fontId="3" fillId="0" borderId="4" xfId="0" applyNumberFormat="1" applyFont="1" applyFill="1" applyBorder="1" applyAlignment="1">
      <alignment horizontal="center"/>
    </xf>
    <xf numFmtId="4" fontId="3" fillId="0" borderId="5" xfId="0" applyNumberFormat="1" applyFont="1" applyFill="1" applyBorder="1" applyAlignment="1">
      <alignment horizontal="center"/>
    </xf>
    <xf numFmtId="4" fontId="3" fillId="0" borderId="4" xfId="0" applyNumberFormat="1" applyFont="1" applyFill="1" applyBorder="1" applyAlignment="1">
      <alignment horizontal="center"/>
    </xf>
    <xf numFmtId="164" fontId="3" fillId="0" borderId="1" xfId="0" applyNumberFormat="1" applyFont="1" applyFill="1" applyBorder="1" applyAlignment="1">
      <alignment horizontal="center"/>
    </xf>
    <xf numFmtId="164" fontId="3" fillId="0" borderId="5" xfId="0" applyNumberFormat="1" applyFont="1" applyFill="1" applyBorder="1" applyAlignment="1">
      <alignment horizontal="center"/>
    </xf>
    <xf numFmtId="164" fontId="3" fillId="0" borderId="4" xfId="0" applyNumberFormat="1" applyFont="1" applyFill="1" applyBorder="1" applyAlignment="1">
      <alignment horizontal="center"/>
    </xf>
    <xf numFmtId="164" fontId="3" fillId="2" borderId="5" xfId="0" applyNumberFormat="1" applyFont="1" applyFill="1" applyBorder="1" applyAlignment="1">
      <alignment horizontal="center"/>
    </xf>
    <xf numFmtId="49" fontId="3" fillId="0" borderId="5" xfId="0" applyNumberFormat="1" applyFont="1" applyBorder="1" applyAlignment="1">
      <alignment horizontal="center"/>
    </xf>
    <xf numFmtId="3" fontId="3" fillId="2" borderId="4" xfId="0" applyNumberFormat="1" applyFont="1" applyFill="1" applyBorder="1" applyAlignment="1">
      <alignment horizontal="center"/>
    </xf>
    <xf numFmtId="4" fontId="3" fillId="2" borderId="5" xfId="0" applyNumberFormat="1" applyFont="1" applyFill="1" applyBorder="1" applyAlignment="1">
      <alignment horizontal="center"/>
    </xf>
    <xf numFmtId="0" fontId="3" fillId="2" borderId="6" xfId="0" applyFont="1" applyFill="1" applyBorder="1" applyAlignment="1">
      <alignment horizontal="left" wrapText="1"/>
    </xf>
    <xf numFmtId="49" fontId="3" fillId="2" borderId="1" xfId="0" applyNumberFormat="1" applyFont="1" applyFill="1" applyBorder="1" applyAlignment="1">
      <alignment horizontal="center"/>
    </xf>
    <xf numFmtId="49" fontId="5" fillId="2" borderId="0" xfId="0" applyNumberFormat="1" applyFont="1" applyFill="1" applyBorder="1" applyAlignment="1">
      <alignment horizontal="centerContinuous" wrapText="1"/>
    </xf>
    <xf numFmtId="0" fontId="3" fillId="2" borderId="1" xfId="0" applyFont="1" applyFill="1" applyBorder="1" applyAlignment="1">
      <alignment horizontal="left" wrapText="1"/>
    </xf>
    <xf numFmtId="0" fontId="4" fillId="2" borderId="0" xfId="0" applyFont="1" applyFill="1" applyBorder="1" applyAlignment="1">
      <alignment horizontal="centerContinuous"/>
    </xf>
    <xf numFmtId="0" fontId="5" fillId="2" borderId="0" xfId="0" applyFont="1" applyFill="1" applyBorder="1"/>
    <xf numFmtId="4" fontId="5" fillId="2" borderId="0" xfId="0" applyNumberFormat="1" applyFont="1" applyFill="1" applyBorder="1"/>
    <xf numFmtId="0" fontId="3" fillId="2" borderId="0" xfId="0" applyFont="1" applyFill="1" applyBorder="1" applyAlignment="1">
      <alignment horizontal="centerContinuous"/>
    </xf>
    <xf numFmtId="0" fontId="2" fillId="2" borderId="0" xfId="0" applyFont="1" applyFill="1" applyBorder="1"/>
    <xf numFmtId="49" fontId="5" fillId="2" borderId="0" xfId="0" applyNumberFormat="1" applyFont="1" applyFill="1" applyBorder="1" applyAlignment="1" applyProtection="1">
      <alignment horizontal="centerContinuous" wrapText="1"/>
      <protection locked="0"/>
    </xf>
    <xf numFmtId="4" fontId="4" fillId="2" borderId="0" xfId="0" applyNumberFormat="1" applyFont="1" applyFill="1" applyBorder="1" applyAlignment="1">
      <alignment horizontal="centerContinuous"/>
    </xf>
    <xf numFmtId="49" fontId="5" fillId="2" borderId="0" xfId="0" applyNumberFormat="1" applyFont="1" applyFill="1" applyBorder="1" applyAlignment="1" applyProtection="1">
      <alignment wrapText="1"/>
      <protection locked="0"/>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 fontId="3" fillId="0" borderId="1" xfId="0" applyNumberFormat="1" applyFont="1" applyBorder="1" applyAlignment="1">
      <alignment horizontal="center"/>
    </xf>
    <xf numFmtId="0" fontId="3" fillId="0" borderId="6" xfId="0" applyFont="1" applyBorder="1" applyAlignment="1">
      <alignment wrapText="1"/>
    </xf>
    <xf numFmtId="3" fontId="3" fillId="0" borderId="6" xfId="0" applyNumberFormat="1" applyFont="1" applyFill="1" applyBorder="1" applyAlignment="1">
      <alignment horizontal="left" wrapText="1"/>
    </xf>
    <xf numFmtId="0" fontId="3" fillId="0" borderId="6" xfId="0" applyFont="1" applyFill="1" applyBorder="1" applyAlignment="1">
      <alignment horizontal="left" wrapText="1"/>
    </xf>
    <xf numFmtId="0" fontId="3" fillId="0" borderId="6" xfId="0" applyFont="1" applyFill="1" applyBorder="1" applyAlignment="1">
      <alignment horizontal="left" vertical="top" wrapText="1"/>
    </xf>
    <xf numFmtId="49" fontId="3" fillId="2" borderId="4" xfId="0" applyNumberFormat="1" applyFont="1" applyFill="1" applyBorder="1" applyAlignment="1">
      <alignment horizontal="center"/>
    </xf>
    <xf numFmtId="4" fontId="3" fillId="0" borderId="4" xfId="0" applyNumberFormat="1" applyFont="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3" fontId="3" fillId="2" borderId="6" xfId="0" applyNumberFormat="1" applyFont="1" applyFill="1" applyBorder="1" applyAlignment="1">
      <alignment horizontal="left" wrapText="1"/>
    </xf>
    <xf numFmtId="49" fontId="3" fillId="2"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Fill="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6" xfId="0" applyFont="1" applyFill="1" applyBorder="1" applyAlignment="1">
      <alignment wrapText="1"/>
    </xf>
    <xf numFmtId="2" fontId="3" fillId="0" borderId="4" xfId="0" applyNumberFormat="1" applyFont="1" applyFill="1" applyBorder="1" applyAlignment="1">
      <alignment horizontal="center"/>
    </xf>
    <xf numFmtId="0" fontId="3" fillId="0" borderId="6" xfId="0" applyFont="1" applyFill="1" applyBorder="1" applyAlignment="1">
      <alignment horizontal="left" wrapText="1" indent="1"/>
    </xf>
    <xf numFmtId="49" fontId="3" fillId="2" borderId="5" xfId="0" applyNumberFormat="1" applyFont="1" applyFill="1" applyBorder="1" applyAlignment="1">
      <alignment horizontal="center"/>
    </xf>
    <xf numFmtId="164" fontId="3" fillId="0" borderId="6" xfId="0" applyNumberFormat="1" applyFont="1" applyFill="1" applyBorder="1" applyAlignment="1">
      <alignment horizontal="left" wrapText="1"/>
    </xf>
    <xf numFmtId="3" fontId="3" fillId="0" borderId="7" xfId="0" applyNumberFormat="1" applyFont="1" applyFill="1" applyBorder="1" applyAlignment="1">
      <alignment horizontal="center"/>
    </xf>
    <xf numFmtId="4" fontId="3" fillId="0" borderId="7" xfId="0" applyNumberFormat="1" applyFont="1" applyBorder="1" applyAlignment="1">
      <alignment horizontal="center"/>
    </xf>
    <xf numFmtId="0" fontId="3" fillId="2" borderId="6" xfId="0" applyFont="1" applyFill="1" applyBorder="1" applyAlignment="1">
      <alignment wrapText="1"/>
    </xf>
    <xf numFmtId="0" fontId="3" fillId="0" borderId="6" xfId="1" applyNumberFormat="1" applyFont="1" applyFill="1" applyBorder="1" applyAlignment="1">
      <alignment horizontal="left" wrapText="1"/>
    </xf>
    <xf numFmtId="0" fontId="3" fillId="2" borderId="6" xfId="0" applyFont="1" applyFill="1" applyBorder="1" applyAlignment="1">
      <alignment vertical="top" wrapText="1"/>
    </xf>
    <xf numFmtId="0" fontId="3" fillId="2" borderId="4" xfId="0" applyFont="1" applyFill="1" applyBorder="1" applyAlignment="1">
      <alignment horizontal="center"/>
    </xf>
    <xf numFmtId="20" fontId="3" fillId="2" borderId="1" xfId="0" applyNumberFormat="1" applyFont="1" applyFill="1" applyBorder="1" applyAlignment="1">
      <alignment horizontal="center"/>
    </xf>
    <xf numFmtId="49" fontId="3" fillId="0" borderId="7" xfId="0" applyNumberFormat="1" applyFont="1" applyFill="1" applyBorder="1" applyAlignment="1">
      <alignment horizontal="center"/>
    </xf>
    <xf numFmtId="164" fontId="3" fillId="0" borderId="7" xfId="0" applyNumberFormat="1" applyFont="1" applyFill="1" applyBorder="1" applyAlignment="1">
      <alignment horizontal="center"/>
    </xf>
    <xf numFmtId="164" fontId="3" fillId="0" borderId="1" xfId="0" applyNumberFormat="1" applyFont="1" applyBorder="1" applyAlignment="1">
      <alignment horizontal="center"/>
    </xf>
    <xf numFmtId="3" fontId="3" fillId="2" borderId="6" xfId="0" applyNumberFormat="1" applyFont="1" applyFill="1" applyBorder="1" applyAlignment="1">
      <alignment wrapText="1"/>
    </xf>
    <xf numFmtId="0" fontId="3" fillId="0" borderId="0" xfId="0" applyFont="1" applyAlignment="1">
      <alignment horizontal="center"/>
    </xf>
    <xf numFmtId="0" fontId="2" fillId="2" borderId="8" xfId="0" applyFont="1" applyFill="1" applyBorder="1" applyAlignment="1">
      <alignment horizontal="centerContinuous" vertical="top" wrapText="1"/>
    </xf>
    <xf numFmtId="2" fontId="3" fillId="2" borderId="9" xfId="0" applyNumberFormat="1" applyFont="1" applyFill="1" applyBorder="1" applyAlignment="1">
      <alignment horizontal="centerContinuous"/>
    </xf>
    <xf numFmtId="0" fontId="3" fillId="2" borderId="9" xfId="0" applyFont="1" applyFill="1" applyBorder="1" applyAlignment="1">
      <alignment horizontal="centerContinuous"/>
    </xf>
    <xf numFmtId="2" fontId="3" fillId="2" borderId="10" xfId="0" applyNumberFormat="1" applyFont="1" applyFill="1" applyBorder="1" applyAlignment="1">
      <alignment horizontal="centerContinuous"/>
    </xf>
    <xf numFmtId="2" fontId="2" fillId="2" borderId="0" xfId="0" applyNumberFormat="1" applyFont="1" applyFill="1" applyBorder="1" applyAlignment="1">
      <alignment horizontal="centerContinuous"/>
    </xf>
    <xf numFmtId="0" fontId="2" fillId="2" borderId="0" xfId="0" applyFont="1" applyFill="1" applyBorder="1" applyAlignment="1">
      <alignment horizontal="centerContinuous"/>
    </xf>
    <xf numFmtId="2" fontId="2" fillId="2" borderId="11" xfId="0" applyNumberFormat="1" applyFont="1" applyFill="1" applyBorder="1" applyAlignment="1">
      <alignment horizontal="centerContinuous"/>
    </xf>
    <xf numFmtId="0" fontId="2" fillId="2" borderId="0" xfId="0" applyFont="1" applyFill="1" applyBorder="1" applyAlignment="1"/>
    <xf numFmtId="2" fontId="2" fillId="2" borderId="0" xfId="0" applyNumberFormat="1" applyFont="1" applyFill="1" applyBorder="1" applyAlignment="1"/>
    <xf numFmtId="2" fontId="2" fillId="2" borderId="11" xfId="0" applyNumberFormat="1" applyFont="1" applyFill="1" applyBorder="1" applyAlignment="1"/>
    <xf numFmtId="2" fontId="3" fillId="2" borderId="5" xfId="0" applyNumberFormat="1" applyFont="1" applyFill="1" applyBorder="1" applyAlignment="1">
      <alignment horizontal="center"/>
    </xf>
    <xf numFmtId="2" fontId="3" fillId="2" borderId="7" xfId="0" applyNumberFormat="1" applyFont="1" applyFill="1" applyBorder="1" applyAlignment="1">
      <alignment horizontal="center"/>
    </xf>
    <xf numFmtId="0" fontId="0" fillId="2" borderId="9" xfId="0" applyFill="1" applyBorder="1" applyAlignment="1">
      <alignment horizontal="centerContinuous"/>
    </xf>
    <xf numFmtId="0" fontId="0" fillId="2" borderId="0" xfId="0" applyFill="1" applyBorder="1" applyAlignment="1">
      <alignment horizontal="centerContinuous"/>
    </xf>
    <xf numFmtId="0" fontId="0" fillId="0" borderId="0" xfId="0" applyFill="1"/>
    <xf numFmtId="49" fontId="5" fillId="2" borderId="1" xfId="0" applyNumberFormat="1" applyFont="1" applyFill="1" applyBorder="1" applyAlignment="1" applyProtection="1">
      <alignment horizontal="left" wrapText="1"/>
      <protection locked="0"/>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0" fontId="2" fillId="2" borderId="3" xfId="0" applyFont="1" applyFill="1" applyBorder="1" applyAlignment="1">
      <alignment wrapText="1"/>
    </xf>
    <xf numFmtId="0" fontId="2" fillId="2" borderId="6" xfId="0" applyFont="1" applyFill="1" applyBorder="1" applyAlignment="1">
      <alignment horizontal="left" wrapText="1"/>
    </xf>
    <xf numFmtId="0" fontId="5" fillId="0" borderId="1" xfId="0" applyFont="1" applyBorder="1" applyAlignment="1">
      <alignment horizontal="center" wrapText="1"/>
    </xf>
    <xf numFmtId="0" fontId="2" fillId="0" borderId="1" xfId="0" applyFont="1" applyFill="1" applyBorder="1" applyAlignment="1">
      <alignment horizontal="center" wrapText="1"/>
    </xf>
    <xf numFmtId="2" fontId="2" fillId="0" borderId="1" xfId="0" applyNumberFormat="1" applyFont="1" applyFill="1" applyBorder="1" applyAlignment="1">
      <alignment horizontal="center" wrapText="1"/>
    </xf>
    <xf numFmtId="49" fontId="3" fillId="2" borderId="6" xfId="0" applyNumberFormat="1" applyFont="1" applyFill="1" applyBorder="1" applyAlignment="1">
      <alignment horizontal="left" wrapText="1" indent="1"/>
    </xf>
    <xf numFmtId="0" fontId="3" fillId="2" borderId="6" xfId="0" applyFont="1" applyFill="1" applyBorder="1" applyAlignment="1">
      <alignment horizontal="left" wrapText="1" indent="1"/>
    </xf>
    <xf numFmtId="0" fontId="3" fillId="2" borderId="8" xfId="0" applyFont="1" applyFill="1" applyBorder="1" applyAlignment="1">
      <alignment horizontal="left" wrapText="1" indent="1"/>
    </xf>
    <xf numFmtId="0" fontId="0" fillId="0" borderId="12" xfId="0" applyBorder="1"/>
    <xf numFmtId="0" fontId="0" fillId="0" borderId="0" xfId="0" applyFill="1" applyBorder="1"/>
    <xf numFmtId="49" fontId="4" fillId="2" borderId="1" xfId="0" applyNumberFormat="1" applyFont="1" applyFill="1" applyBorder="1" applyAlignment="1" applyProtection="1">
      <alignment horizontal="left" wrapText="1" indent="1"/>
      <protection locked="0"/>
    </xf>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0" fillId="0" borderId="0" xfId="0" applyFont="1" applyFill="1" applyBorder="1"/>
    <xf numFmtId="0" fontId="3" fillId="0" borderId="0" xfId="0" applyFont="1" applyFill="1" applyBorder="1"/>
    <xf numFmtId="0" fontId="3" fillId="0" borderId="6" xfId="0" applyFont="1" applyFill="1" applyBorder="1" applyAlignment="1">
      <alignment horizontal="left" wrapText="1"/>
    </xf>
    <xf numFmtId="0" fontId="3" fillId="0" borderId="6" xfId="0" applyFont="1" applyFill="1" applyBorder="1" applyAlignment="1">
      <alignment horizontal="left" wrapText="1"/>
    </xf>
    <xf numFmtId="0" fontId="3" fillId="2" borderId="6" xfId="0" applyFont="1" applyFill="1" applyBorder="1" applyAlignment="1">
      <alignment horizontal="left" vertical="top" wrapText="1" indent="1"/>
    </xf>
    <xf numFmtId="0" fontId="3" fillId="2" borderId="6" xfId="0" applyFont="1" applyFill="1" applyBorder="1" applyAlignment="1">
      <alignment horizontal="left" vertical="top" wrapText="1"/>
    </xf>
    <xf numFmtId="3" fontId="3" fillId="0" borderId="6" xfId="0" applyNumberFormat="1" applyFont="1" applyFill="1" applyBorder="1" applyAlignment="1">
      <alignment horizontal="left" vertical="top" wrapText="1"/>
    </xf>
    <xf numFmtId="0" fontId="3" fillId="0" borderId="6" xfId="0" applyFont="1" applyFill="1" applyBorder="1" applyAlignment="1">
      <alignment vertical="top" wrapText="1"/>
    </xf>
    <xf numFmtId="0" fontId="3" fillId="0" borderId="6" xfId="0" applyFont="1" applyFill="1" applyBorder="1" applyAlignment="1">
      <alignment horizontal="left" wrapText="1"/>
    </xf>
    <xf numFmtId="49" fontId="1" fillId="0" borderId="1" xfId="0" applyNumberFormat="1" applyFont="1" applyFill="1" applyBorder="1" applyAlignment="1">
      <alignment horizontal="center"/>
    </xf>
    <xf numFmtId="49" fontId="1" fillId="0" borderId="4" xfId="0" applyNumberFormat="1" applyFont="1" applyFill="1" applyBorder="1" applyAlignment="1">
      <alignment horizontal="center"/>
    </xf>
    <xf numFmtId="0" fontId="1" fillId="0" borderId="6" xfId="0" applyFont="1" applyFill="1" applyBorder="1" applyAlignment="1">
      <alignment horizontal="left" vertical="top" wrapText="1"/>
    </xf>
    <xf numFmtId="0" fontId="1" fillId="0" borderId="6" xfId="0" applyFont="1" applyFill="1" applyBorder="1" applyAlignment="1">
      <alignment horizontal="left" vertical="top" wrapText="1" indent="1"/>
    </xf>
    <xf numFmtId="0" fontId="1" fillId="0" borderId="6" xfId="0" applyFont="1" applyFill="1" applyBorder="1" applyAlignment="1">
      <alignment horizontal="left" wrapText="1"/>
    </xf>
    <xf numFmtId="0" fontId="1" fillId="0" borderId="6" xfId="0" applyFont="1" applyFill="1" applyBorder="1" applyAlignment="1">
      <alignment vertical="top" wrapText="1"/>
    </xf>
    <xf numFmtId="49"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2" fontId="1" fillId="0" borderId="5" xfId="0" applyNumberFormat="1" applyFont="1" applyBorder="1" applyAlignment="1">
      <alignment horizontal="center"/>
    </xf>
    <xf numFmtId="4" fontId="1" fillId="0" borderId="5" xfId="0" applyNumberFormat="1" applyFont="1" applyBorder="1" applyAlignment="1">
      <alignment horizontal="center"/>
    </xf>
    <xf numFmtId="49" fontId="1" fillId="0" borderId="5" xfId="0" applyNumberFormat="1" applyFont="1" applyBorder="1" applyAlignment="1">
      <alignment horizontal="center"/>
    </xf>
    <xf numFmtId="2" fontId="1" fillId="2" borderId="5" xfId="0" applyNumberFormat="1" applyFont="1" applyFill="1" applyBorder="1" applyAlignment="1">
      <alignment horizontal="center"/>
    </xf>
    <xf numFmtId="0" fontId="1" fillId="0" borderId="6" xfId="0" applyFont="1" applyFill="1" applyBorder="1" applyAlignment="1">
      <alignment horizontal="left" wrapText="1" indent="1"/>
    </xf>
    <xf numFmtId="49" fontId="1" fillId="2" borderId="1" xfId="0" applyNumberFormat="1" applyFont="1" applyFill="1" applyBorder="1" applyAlignment="1">
      <alignment horizontal="center"/>
    </xf>
    <xf numFmtId="4" fontId="1" fillId="2" borderId="1" xfId="0" applyNumberFormat="1" applyFont="1" applyFill="1" applyBorder="1" applyAlignment="1">
      <alignment horizontal="center"/>
    </xf>
    <xf numFmtId="2" fontId="1" fillId="0" borderId="1" xfId="0" applyNumberFormat="1" applyFont="1" applyBorder="1" applyAlignment="1">
      <alignment horizontal="center"/>
    </xf>
    <xf numFmtId="4" fontId="1" fillId="0" borderId="1" xfId="0" applyNumberFormat="1" applyFont="1" applyBorder="1" applyAlignment="1">
      <alignment horizontal="center"/>
    </xf>
    <xf numFmtId="49" fontId="1" fillId="0" borderId="1" xfId="0" applyNumberFormat="1" applyFont="1" applyBorder="1" applyAlignment="1">
      <alignment horizontal="center"/>
    </xf>
    <xf numFmtId="2"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6" xfId="0" applyFont="1" applyFill="1" applyBorder="1" applyAlignment="1">
      <alignment vertical="top" wrapText="1"/>
    </xf>
    <xf numFmtId="0" fontId="1" fillId="0" borderId="6" xfId="0" applyFont="1" applyFill="1" applyBorder="1" applyAlignment="1">
      <alignment wrapText="1"/>
    </xf>
    <xf numFmtId="0" fontId="1" fillId="2" borderId="6" xfId="0" applyFont="1" applyFill="1" applyBorder="1" applyAlignment="1">
      <alignment horizontal="left" wrapText="1" inden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5" fontId="4" fillId="2" borderId="1" xfId="0" applyNumberFormat="1" applyFont="1" applyFill="1" applyBorder="1" applyAlignment="1">
      <alignment horizontal="center"/>
    </xf>
    <xf numFmtId="0" fontId="3" fillId="0" borderId="6" xfId="0" applyFont="1" applyFill="1" applyBorder="1" applyAlignment="1">
      <alignment horizontal="left" wrapText="1"/>
    </xf>
    <xf numFmtId="49" fontId="4" fillId="4" borderId="6" xfId="0" applyNumberFormat="1" applyFont="1" applyFill="1" applyBorder="1" applyAlignment="1" applyProtection="1">
      <alignment horizontal="left" wrapText="1"/>
      <protection locked="0"/>
    </xf>
    <xf numFmtId="0" fontId="0" fillId="4" borderId="13" xfId="0" applyFill="1" applyBorder="1" applyAlignment="1">
      <alignment horizontal="left"/>
    </xf>
    <xf numFmtId="0" fontId="0" fillId="4" borderId="2" xfId="0" applyFill="1" applyBorder="1" applyAlignment="1">
      <alignment horizontal="left"/>
    </xf>
    <xf numFmtId="49" fontId="5" fillId="5" borderId="6" xfId="0" applyNumberFormat="1" applyFont="1" applyFill="1" applyBorder="1" applyAlignment="1" applyProtection="1">
      <alignment horizontal="center" wrapText="1"/>
      <protection locked="0"/>
    </xf>
    <xf numFmtId="0" fontId="0" fillId="0" borderId="13" xfId="0" applyBorder="1" applyAlignment="1">
      <alignment horizontal="center" wrapText="1"/>
    </xf>
    <xf numFmtId="0" fontId="0" fillId="0" borderId="2" xfId="0" applyBorder="1" applyAlignment="1">
      <alignment horizontal="center" wrapText="1"/>
    </xf>
    <xf numFmtId="49" fontId="5" fillId="6" borderId="6" xfId="0" applyNumberFormat="1" applyFont="1" applyFill="1" applyBorder="1" applyAlignment="1" applyProtection="1">
      <alignment horizontal="center" wrapText="1"/>
      <protection locked="0"/>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49" fontId="4" fillId="4" borderId="6" xfId="0" applyNumberFormat="1" applyFont="1" applyFill="1" applyBorder="1" applyAlignment="1">
      <alignment horizontal="left" wrapText="1"/>
    </xf>
    <xf numFmtId="49" fontId="2" fillId="5" borderId="6" xfId="0" applyNumberFormat="1" applyFont="1" applyFill="1" applyBorder="1" applyAlignment="1">
      <alignment horizontal="center" wrapText="1"/>
    </xf>
    <xf numFmtId="49" fontId="2" fillId="6" borderId="6" xfId="0" applyNumberFormat="1" applyFont="1" applyFill="1" applyBorder="1" applyAlignment="1">
      <alignment horizontal="center"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0" fontId="5" fillId="6" borderId="6" xfId="0" applyFont="1" applyFill="1" applyBorder="1" applyAlignment="1">
      <alignment horizontal="center" wrapText="1"/>
    </xf>
    <xf numFmtId="0" fontId="4" fillId="0" borderId="6" xfId="0" applyFont="1" applyFill="1" applyBorder="1" applyAlignment="1">
      <alignment horizontal="left" wrapText="1"/>
    </xf>
    <xf numFmtId="0" fontId="0" fillId="0" borderId="13" xfId="0" applyFill="1" applyBorder="1" applyAlignment="1">
      <alignment horizontal="left" wrapText="1"/>
    </xf>
    <xf numFmtId="0" fontId="0" fillId="0" borderId="2" xfId="0" applyFill="1" applyBorder="1" applyAlignment="1">
      <alignment horizontal="left" wrapText="1"/>
    </xf>
    <xf numFmtId="0" fontId="3" fillId="4" borderId="6" xfId="0" applyFont="1" applyFill="1" applyBorder="1" applyAlignment="1">
      <alignment horizontal="left" wrapText="1"/>
    </xf>
    <xf numFmtId="0" fontId="2" fillId="4" borderId="6" xfId="0" applyFont="1" applyFill="1" applyBorder="1" applyAlignment="1">
      <alignment horizontal="left" wrapText="1"/>
    </xf>
    <xf numFmtId="0" fontId="2" fillId="3" borderId="6" xfId="0" applyFont="1" applyFill="1" applyBorder="1" applyAlignment="1">
      <alignment horizontal="center" wrapText="1"/>
    </xf>
    <xf numFmtId="0" fontId="2" fillId="4" borderId="13" xfId="0" applyFont="1" applyFill="1" applyBorder="1" applyAlignment="1">
      <alignment horizontal="left" wrapText="1"/>
    </xf>
    <xf numFmtId="0" fontId="2" fillId="4" borderId="2" xfId="0" applyFont="1" applyFill="1" applyBorder="1" applyAlignment="1">
      <alignment horizontal="left" wrapText="1"/>
    </xf>
    <xf numFmtId="0" fontId="6" fillId="4" borderId="6" xfId="0" applyFont="1" applyFill="1" applyBorder="1" applyAlignment="1">
      <alignment horizontal="left" wrapText="1"/>
    </xf>
    <xf numFmtId="164" fontId="6" fillId="4" borderId="6" xfId="0" applyNumberFormat="1" applyFont="1" applyFill="1" applyBorder="1" applyAlignment="1">
      <alignment horizontal="left" wrapText="1"/>
    </xf>
    <xf numFmtId="0" fontId="1" fillId="4" borderId="6" xfId="0" applyFont="1" applyFill="1" applyBorder="1" applyAlignment="1">
      <alignment horizontal="left" wrapText="1"/>
    </xf>
    <xf numFmtId="0" fontId="1" fillId="4" borderId="13" xfId="0" applyFont="1" applyFill="1" applyBorder="1" applyAlignment="1">
      <alignment horizontal="left" wrapText="1"/>
    </xf>
    <xf numFmtId="0" fontId="1" fillId="4" borderId="2" xfId="0" applyFont="1" applyFill="1" applyBorder="1" applyAlignment="1">
      <alignment horizontal="left"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0" fontId="1" fillId="3" borderId="6" xfId="0" applyFont="1" applyFill="1" applyBorder="1" applyAlignment="1">
      <alignment horizontal="left" wrapText="1"/>
    </xf>
    <xf numFmtId="0" fontId="1" fillId="0" borderId="13" xfId="0" applyFont="1" applyBorder="1" applyAlignment="1">
      <alignment horizontal="left" wrapText="1"/>
    </xf>
    <xf numFmtId="0" fontId="1" fillId="0" borderId="2" xfId="0" applyFont="1" applyBorder="1" applyAlignment="1">
      <alignment horizontal="left" wrapText="1"/>
    </xf>
    <xf numFmtId="0" fontId="3" fillId="0" borderId="6"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heetViews>
  <sheetFormatPr defaultRowHeight="12.75"/>
  <cols>
    <col min="1" max="1" width="71.7109375" customWidth="1"/>
  </cols>
  <sheetData>
    <row r="1" spans="1:1">
      <c r="A1" t="s">
        <v>726</v>
      </c>
    </row>
    <row r="3" spans="1:1">
      <c r="A3" s="155" t="s">
        <v>536</v>
      </c>
    </row>
    <row r="4" spans="1:1">
      <c r="A4" t="s">
        <v>537</v>
      </c>
    </row>
    <row r="5" spans="1:1">
      <c r="A5" t="s">
        <v>538</v>
      </c>
    </row>
    <row r="6" spans="1:1">
      <c r="A6" t="s">
        <v>539</v>
      </c>
    </row>
    <row r="7" spans="1:1">
      <c r="A7" t="s">
        <v>540</v>
      </c>
    </row>
    <row r="8" spans="1:1">
      <c r="A8" s="156" t="s">
        <v>971</v>
      </c>
    </row>
    <row r="10" spans="1:1">
      <c r="A10" s="155" t="s">
        <v>541</v>
      </c>
    </row>
    <row r="11" spans="1:1">
      <c r="A11" s="161" t="s">
        <v>728</v>
      </c>
    </row>
    <row r="12" spans="1:1">
      <c r="A12" s="156" t="s">
        <v>542</v>
      </c>
    </row>
    <row r="13" spans="1:1">
      <c r="A13" s="156" t="s">
        <v>543</v>
      </c>
    </row>
    <row r="14" spans="1:1">
      <c r="A14" s="156" t="s">
        <v>970</v>
      </c>
    </row>
    <row r="15" spans="1:1">
      <c r="A15" s="156" t="s">
        <v>544</v>
      </c>
    </row>
    <row r="16" spans="1:1">
      <c r="A16" s="156" t="s">
        <v>545</v>
      </c>
    </row>
    <row r="17" spans="1:1">
      <c r="A17" s="161" t="s">
        <v>749</v>
      </c>
    </row>
    <row r="18" spans="1:1">
      <c r="A18" s="156" t="s">
        <v>546</v>
      </c>
    </row>
    <row r="19" spans="1:1">
      <c r="A19" s="156" t="s">
        <v>775</v>
      </c>
    </row>
    <row r="20" spans="1:1">
      <c r="A20" s="160" t="s">
        <v>767</v>
      </c>
    </row>
    <row r="21" spans="1:1">
      <c r="A21" s="156" t="s">
        <v>547</v>
      </c>
    </row>
    <row r="22" spans="1:1">
      <c r="A22" s="161" t="s">
        <v>744</v>
      </c>
    </row>
    <row r="23" spans="1:1">
      <c r="A23" s="161" t="s">
        <v>732</v>
      </c>
    </row>
    <row r="24" spans="1:1">
      <c r="A24" s="156" t="s">
        <v>548</v>
      </c>
    </row>
    <row r="25" spans="1:1">
      <c r="A25" s="156" t="s">
        <v>549</v>
      </c>
    </row>
    <row r="26" spans="1:1">
      <c r="A26" s="156" t="s">
        <v>550</v>
      </c>
    </row>
    <row r="27" spans="1:1">
      <c r="A27" s="161" t="s">
        <v>727</v>
      </c>
    </row>
    <row r="28" spans="1:1">
      <c r="A28" s="156" t="s">
        <v>551</v>
      </c>
    </row>
    <row r="29" spans="1:1">
      <c r="A29" s="161" t="s">
        <v>730</v>
      </c>
    </row>
    <row r="30" spans="1:1">
      <c r="A30" s="156" t="s">
        <v>552</v>
      </c>
    </row>
    <row r="31" spans="1:1">
      <c r="A31" s="156" t="s">
        <v>553</v>
      </c>
    </row>
    <row r="32" spans="1:1">
      <c r="A32" s="156" t="s">
        <v>554</v>
      </c>
    </row>
    <row r="33" spans="1:1">
      <c r="A33" s="156" t="s">
        <v>555</v>
      </c>
    </row>
    <row r="34" spans="1:1">
      <c r="A34" s="156" t="s">
        <v>556</v>
      </c>
    </row>
    <row r="35" spans="1:1">
      <c r="A35" s="156" t="s">
        <v>557</v>
      </c>
    </row>
    <row r="36" spans="1:1">
      <c r="A36" s="156" t="s">
        <v>558</v>
      </c>
    </row>
    <row r="37" spans="1:1">
      <c r="A37" s="156" t="s">
        <v>559</v>
      </c>
    </row>
    <row r="38" spans="1:1">
      <c r="A38" s="156" t="s">
        <v>560</v>
      </c>
    </row>
    <row r="39" spans="1:1">
      <c r="A39" s="156" t="s">
        <v>561</v>
      </c>
    </row>
    <row r="40" spans="1:1">
      <c r="A40" s="156" t="s">
        <v>562</v>
      </c>
    </row>
    <row r="41" spans="1:1">
      <c r="A41" s="156" t="s">
        <v>563</v>
      </c>
    </row>
    <row r="42" spans="1:1">
      <c r="A42" s="156" t="s">
        <v>564</v>
      </c>
    </row>
    <row r="43" spans="1:1">
      <c r="A43" s="156" t="s">
        <v>809</v>
      </c>
    </row>
    <row r="44" spans="1:1">
      <c r="A44" s="161" t="s">
        <v>747</v>
      </c>
    </row>
    <row r="45" spans="1:1">
      <c r="A45" s="156" t="s">
        <v>565</v>
      </c>
    </row>
    <row r="46" spans="1:1">
      <c r="A46" s="160" t="s">
        <v>756</v>
      </c>
    </row>
    <row r="47" spans="1:1">
      <c r="A47" s="160" t="s">
        <v>755</v>
      </c>
    </row>
    <row r="48" spans="1:1">
      <c r="A48" s="160" t="s">
        <v>745</v>
      </c>
    </row>
    <row r="49" spans="1:1">
      <c r="A49" s="156" t="s">
        <v>566</v>
      </c>
    </row>
    <row r="50" spans="1:1">
      <c r="A50" s="156" t="s">
        <v>567</v>
      </c>
    </row>
    <row r="51" spans="1:1">
      <c r="A51" s="156" t="s">
        <v>568</v>
      </c>
    </row>
    <row r="52" spans="1:1">
      <c r="A52" s="156" t="s">
        <v>569</v>
      </c>
    </row>
    <row r="53" spans="1:1">
      <c r="A53" s="156" t="s">
        <v>892</v>
      </c>
    </row>
    <row r="54" spans="1:1">
      <c r="A54" s="156" t="s">
        <v>776</v>
      </c>
    </row>
    <row r="55" spans="1:1">
      <c r="A55" s="156" t="s">
        <v>570</v>
      </c>
    </row>
    <row r="56" spans="1:1">
      <c r="A56" s="156" t="s">
        <v>571</v>
      </c>
    </row>
    <row r="57" spans="1:1">
      <c r="A57" s="156" t="s">
        <v>572</v>
      </c>
    </row>
    <row r="58" spans="1:1">
      <c r="A58" s="156" t="s">
        <v>573</v>
      </c>
    </row>
    <row r="59" spans="1:1">
      <c r="A59" s="160" t="s">
        <v>750</v>
      </c>
    </row>
    <row r="60" spans="1:1">
      <c r="A60" s="156" t="s">
        <v>574</v>
      </c>
    </row>
    <row r="61" spans="1:1">
      <c r="A61" s="156" t="s">
        <v>948</v>
      </c>
    </row>
    <row r="62" spans="1:1">
      <c r="A62" s="156" t="s">
        <v>575</v>
      </c>
    </row>
    <row r="63" spans="1:1">
      <c r="A63" s="160" t="s">
        <v>753</v>
      </c>
    </row>
    <row r="64" spans="1:1">
      <c r="A64" s="160" t="s">
        <v>751</v>
      </c>
    </row>
    <row r="65" spans="1:1">
      <c r="A65" s="156" t="s">
        <v>576</v>
      </c>
    </row>
    <row r="66" spans="1:1">
      <c r="A66" s="156" t="s">
        <v>577</v>
      </c>
    </row>
    <row r="67" spans="1:1">
      <c r="A67" s="156" t="s">
        <v>578</v>
      </c>
    </row>
    <row r="68" spans="1:1">
      <c r="A68" s="156" t="s">
        <v>579</v>
      </c>
    </row>
    <row r="69" spans="1:1">
      <c r="A69" s="161" t="s">
        <v>731</v>
      </c>
    </row>
    <row r="70" spans="1:1">
      <c r="A70" s="156" t="s">
        <v>580</v>
      </c>
    </row>
    <row r="71" spans="1:1">
      <c r="A71" s="156" t="s">
        <v>581</v>
      </c>
    </row>
    <row r="72" spans="1:1">
      <c r="A72" s="156" t="s">
        <v>582</v>
      </c>
    </row>
    <row r="73" spans="1:1">
      <c r="A73" s="156" t="s">
        <v>893</v>
      </c>
    </row>
    <row r="74" spans="1:1">
      <c r="A74" s="160" t="s">
        <v>752</v>
      </c>
    </row>
    <row r="75" spans="1:1">
      <c r="A75" s="161" t="s">
        <v>729</v>
      </c>
    </row>
    <row r="76" spans="1:1">
      <c r="A76" s="156" t="s">
        <v>583</v>
      </c>
    </row>
    <row r="77" spans="1:1">
      <c r="A77" s="160" t="s">
        <v>754</v>
      </c>
    </row>
    <row r="78" spans="1:1">
      <c r="A78" s="160" t="s">
        <v>748</v>
      </c>
    </row>
    <row r="79" spans="1:1">
      <c r="A79" s="156" t="s">
        <v>584</v>
      </c>
    </row>
    <row r="80" spans="1:1">
      <c r="A80" s="160" t="s">
        <v>746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K118"/>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RowHeight="12.75"/>
  <cols>
    <col min="1" max="1" width="70.7109375" style="26" customWidth="1"/>
    <col min="2" max="2" width="13.42578125" style="14" customWidth="1"/>
    <col min="3" max="8" width="10.85546875" style="14" customWidth="1"/>
    <col min="9" max="10" width="13.7109375" style="29" customWidth="1"/>
    <col min="11" max="11" width="20.5703125" style="14" customWidth="1"/>
    <col min="12" max="16384" width="9.140625" style="14"/>
  </cols>
  <sheetData>
    <row r="1" spans="1:11" ht="12.75" customHeight="1">
      <c r="A1" s="78" t="s">
        <v>895</v>
      </c>
      <c r="B1" s="73"/>
      <c r="C1" s="73"/>
      <c r="D1" s="73"/>
      <c r="E1" s="73"/>
      <c r="F1" s="73"/>
      <c r="G1" s="73"/>
      <c r="H1" s="73"/>
      <c r="I1" s="79"/>
      <c r="J1" s="79"/>
      <c r="K1" s="76"/>
    </row>
    <row r="2" spans="1:11" ht="12.75" customHeight="1">
      <c r="A2" s="71" t="s">
        <v>994</v>
      </c>
      <c r="B2" s="73"/>
      <c r="C2" s="73"/>
      <c r="D2" s="73"/>
      <c r="E2" s="73"/>
      <c r="F2" s="73"/>
      <c r="G2" s="73"/>
      <c r="H2" s="73"/>
      <c r="I2" s="73"/>
      <c r="J2" s="73"/>
      <c r="K2" s="76"/>
    </row>
    <row r="3" spans="1:11" ht="12.75" customHeight="1">
      <c r="A3" s="80"/>
      <c r="B3" s="74"/>
      <c r="C3" s="74"/>
      <c r="D3" s="74"/>
      <c r="E3" s="74"/>
      <c r="F3" s="74"/>
      <c r="G3" s="74"/>
      <c r="H3" s="74"/>
      <c r="I3" s="75"/>
      <c r="J3" s="75"/>
      <c r="K3" s="77"/>
    </row>
    <row r="4" spans="1:11" ht="55.5" customHeight="1">
      <c r="A4" s="143" t="s">
        <v>45</v>
      </c>
      <c r="B4" s="17" t="s">
        <v>46</v>
      </c>
      <c r="C4" s="17" t="s">
        <v>175</v>
      </c>
      <c r="D4" s="17" t="s">
        <v>176</v>
      </c>
      <c r="E4" s="17" t="s">
        <v>902</v>
      </c>
      <c r="F4" s="17" t="s">
        <v>903</v>
      </c>
      <c r="G4" s="17" t="s">
        <v>900</v>
      </c>
      <c r="H4" s="17" t="s">
        <v>901</v>
      </c>
      <c r="I4" s="17" t="s">
        <v>173</v>
      </c>
      <c r="J4" s="17" t="s">
        <v>899</v>
      </c>
      <c r="K4" s="6" t="s">
        <v>777</v>
      </c>
    </row>
    <row r="5" spans="1:11">
      <c r="A5" s="199" t="s">
        <v>50</v>
      </c>
      <c r="B5" s="200"/>
      <c r="C5" s="200"/>
      <c r="D5" s="200"/>
      <c r="E5" s="200"/>
      <c r="F5" s="200"/>
      <c r="G5" s="200"/>
      <c r="H5" s="200"/>
      <c r="I5" s="200"/>
      <c r="J5" s="200"/>
      <c r="K5" s="201"/>
    </row>
    <row r="6" spans="1:11">
      <c r="A6" s="19" t="s">
        <v>47</v>
      </c>
      <c r="B6" s="3" t="s">
        <v>51</v>
      </c>
      <c r="C6" s="20">
        <v>261787</v>
      </c>
      <c r="D6" s="21" t="str">
        <f>IF($B6="N/A","N/A",IF(C6&gt;15,"No",IF(C6&lt;-15,"No","Yes")))</f>
        <v>N/A</v>
      </c>
      <c r="E6" s="20">
        <v>269922</v>
      </c>
      <c r="F6" s="21" t="str">
        <f>IF($B6="N/A","N/A",IF(E6&gt;15,"No",IF(E6&lt;-15,"No","Yes")))</f>
        <v>N/A</v>
      </c>
      <c r="G6" s="20">
        <v>272649</v>
      </c>
      <c r="H6" s="21" t="str">
        <f>IF($B6="N/A","N/A",IF(G6&gt;15,"No",IF(G6&lt;-15,"No","Yes")))</f>
        <v>N/A</v>
      </c>
      <c r="I6" s="22">
        <v>3.1070000000000002</v>
      </c>
      <c r="J6" s="22">
        <v>1.01</v>
      </c>
      <c r="K6" s="21" t="str">
        <f>IF(J6="Div by 0", "N/A", IF(J6="N/A","N/A", IF(J6&gt;15, "No", IF(J6&lt;-15, "No", "Yes"))))</f>
        <v>Yes</v>
      </c>
    </row>
    <row r="7" spans="1:11">
      <c r="A7" s="157" t="s">
        <v>712</v>
      </c>
      <c r="B7" s="3" t="s">
        <v>51</v>
      </c>
      <c r="C7" s="23">
        <v>0.35716059239999998</v>
      </c>
      <c r="D7" s="21" t="str">
        <f>IF($B7="N/A","N/A",IF(C7&gt;15,"No",IF(C7&lt;-15,"No","Yes")))</f>
        <v>N/A</v>
      </c>
      <c r="E7" s="23">
        <v>0.187461563</v>
      </c>
      <c r="F7" s="21" t="str">
        <f>IF($B7="N/A","N/A",IF(E7&gt;15,"No",IF(E7&lt;-15,"No","Yes")))</f>
        <v>N/A</v>
      </c>
      <c r="G7" s="23">
        <v>0</v>
      </c>
      <c r="H7" s="21" t="str">
        <f>IF($B7="N/A","N/A",IF(G7&gt;15,"No",IF(G7&lt;-15,"No","Yes")))</f>
        <v>N/A</v>
      </c>
      <c r="I7" s="22">
        <v>-47.5</v>
      </c>
      <c r="J7" s="22">
        <v>-100</v>
      </c>
      <c r="K7" s="21" t="str">
        <f>IF(J7="Div by 0", "N/A", IF(J7="N/A","N/A", IF(J7&gt;15, "No", IF(J7&lt;-15, "No", "Yes"))))</f>
        <v>No</v>
      </c>
    </row>
    <row r="8" spans="1:11">
      <c r="A8" s="157" t="s">
        <v>713</v>
      </c>
      <c r="B8" s="3" t="s">
        <v>51</v>
      </c>
      <c r="C8" s="20">
        <v>0</v>
      </c>
      <c r="D8" s="21" t="str">
        <f>IF($B8="N/A","N/A",IF(C8&gt;15,"No",IF(C8&lt;-15,"No","Yes")))</f>
        <v>N/A</v>
      </c>
      <c r="E8" s="20">
        <v>0</v>
      </c>
      <c r="F8" s="21" t="str">
        <f>IF($B8="N/A","N/A",IF(E8&gt;15,"No",IF(E8&lt;-15,"No","Yes")))</f>
        <v>N/A</v>
      </c>
      <c r="G8" s="20">
        <v>0</v>
      </c>
      <c r="H8" s="21" t="str">
        <f>IF($B8="N/A","N/A",IF(G8&gt;15,"No",IF(G8&lt;-15,"No","Yes")))</f>
        <v>N/A</v>
      </c>
      <c r="I8" s="22" t="s">
        <v>995</v>
      </c>
      <c r="J8" s="22" t="s">
        <v>995</v>
      </c>
      <c r="K8" s="21" t="str">
        <f>IF(J8="Div by 0", "N/A", IF(J8="N/A","N/A", IF(J8&gt;15, "No", IF(J8&lt;-15, "No", "Yes"))))</f>
        <v>N/A</v>
      </c>
    </row>
    <row r="9" spans="1:11">
      <c r="A9" s="19" t="s">
        <v>48</v>
      </c>
      <c r="B9" s="3" t="s">
        <v>51</v>
      </c>
      <c r="C9" s="20">
        <v>260852</v>
      </c>
      <c r="D9" s="21" t="str">
        <f>IF($B9="N/A","N/A",IF(C9&gt;15,"No",IF(C9&lt;-15,"No","Yes")))</f>
        <v>N/A</v>
      </c>
      <c r="E9" s="20">
        <v>269416</v>
      </c>
      <c r="F9" s="21" t="str">
        <f>IF($B9="N/A","N/A",IF(E9&gt;15,"No",IF(E9&lt;-15,"No","Yes")))</f>
        <v>N/A</v>
      </c>
      <c r="G9" s="20">
        <v>272649</v>
      </c>
      <c r="H9" s="21" t="str">
        <f>IF($B9="N/A","N/A",IF(G9&gt;15,"No",IF(G9&lt;-15,"No","Yes")))</f>
        <v>N/A</v>
      </c>
      <c r="I9" s="22">
        <v>3.2829999999999999</v>
      </c>
      <c r="J9" s="22">
        <v>1.2</v>
      </c>
      <c r="K9" s="21" t="str">
        <f t="shared" ref="K9:K18" si="0">IF(J9="Div by 0", "N/A", IF(J9="N/A","N/A", IF(J9&gt;15, "No", IF(J9&lt;-15, "No", "Yes"))))</f>
        <v>Yes</v>
      </c>
    </row>
    <row r="10" spans="1:11">
      <c r="A10" s="157" t="s">
        <v>714</v>
      </c>
      <c r="B10" s="3" t="s">
        <v>53</v>
      </c>
      <c r="C10" s="23">
        <v>8.7336880682999993</v>
      </c>
      <c r="D10" s="21" t="str">
        <f>IF($B10="N/A","N/A",IF(C10&gt;20,"No",IF(C10&lt;5,"No","Yes")))</f>
        <v>Yes</v>
      </c>
      <c r="E10" s="23">
        <v>7.8269293583000001</v>
      </c>
      <c r="F10" s="21" t="str">
        <f>IF($B10="N/A","N/A",IF(E10&gt;20,"No",IF(E10&lt;5,"No","Yes")))</f>
        <v>Yes</v>
      </c>
      <c r="G10" s="23">
        <v>8.2314624297000005</v>
      </c>
      <c r="H10" s="21" t="str">
        <f>IF($B10="N/A","N/A",IF(G10&gt;20,"No",IF(G10&lt;5,"No","Yes")))</f>
        <v>Yes</v>
      </c>
      <c r="I10" s="22">
        <v>-10.4</v>
      </c>
      <c r="J10" s="22">
        <v>5.1680000000000001</v>
      </c>
      <c r="K10" s="21" t="str">
        <f t="shared" si="0"/>
        <v>Yes</v>
      </c>
    </row>
    <row r="11" spans="1:11">
      <c r="A11" s="157" t="s">
        <v>715</v>
      </c>
      <c r="B11" s="3" t="s">
        <v>51</v>
      </c>
      <c r="C11" s="23">
        <v>15.374235198999999</v>
      </c>
      <c r="D11" s="21" t="str">
        <f>IF($B11="N/A","N/A",IF(C11&gt;15,"No",IF(C11&lt;-15,"No","Yes")))</f>
        <v>N/A</v>
      </c>
      <c r="E11" s="23">
        <v>22.495323217999999</v>
      </c>
      <c r="F11" s="21" t="str">
        <f>IF($B11="N/A","N/A",IF(E11&gt;15,"No",IF(E11&lt;-15,"No","Yes")))</f>
        <v>N/A</v>
      </c>
      <c r="G11" s="23">
        <v>10.934938326999999</v>
      </c>
      <c r="H11" s="21" t="str">
        <f>IF($B11="N/A","N/A",IF(G11&gt;15,"No",IF(G11&lt;-15,"No","Yes")))</f>
        <v>N/A</v>
      </c>
      <c r="I11" s="22">
        <v>46.32</v>
      </c>
      <c r="J11" s="22">
        <v>-51.4</v>
      </c>
      <c r="K11" s="21" t="str">
        <f t="shared" si="0"/>
        <v>No</v>
      </c>
    </row>
    <row r="12" spans="1:11">
      <c r="A12" s="157" t="s">
        <v>716</v>
      </c>
      <c r="B12" s="3" t="s">
        <v>183</v>
      </c>
      <c r="C12" s="23">
        <v>59.692300019999998</v>
      </c>
      <c r="D12" s="21" t="str">
        <f>IF($B12="N/A","N/A",IF(C12&gt;1,"Yes","No"))</f>
        <v>Yes</v>
      </c>
      <c r="E12" s="23">
        <v>57.032307031999999</v>
      </c>
      <c r="F12" s="21" t="str">
        <f>IF($B12="N/A","N/A",IF(E12&gt;1,"Yes","No"))</f>
        <v>Yes</v>
      </c>
      <c r="G12" s="23">
        <v>59.005836184000003</v>
      </c>
      <c r="H12" s="21" t="str">
        <f>IF($B12="N/A","N/A",IF(G12&gt;1,"Yes","No"))</f>
        <v>Yes</v>
      </c>
      <c r="I12" s="22">
        <v>-4.46</v>
      </c>
      <c r="J12" s="22">
        <v>3.46</v>
      </c>
      <c r="K12" s="21" t="str">
        <f t="shared" si="0"/>
        <v>Yes</v>
      </c>
    </row>
    <row r="13" spans="1:11">
      <c r="A13" s="157" t="s">
        <v>717</v>
      </c>
      <c r="B13" s="3" t="s">
        <v>51</v>
      </c>
      <c r="C13" s="194">
        <v>4863.0950278999999</v>
      </c>
      <c r="D13" s="21" t="str">
        <f>IF($B13="N/A","N/A",IF(C13&gt;15,"No",IF(C13&lt;-15,"No","Yes")))</f>
        <v>N/A</v>
      </c>
      <c r="E13" s="194">
        <v>4510.2381777000001</v>
      </c>
      <c r="F13" s="21" t="str">
        <f>IF($B13="N/A","N/A",IF(E13&gt;15,"No",IF(E13&lt;-15,"No","Yes")))</f>
        <v>N/A</v>
      </c>
      <c r="G13" s="194">
        <v>4930.6578453000002</v>
      </c>
      <c r="H13" s="21" t="str">
        <f>IF($B13="N/A","N/A",IF(G13&gt;15,"No",IF(G13&lt;-15,"No","Yes")))</f>
        <v>N/A</v>
      </c>
      <c r="I13" s="22">
        <v>-7.26</v>
      </c>
      <c r="J13" s="22">
        <v>9.3209999999999997</v>
      </c>
      <c r="K13" s="21" t="str">
        <f t="shared" si="0"/>
        <v>Yes</v>
      </c>
    </row>
    <row r="14" spans="1:11" ht="12.75" customHeight="1">
      <c r="A14" s="72" t="s">
        <v>865</v>
      </c>
      <c r="B14" s="70" t="s">
        <v>51</v>
      </c>
      <c r="C14" s="39">
        <v>125</v>
      </c>
      <c r="D14" s="70" t="s">
        <v>51</v>
      </c>
      <c r="E14" s="39">
        <v>336</v>
      </c>
      <c r="F14" s="70" t="s">
        <v>51</v>
      </c>
      <c r="G14" s="39">
        <v>285</v>
      </c>
      <c r="H14" s="21" t="str">
        <f>IF($B14="N/A","N/A",IF(G14&gt;15,"No",IF(G14&lt;-15,"No","Yes")))</f>
        <v>N/A</v>
      </c>
      <c r="I14" s="70" t="s">
        <v>996</v>
      </c>
      <c r="J14" s="41">
        <v>-15.2</v>
      </c>
      <c r="K14" s="21" t="str">
        <f t="shared" si="0"/>
        <v>No</v>
      </c>
    </row>
    <row r="15" spans="1:11" ht="25.5">
      <c r="A15" s="2" t="s">
        <v>866</v>
      </c>
      <c r="B15" s="70" t="s">
        <v>51</v>
      </c>
      <c r="C15" s="31" t="s">
        <v>51</v>
      </c>
      <c r="D15" s="21" t="str">
        <f>IF($B15="N/A","N/A",IF(C15&gt;60,"No",IF(C15&lt;15,"No","Yes")))</f>
        <v>N/A</v>
      </c>
      <c r="E15" s="31">
        <v>10740.318452</v>
      </c>
      <c r="F15" s="21" t="str">
        <f>IF($B15="N/A","N/A",IF(E15&gt;60,"No",IF(E15&lt;15,"No","Yes")))</f>
        <v>N/A</v>
      </c>
      <c r="G15" s="31">
        <v>9529.2175439000002</v>
      </c>
      <c r="H15" s="21" t="str">
        <f>IF($B15="N/A","N/A",IF(G15&gt;60,"No",IF(G15&lt;15,"No","Yes")))</f>
        <v>N/A</v>
      </c>
      <c r="I15" s="22" t="s">
        <v>51</v>
      </c>
      <c r="J15" s="22">
        <v>-11.3</v>
      </c>
      <c r="K15" s="21" t="str">
        <f t="shared" si="0"/>
        <v>Yes</v>
      </c>
    </row>
    <row r="16" spans="1:11">
      <c r="A16" s="2" t="s">
        <v>170</v>
      </c>
      <c r="B16" s="70" t="s">
        <v>132</v>
      </c>
      <c r="C16" s="39" t="s">
        <v>51</v>
      </c>
      <c r="D16" s="21" t="str">
        <f>IF($B16="N/A","N/A",IF(C16="N/A","N/A",IF(C16=0,"Yes","No")))</f>
        <v>N/A</v>
      </c>
      <c r="E16" s="39">
        <v>0</v>
      </c>
      <c r="F16" s="21" t="str">
        <f>IF($B16="N/A","N/A",IF(E16="N/A","N/A",IF(E16=0,"Yes","No")))</f>
        <v>Yes</v>
      </c>
      <c r="G16" s="39">
        <v>0</v>
      </c>
      <c r="H16" s="21" t="str">
        <f>IF($B16="N/A","N/A",IF(G16=0,"Yes","No"))</f>
        <v>Yes</v>
      </c>
      <c r="I16" s="70" t="s">
        <v>51</v>
      </c>
      <c r="J16" s="41" t="s">
        <v>995</v>
      </c>
      <c r="K16" s="21" t="str">
        <f t="shared" si="0"/>
        <v>N/A</v>
      </c>
    </row>
    <row r="17" spans="1:11">
      <c r="A17" s="192" t="s">
        <v>975</v>
      </c>
      <c r="B17" s="3" t="s">
        <v>132</v>
      </c>
      <c r="C17" s="23" t="s">
        <v>51</v>
      </c>
      <c r="D17" s="21" t="str">
        <f>IF($B17="N/A","N/A",IF(C17="N/A","N/A",IF(C17=0,"Yes","No")))</f>
        <v>N/A</v>
      </c>
      <c r="E17" s="23" t="s">
        <v>51</v>
      </c>
      <c r="F17" s="21" t="str">
        <f t="shared" ref="F17:F18" si="1">IF($B17="N/A","N/A",IF(E17="N/A","N/A",IF(E17=0,"Yes","No")))</f>
        <v>N/A</v>
      </c>
      <c r="G17" s="23">
        <v>0</v>
      </c>
      <c r="H17" s="21" t="str">
        <f t="shared" ref="H17:H18" si="2">IF($B17="N/A","N/A",IF(G17=0,"Yes","No"))</f>
        <v>Yes</v>
      </c>
      <c r="I17" s="22" t="s">
        <v>51</v>
      </c>
      <c r="J17" s="22" t="s">
        <v>51</v>
      </c>
      <c r="K17" s="21" t="str">
        <f t="shared" si="0"/>
        <v>N/A</v>
      </c>
    </row>
    <row r="18" spans="1:11">
      <c r="A18" s="192" t="s">
        <v>976</v>
      </c>
      <c r="B18" s="3" t="s">
        <v>132</v>
      </c>
      <c r="C18" s="194" t="s">
        <v>51</v>
      </c>
      <c r="D18" s="21" t="str">
        <f>IF($B18="N/A","N/A",IF(C18="N/A","N/A",IF(C18=0,"Yes","No")))</f>
        <v>N/A</v>
      </c>
      <c r="E18" s="194" t="s">
        <v>51</v>
      </c>
      <c r="F18" s="21" t="str">
        <f t="shared" si="1"/>
        <v>N/A</v>
      </c>
      <c r="G18" s="194">
        <v>0</v>
      </c>
      <c r="H18" s="21" t="str">
        <f t="shared" si="2"/>
        <v>Yes</v>
      </c>
      <c r="I18" s="22" t="s">
        <v>51</v>
      </c>
      <c r="J18" s="22" t="s">
        <v>51</v>
      </c>
      <c r="K18" s="21" t="str">
        <f t="shared" si="0"/>
        <v>N/A</v>
      </c>
    </row>
    <row r="19" spans="1:11">
      <c r="A19" s="202" t="s">
        <v>215</v>
      </c>
      <c r="B19" s="203"/>
      <c r="C19" s="203"/>
      <c r="D19" s="203"/>
      <c r="E19" s="203"/>
      <c r="F19" s="203"/>
      <c r="G19" s="203"/>
      <c r="H19" s="203"/>
      <c r="I19" s="203"/>
      <c r="J19" s="203"/>
      <c r="K19" s="204"/>
    </row>
    <row r="20" spans="1:11">
      <c r="A20" s="19" t="s">
        <v>47</v>
      </c>
      <c r="B20" s="3" t="s">
        <v>51</v>
      </c>
      <c r="C20" s="20">
        <v>238070</v>
      </c>
      <c r="D20" s="21" t="str">
        <f>IF($B20="N/A","N/A",IF(C20&gt;15,"No",IF(C20&lt;-15,"No","Yes")))</f>
        <v>N/A</v>
      </c>
      <c r="E20" s="20">
        <v>248329</v>
      </c>
      <c r="F20" s="21" t="str">
        <f>IF($B20="N/A","N/A",IF(E20&gt;15,"No",IF(E20&lt;-15,"No","Yes")))</f>
        <v>N/A</v>
      </c>
      <c r="G20" s="20">
        <v>250206</v>
      </c>
      <c r="H20" s="21" t="str">
        <f>IF($B20="N/A","N/A",IF(G20&gt;15,"No",IF(G20&lt;-15,"No","Yes")))</f>
        <v>N/A</v>
      </c>
      <c r="I20" s="22">
        <v>4.3090000000000002</v>
      </c>
      <c r="J20" s="22">
        <v>0.75590000000000002</v>
      </c>
      <c r="K20" s="21" t="str">
        <f t="shared" ref="K20:K49" si="3">IF(J20="Div by 0", "N/A", IF(J20="N/A","N/A", IF(J20&gt;15, "No", IF(J20&lt;-15, "No", "Yes"))))</f>
        <v>Yes</v>
      </c>
    </row>
    <row r="21" spans="1:11">
      <c r="A21" s="19" t="s">
        <v>179</v>
      </c>
      <c r="B21" s="3" t="s">
        <v>54</v>
      </c>
      <c r="C21" s="24">
        <v>100</v>
      </c>
      <c r="D21" s="21" t="str">
        <f>IF($B21="N/A","N/A",IF(C21&gt;100,"No",IF(C21&lt;95,"No","Yes")))</f>
        <v>Yes</v>
      </c>
      <c r="E21" s="24">
        <v>100</v>
      </c>
      <c r="F21" s="21" t="str">
        <f>IF($B21="N/A","N/A",IF(E21&gt;100,"No",IF(E21&lt;95,"No","Yes")))</f>
        <v>Yes</v>
      </c>
      <c r="G21" s="21">
        <v>100</v>
      </c>
      <c r="H21" s="21" t="str">
        <f>IF($B21="N/A","N/A",IF(G21&gt;100,"No",IF(G21&lt;95,"No","Yes")))</f>
        <v>Yes</v>
      </c>
      <c r="I21" s="22">
        <v>0</v>
      </c>
      <c r="J21" s="22">
        <v>0</v>
      </c>
      <c r="K21" s="21" t="str">
        <f t="shared" si="3"/>
        <v>Yes</v>
      </c>
    </row>
    <row r="22" spans="1:11">
      <c r="A22" s="19" t="s">
        <v>178</v>
      </c>
      <c r="B22" s="3" t="s">
        <v>132</v>
      </c>
      <c r="C22" s="24">
        <v>0</v>
      </c>
      <c r="D22" s="21" t="str">
        <f>IF($B22="N/A","N/A",IF(C22=0,"Yes","No"))</f>
        <v>Yes</v>
      </c>
      <c r="E22" s="24">
        <v>0</v>
      </c>
      <c r="F22" s="21" t="str">
        <f>IF($B22="N/A","N/A",IF(E22=0,"Yes","No"))</f>
        <v>Yes</v>
      </c>
      <c r="G22" s="24">
        <v>0</v>
      </c>
      <c r="H22" s="21" t="str">
        <f>IF($B22="N/A","N/A",IF(G22=0,"Yes","No"))</f>
        <v>Yes</v>
      </c>
      <c r="I22" s="22" t="s">
        <v>995</v>
      </c>
      <c r="J22" s="22" t="s">
        <v>995</v>
      </c>
      <c r="K22" s="21" t="str">
        <f t="shared" si="3"/>
        <v>N/A</v>
      </c>
    </row>
    <row r="23" spans="1:11" ht="12.75" customHeight="1">
      <c r="A23" s="19" t="s">
        <v>193</v>
      </c>
      <c r="B23" s="3" t="s">
        <v>180</v>
      </c>
      <c r="C23" s="194">
        <v>4276.7896794999997</v>
      </c>
      <c r="D23" s="21" t="str">
        <f>IF($B23="N/A","N/A",IF(C23&gt;7000,"No",IF(C23&lt;2000,"No","Yes")))</f>
        <v>Yes</v>
      </c>
      <c r="E23" s="194">
        <v>4161.3058443</v>
      </c>
      <c r="F23" s="21" t="str">
        <f>IF($B23="N/A","N/A",IF(E23&gt;7000,"No",IF(E23&lt;2000,"No","Yes")))</f>
        <v>Yes</v>
      </c>
      <c r="G23" s="194">
        <v>4200.9801404</v>
      </c>
      <c r="H23" s="21" t="str">
        <f>IF($B23="N/A","N/A",IF(G23&gt;7000,"No",IF(G23&lt;2000,"No","Yes")))</f>
        <v>Yes</v>
      </c>
      <c r="I23" s="22">
        <v>-2.7</v>
      </c>
      <c r="J23" s="22">
        <v>0.95340000000000003</v>
      </c>
      <c r="K23" s="21" t="str">
        <f t="shared" si="3"/>
        <v>Yes</v>
      </c>
    </row>
    <row r="24" spans="1:11">
      <c r="A24" s="19" t="s">
        <v>194</v>
      </c>
      <c r="B24" s="3" t="s">
        <v>51</v>
      </c>
      <c r="C24" s="194">
        <v>994.88102266999999</v>
      </c>
      <c r="D24" s="21" t="str">
        <f>IF($B24="N/A","N/A",IF(C24&gt;15,"No",IF(C24&lt;-15,"No","Yes")))</f>
        <v>N/A</v>
      </c>
      <c r="E24" s="194">
        <v>963.45196406000002</v>
      </c>
      <c r="F24" s="21" t="str">
        <f>IF($B24="N/A","N/A",IF(E24&gt;15,"No",IF(E24&lt;-15,"No","Yes")))</f>
        <v>N/A</v>
      </c>
      <c r="G24" s="194">
        <v>968.99082414999998</v>
      </c>
      <c r="H24" s="21" t="str">
        <f>IF($B24="N/A","N/A",IF(G24&gt;15,"No",IF(G24&lt;-15,"No","Yes")))</f>
        <v>N/A</v>
      </c>
      <c r="I24" s="22">
        <v>-3.16</v>
      </c>
      <c r="J24" s="22">
        <v>0.57489999999999997</v>
      </c>
      <c r="K24" s="21" t="str">
        <f t="shared" si="3"/>
        <v>Yes</v>
      </c>
    </row>
    <row r="25" spans="1:11">
      <c r="A25" s="19" t="s">
        <v>49</v>
      </c>
      <c r="B25" s="3" t="s">
        <v>15</v>
      </c>
      <c r="C25" s="23">
        <v>1.3622043936999999</v>
      </c>
      <c r="D25" s="21" t="str">
        <f>IF($B25="N/A","N/A",IF(C25&gt;10,"No",IF(C25&lt;=0,"No","Yes")))</f>
        <v>Yes</v>
      </c>
      <c r="E25" s="23">
        <v>1.3401576135</v>
      </c>
      <c r="F25" s="21" t="str">
        <f>IF($B25="N/A","N/A",IF(E25&gt;10,"No",IF(E25&lt;=0,"No","Yes")))</f>
        <v>Yes</v>
      </c>
      <c r="G25" s="23">
        <v>1.2553655788</v>
      </c>
      <c r="H25" s="21" t="str">
        <f>IF($B25="N/A","N/A",IF(G25&gt;10,"No",IF(G25&lt;=0,"No","Yes")))</f>
        <v>Yes</v>
      </c>
      <c r="I25" s="22">
        <v>-1.62</v>
      </c>
      <c r="J25" s="22">
        <v>-6.33</v>
      </c>
      <c r="K25" s="21" t="str">
        <f t="shared" si="3"/>
        <v>Yes</v>
      </c>
    </row>
    <row r="26" spans="1:11">
      <c r="A26" s="19" t="s">
        <v>195</v>
      </c>
      <c r="B26" s="3" t="s">
        <v>51</v>
      </c>
      <c r="C26" s="194">
        <v>2510.6228799999999</v>
      </c>
      <c r="D26" s="21" t="str">
        <f>IF($B26="N/A","N/A",IF(C26&gt;15,"No",IF(C26&lt;-15,"No","Yes")))</f>
        <v>N/A</v>
      </c>
      <c r="E26" s="194">
        <v>2430.3386418</v>
      </c>
      <c r="F26" s="21" t="str">
        <f>IF($B26="N/A","N/A",IF(E26&gt;15,"No",IF(E26&lt;-15,"No","Yes")))</f>
        <v>N/A</v>
      </c>
      <c r="G26" s="194">
        <v>2333.5106654000001</v>
      </c>
      <c r="H26" s="21" t="str">
        <f>IF($B26="N/A","N/A",IF(G26&gt;15,"No",IF(G26&lt;-15,"No","Yes")))</f>
        <v>N/A</v>
      </c>
      <c r="I26" s="22">
        <v>-3.2</v>
      </c>
      <c r="J26" s="22">
        <v>-3.98</v>
      </c>
      <c r="K26" s="21" t="str">
        <f t="shared" si="3"/>
        <v>Yes</v>
      </c>
    </row>
    <row r="27" spans="1:11">
      <c r="A27" s="19" t="s">
        <v>130</v>
      </c>
      <c r="B27" s="3" t="s">
        <v>54</v>
      </c>
      <c r="C27" s="22">
        <v>99.989078841999998</v>
      </c>
      <c r="D27" s="21" t="str">
        <f>IF($B27="N/A","N/A",IF(C27&gt;100,"No",IF(C27&lt;95,"No","Yes")))</f>
        <v>Yes</v>
      </c>
      <c r="E27" s="22">
        <v>100</v>
      </c>
      <c r="F27" s="21" t="str">
        <f>IF($B27="N/A","N/A",IF(E27&gt;100,"No",IF(E27&lt;95,"No","Yes")))</f>
        <v>Yes</v>
      </c>
      <c r="G27" s="22">
        <v>99.999200658999996</v>
      </c>
      <c r="H27" s="21" t="str">
        <f>IF($B27="N/A","N/A",IF(G27&gt;100,"No",IF(G27&lt;95,"No","Yes")))</f>
        <v>Yes</v>
      </c>
      <c r="I27" s="22">
        <v>1.09E-2</v>
      </c>
      <c r="J27" s="22">
        <v>-1E-3</v>
      </c>
      <c r="K27" s="21" t="str">
        <f t="shared" si="3"/>
        <v>Yes</v>
      </c>
    </row>
    <row r="28" spans="1:11">
      <c r="A28" s="19" t="s">
        <v>196</v>
      </c>
      <c r="B28" s="3" t="s">
        <v>133</v>
      </c>
      <c r="C28" s="22">
        <v>1.1409193258000001</v>
      </c>
      <c r="D28" s="21" t="str">
        <f>IF($B28="N/A","N/A",IF(C28&gt;1,"Yes","No"))</f>
        <v>Yes</v>
      </c>
      <c r="E28" s="22">
        <v>1.1431326989999999</v>
      </c>
      <c r="F28" s="21" t="str">
        <f>IF($B28="N/A","N/A",IF(E28&gt;1,"Yes","No"))</f>
        <v>Yes</v>
      </c>
      <c r="G28" s="22">
        <v>1.1423878114999999</v>
      </c>
      <c r="H28" s="21" t="str">
        <f>IF($B28="N/A","N/A",IF(G28&gt;1,"Yes","No"))</f>
        <v>Yes</v>
      </c>
      <c r="I28" s="22">
        <v>0.19400000000000001</v>
      </c>
      <c r="J28" s="22">
        <v>-6.5000000000000002E-2</v>
      </c>
      <c r="K28" s="21" t="str">
        <f t="shared" si="3"/>
        <v>Yes</v>
      </c>
    </row>
    <row r="29" spans="1:11">
      <c r="A29" s="19" t="s">
        <v>131</v>
      </c>
      <c r="B29" s="3" t="s">
        <v>54</v>
      </c>
      <c r="C29" s="22">
        <v>99.860125173</v>
      </c>
      <c r="D29" s="21" t="str">
        <f>IF($B29="N/A","N/A",IF(C29&gt;100,"No",IF(C29&lt;95,"No","Yes")))</f>
        <v>Yes</v>
      </c>
      <c r="E29" s="22">
        <v>99.931542429999993</v>
      </c>
      <c r="F29" s="21" t="str">
        <f>IF($B29="N/A","N/A",IF(E29&gt;100,"No",IF(E29&lt;95,"No","Yes")))</f>
        <v>Yes</v>
      </c>
      <c r="G29" s="22">
        <v>99.932455657000006</v>
      </c>
      <c r="H29" s="21" t="str">
        <f>IF($B29="N/A","N/A",IF(G29&gt;100,"No",IF(G29&lt;95,"No","Yes")))</f>
        <v>Yes</v>
      </c>
      <c r="I29" s="22">
        <v>7.1499999999999994E-2</v>
      </c>
      <c r="J29" s="22">
        <v>8.9999999999999998E-4</v>
      </c>
      <c r="K29" s="21" t="str">
        <f t="shared" si="3"/>
        <v>Yes</v>
      </c>
    </row>
    <row r="30" spans="1:11">
      <c r="A30" s="19" t="s">
        <v>197</v>
      </c>
      <c r="B30" s="3" t="s">
        <v>134</v>
      </c>
      <c r="C30" s="22">
        <v>8.8988251724000005</v>
      </c>
      <c r="D30" s="21" t="str">
        <f>IF($B30="N/A","N/A",IF(C30&gt;3,"Yes","No"))</f>
        <v>Yes</v>
      </c>
      <c r="E30" s="22">
        <v>8.8980331159000006</v>
      </c>
      <c r="F30" s="21" t="str">
        <f>IF($B30="N/A","N/A",IF(E30&gt;3,"Yes","No"))</f>
        <v>Yes</v>
      </c>
      <c r="G30" s="22">
        <v>8.8199506473000007</v>
      </c>
      <c r="H30" s="21" t="str">
        <f>IF($B30="N/A","N/A",IF(G30&gt;3,"Yes","No"))</f>
        <v>Yes</v>
      </c>
      <c r="I30" s="22">
        <v>-8.9999999999999993E-3</v>
      </c>
      <c r="J30" s="22">
        <v>-0.878</v>
      </c>
      <c r="K30" s="21" t="str">
        <f t="shared" si="3"/>
        <v>Yes</v>
      </c>
    </row>
    <row r="31" spans="1:11">
      <c r="A31" s="19" t="s">
        <v>862</v>
      </c>
      <c r="B31" s="3" t="s">
        <v>16</v>
      </c>
      <c r="C31" s="22">
        <v>4.2395282071000002</v>
      </c>
      <c r="D31" s="21" t="str">
        <f>IF($B31="N/A","N/A",IF(C31&gt;=8,"No",IF(C31&lt;2,"No","Yes")))</f>
        <v>Yes</v>
      </c>
      <c r="E31" s="22">
        <v>4.2421795430999998</v>
      </c>
      <c r="F31" s="21" t="str">
        <f>IF($B31="N/A","N/A",IF(E31&gt;=8,"No",IF(E31&lt;2,"No","Yes")))</f>
        <v>Yes</v>
      </c>
      <c r="G31" s="22">
        <v>4.2900635128999998</v>
      </c>
      <c r="H31" s="21" t="str">
        <f>IF($B31="N/A","N/A",IF(G31&gt;=8,"No",IF(G31&lt;2,"No","Yes")))</f>
        <v>Yes</v>
      </c>
      <c r="I31" s="22">
        <v>6.25E-2</v>
      </c>
      <c r="J31" s="22">
        <v>1.129</v>
      </c>
      <c r="K31" s="21" t="str">
        <f t="shared" si="3"/>
        <v>Yes</v>
      </c>
    </row>
    <row r="32" spans="1:11">
      <c r="A32" s="19" t="s">
        <v>198</v>
      </c>
      <c r="B32" s="3" t="s">
        <v>16</v>
      </c>
      <c r="C32" s="22">
        <v>4.2987023904999999</v>
      </c>
      <c r="D32" s="21" t="str">
        <f>IF($B32="N/A","N/A",IF(C32&gt;=8,"No",IF(C32&lt;2,"No","Yes")))</f>
        <v>Yes</v>
      </c>
      <c r="E32" s="22">
        <v>4.393757345</v>
      </c>
      <c r="F32" s="21" t="str">
        <f>IF($B32="N/A","N/A",IF(E32&gt;=8,"No",IF(E32&lt;2,"No","Yes")))</f>
        <v>Yes</v>
      </c>
      <c r="G32" s="22">
        <v>4.3693658479000002</v>
      </c>
      <c r="H32" s="21" t="str">
        <f>IF($B32="N/A","N/A",IF(G32&gt;=8,"No",IF(G32&lt;2,"No","Yes")))</f>
        <v>Yes</v>
      </c>
      <c r="I32" s="22">
        <v>2.2109999999999999</v>
      </c>
      <c r="J32" s="22">
        <v>-0.55500000000000005</v>
      </c>
      <c r="K32" s="21" t="str">
        <f t="shared" si="3"/>
        <v>Yes</v>
      </c>
    </row>
    <row r="33" spans="1:11">
      <c r="A33" s="19" t="s">
        <v>199</v>
      </c>
      <c r="B33" s="25" t="s">
        <v>54</v>
      </c>
      <c r="C33" s="22">
        <v>100</v>
      </c>
      <c r="D33" s="21" t="str">
        <f>IF($B33="N/A","N/A",IF(C33&gt;100,"No",IF(C33&lt;95,"No","Yes")))</f>
        <v>Yes</v>
      </c>
      <c r="E33" s="22">
        <v>100</v>
      </c>
      <c r="F33" s="21" t="str">
        <f>IF($B33="N/A","N/A",IF(E33&gt;100,"No",IF(E33&lt;95,"No","Yes")))</f>
        <v>Yes</v>
      </c>
      <c r="G33" s="22">
        <v>100</v>
      </c>
      <c r="H33" s="21" t="str">
        <f>IF($B33="N/A","N/A",IF(G33&gt;100,"No",IF(G33&lt;95,"No","Yes")))</f>
        <v>Yes</v>
      </c>
      <c r="I33" s="22">
        <v>0</v>
      </c>
      <c r="J33" s="22">
        <v>0</v>
      </c>
      <c r="K33" s="21" t="str">
        <f t="shared" si="3"/>
        <v>Yes</v>
      </c>
    </row>
    <row r="34" spans="1:11">
      <c r="A34" s="19" t="s">
        <v>200</v>
      </c>
      <c r="B34" s="3" t="s">
        <v>54</v>
      </c>
      <c r="C34" s="22">
        <v>99.580375520000004</v>
      </c>
      <c r="D34" s="21" t="str">
        <f>IF($B34="N/A","N/A",IF(C34&gt;100,"No",IF(C34&lt;95,"No","Yes")))</f>
        <v>Yes</v>
      </c>
      <c r="E34" s="22">
        <v>98.820113640000002</v>
      </c>
      <c r="F34" s="21" t="str">
        <f>IF($B34="N/A","N/A",IF(E34&gt;100,"No",IF(E34&lt;95,"No","Yes")))</f>
        <v>Yes</v>
      </c>
      <c r="G34" s="22">
        <v>99.191466231999996</v>
      </c>
      <c r="H34" s="21" t="str">
        <f>IF($B34="N/A","N/A",IF(G34&gt;100,"No",IF(G34&lt;95,"No","Yes")))</f>
        <v>Yes</v>
      </c>
      <c r="I34" s="22">
        <v>-0.76300000000000001</v>
      </c>
      <c r="J34" s="22">
        <v>0.37580000000000002</v>
      </c>
      <c r="K34" s="21" t="str">
        <f t="shared" si="3"/>
        <v>Yes</v>
      </c>
    </row>
    <row r="35" spans="1:11">
      <c r="A35" s="19" t="s">
        <v>201</v>
      </c>
      <c r="B35" s="3" t="s">
        <v>55</v>
      </c>
      <c r="C35" s="22">
        <v>0.41962448019999998</v>
      </c>
      <c r="D35" s="21" t="str">
        <f>IF($B35="N/A","N/A",IF(C35&gt;5,"No",IF(C35&lt;=0,"No","Yes")))</f>
        <v>Yes</v>
      </c>
      <c r="E35" s="22">
        <v>1.1798863604000001</v>
      </c>
      <c r="F35" s="21" t="str">
        <f>IF($B35="N/A","N/A",IF(E35&gt;5,"No",IF(E35&lt;=0,"No","Yes")))</f>
        <v>Yes</v>
      </c>
      <c r="G35" s="22">
        <v>0.8085337682</v>
      </c>
      <c r="H35" s="21" t="str">
        <f>IF($B35="N/A","N/A",IF(G35&gt;5,"No",IF(G35&lt;=0,"No","Yes")))</f>
        <v>Yes</v>
      </c>
      <c r="I35" s="22">
        <v>181.2</v>
      </c>
      <c r="J35" s="22">
        <v>-31.5</v>
      </c>
      <c r="K35" s="21" t="str">
        <f t="shared" si="3"/>
        <v>No</v>
      </c>
    </row>
    <row r="36" spans="1:11">
      <c r="A36" s="19" t="s">
        <v>202</v>
      </c>
      <c r="B36" s="3" t="s">
        <v>56</v>
      </c>
      <c r="C36" s="22">
        <v>100</v>
      </c>
      <c r="D36" s="21" t="str">
        <f>IF($B36="N/A","N/A",IF(C36&gt;100,"No",IF(C36&lt;98,"No","Yes")))</f>
        <v>Yes</v>
      </c>
      <c r="E36" s="22">
        <v>100</v>
      </c>
      <c r="F36" s="21" t="str">
        <f>IF($B36="N/A","N/A",IF(E36&gt;100,"No",IF(E36&lt;98,"No","Yes")))</f>
        <v>Yes</v>
      </c>
      <c r="G36" s="22">
        <v>100</v>
      </c>
      <c r="H36" s="21" t="str">
        <f>IF($B36="N/A","N/A",IF(G36&gt;100,"No",IF(G36&lt;98,"No","Yes")))</f>
        <v>Yes</v>
      </c>
      <c r="I36" s="22">
        <v>0</v>
      </c>
      <c r="J36" s="22">
        <v>0</v>
      </c>
      <c r="K36" s="21" t="str">
        <f t="shared" si="3"/>
        <v>Yes</v>
      </c>
    </row>
    <row r="37" spans="1:11">
      <c r="A37" s="19" t="s">
        <v>203</v>
      </c>
      <c r="B37" s="3" t="s">
        <v>17</v>
      </c>
      <c r="C37" s="22">
        <v>4.5595665141000001</v>
      </c>
      <c r="D37" s="21" t="str">
        <f>IF($B37="N/A","N/A",IF(C37&gt;=2,"Yes","No"))</f>
        <v>Yes</v>
      </c>
      <c r="E37" s="22">
        <v>4.6599027903000003</v>
      </c>
      <c r="F37" s="21" t="str">
        <f>IF($B37="N/A","N/A",IF(E37&gt;=2,"Yes","No"))</f>
        <v>Yes</v>
      </c>
      <c r="G37" s="22">
        <v>4.7223727648000002</v>
      </c>
      <c r="H37" s="21" t="str">
        <f>IF($B37="N/A","N/A",IF(G37&gt;=2,"Yes","No"))</f>
        <v>Yes</v>
      </c>
      <c r="I37" s="22">
        <v>2.2010000000000001</v>
      </c>
      <c r="J37" s="22">
        <v>1.341</v>
      </c>
      <c r="K37" s="21" t="str">
        <f t="shared" si="3"/>
        <v>Yes</v>
      </c>
    </row>
    <row r="38" spans="1:11">
      <c r="A38" s="19" t="s">
        <v>204</v>
      </c>
      <c r="B38" s="3" t="s">
        <v>57</v>
      </c>
      <c r="C38" s="22">
        <v>4.7717058008000004</v>
      </c>
      <c r="D38" s="21" t="str">
        <f>IF($B38="N/A","N/A",IF(C38&gt;30,"No",IF(C38&lt;5,"No","Yes")))</f>
        <v>No</v>
      </c>
      <c r="E38" s="22">
        <v>4.5943083571000001</v>
      </c>
      <c r="F38" s="21" t="str">
        <f>IF($B38="N/A","N/A",IF(E38&gt;30,"No",IF(E38&lt;5,"No","Yes")))</f>
        <v>No</v>
      </c>
      <c r="G38" s="22">
        <v>4.3891833130000002</v>
      </c>
      <c r="H38" s="21" t="str">
        <f>IF($B38="N/A","N/A",IF(G38&gt;30,"No",IF(G38&lt;5,"No","Yes")))</f>
        <v>No</v>
      </c>
      <c r="I38" s="22">
        <v>-3.72</v>
      </c>
      <c r="J38" s="22">
        <v>-4.46</v>
      </c>
      <c r="K38" s="21" t="str">
        <f t="shared" si="3"/>
        <v>Yes</v>
      </c>
    </row>
    <row r="39" spans="1:11">
      <c r="A39" s="19" t="s">
        <v>205</v>
      </c>
      <c r="B39" s="3" t="s">
        <v>10</v>
      </c>
      <c r="C39" s="22">
        <v>17.966144410999998</v>
      </c>
      <c r="D39" s="21" t="str">
        <f>IF($B39="N/A","N/A",IF(C39&gt;75,"No",IF(C39&lt;15,"No","Yes")))</f>
        <v>Yes</v>
      </c>
      <c r="E39" s="22">
        <v>16.384715438000001</v>
      </c>
      <c r="F39" s="21" t="str">
        <f>IF($B39="N/A","N/A",IF(E39&gt;75,"No",IF(E39&lt;15,"No","Yes")))</f>
        <v>Yes</v>
      </c>
      <c r="G39" s="22">
        <v>15.928075266</v>
      </c>
      <c r="H39" s="21" t="str">
        <f>IF($B39="N/A","N/A",IF(G39&gt;75,"No",IF(G39&lt;15,"No","Yes")))</f>
        <v>Yes</v>
      </c>
      <c r="I39" s="22">
        <v>-8.8000000000000007</v>
      </c>
      <c r="J39" s="22">
        <v>-2.79</v>
      </c>
      <c r="K39" s="21" t="str">
        <f t="shared" si="3"/>
        <v>Yes</v>
      </c>
    </row>
    <row r="40" spans="1:11">
      <c r="A40" s="19" t="s">
        <v>206</v>
      </c>
      <c r="B40" s="3" t="s">
        <v>11</v>
      </c>
      <c r="C40" s="22">
        <v>77.262149788000002</v>
      </c>
      <c r="D40" s="21" t="str">
        <f>IF($B40="N/A","N/A",IF(C40&gt;70,"No",IF(C40&lt;25,"No","Yes")))</f>
        <v>No</v>
      </c>
      <c r="E40" s="22">
        <v>79.020976204999997</v>
      </c>
      <c r="F40" s="21" t="str">
        <f>IF($B40="N/A","N/A",IF(E40&gt;70,"No",IF(E40&lt;25,"No","Yes")))</f>
        <v>No</v>
      </c>
      <c r="G40" s="22">
        <v>79.682741421000003</v>
      </c>
      <c r="H40" s="21" t="str">
        <f>IF($B40="N/A","N/A",IF(G40&gt;70,"No",IF(G40&lt;25,"No","Yes")))</f>
        <v>No</v>
      </c>
      <c r="I40" s="22">
        <v>2.2759999999999998</v>
      </c>
      <c r="J40" s="22">
        <v>0.83750000000000002</v>
      </c>
      <c r="K40" s="21" t="str">
        <f t="shared" si="3"/>
        <v>Yes</v>
      </c>
    </row>
    <row r="41" spans="1:11">
      <c r="A41" s="19" t="s">
        <v>207</v>
      </c>
      <c r="B41" s="3" t="s">
        <v>18</v>
      </c>
      <c r="C41" s="22">
        <v>63.533834585999998</v>
      </c>
      <c r="D41" s="21" t="str">
        <f>IF($B41="N/A","N/A",IF(C41&gt;70,"No",IF(C41&lt;35,"No","Yes")))</f>
        <v>Yes</v>
      </c>
      <c r="E41" s="22">
        <v>64.050513632999994</v>
      </c>
      <c r="F41" s="21" t="str">
        <f>IF($B41="N/A","N/A",IF(E41&gt;70,"No",IF(E41&lt;35,"No","Yes")))</f>
        <v>Yes</v>
      </c>
      <c r="G41" s="22">
        <v>64.082795775999998</v>
      </c>
      <c r="H41" s="21" t="str">
        <f>IF($B41="N/A","N/A",IF(G41&gt;70,"No",IF(G41&lt;35,"No","Yes")))</f>
        <v>Yes</v>
      </c>
      <c r="I41" s="22">
        <v>0.81320000000000003</v>
      </c>
      <c r="J41" s="22">
        <v>5.04E-2</v>
      </c>
      <c r="K41" s="21" t="str">
        <f t="shared" si="3"/>
        <v>Yes</v>
      </c>
    </row>
    <row r="42" spans="1:11">
      <c r="A42" s="19" t="s">
        <v>208</v>
      </c>
      <c r="B42" s="3" t="s">
        <v>133</v>
      </c>
      <c r="C42" s="22">
        <v>2.0421605896999999</v>
      </c>
      <c r="D42" s="21" t="str">
        <f>IF($B42="N/A","N/A",IF(C42&gt;1,"Yes","No"))</f>
        <v>Yes</v>
      </c>
      <c r="E42" s="22">
        <v>2.0697867418000002</v>
      </c>
      <c r="F42" s="21" t="str">
        <f>IF($B42="N/A","N/A",IF(E42&gt;1,"Yes","No"))</f>
        <v>Yes</v>
      </c>
      <c r="G42" s="22">
        <v>2.0588814948</v>
      </c>
      <c r="H42" s="21" t="str">
        <f>IF($B42="N/A","N/A",IF(G42&gt;1,"Yes","No"))</f>
        <v>Yes</v>
      </c>
      <c r="I42" s="22">
        <v>1.353</v>
      </c>
      <c r="J42" s="22">
        <v>-0.52700000000000002</v>
      </c>
      <c r="K42" s="21" t="str">
        <f t="shared" si="3"/>
        <v>Yes</v>
      </c>
    </row>
    <row r="43" spans="1:11">
      <c r="A43" s="19" t="s">
        <v>209</v>
      </c>
      <c r="B43" s="3" t="s">
        <v>51</v>
      </c>
      <c r="C43" s="22">
        <v>0</v>
      </c>
      <c r="D43" s="21" t="str">
        <f>IF($B43="N/A","N/A",IF(C43&gt;15,"No",IF(C43&lt;-15,"No","Yes")))</f>
        <v>N/A</v>
      </c>
      <c r="E43" s="22">
        <v>0</v>
      </c>
      <c r="F43" s="21" t="str">
        <f>IF($B43="N/A","N/A",IF(E43&gt;15,"No",IF(E43&lt;-15,"No","Yes")))</f>
        <v>N/A</v>
      </c>
      <c r="G43" s="22">
        <v>0</v>
      </c>
      <c r="H43" s="21" t="str">
        <f>IF($B43="N/A","N/A",IF(G43&gt;15,"No",IF(G43&lt;-15,"No","Yes")))</f>
        <v>N/A</v>
      </c>
      <c r="I43" s="22" t="s">
        <v>995</v>
      </c>
      <c r="J43" s="22" t="s">
        <v>995</v>
      </c>
      <c r="K43" s="21" t="str">
        <f t="shared" si="3"/>
        <v>N/A</v>
      </c>
    </row>
    <row r="44" spans="1:11">
      <c r="A44" s="19" t="s">
        <v>210</v>
      </c>
      <c r="B44" s="3" t="s">
        <v>51</v>
      </c>
      <c r="C44" s="22">
        <v>99.962976431000001</v>
      </c>
      <c r="D44" s="21" t="str">
        <f>IF($B44="N/A","N/A",IF(C44&gt;15,"No",IF(C44&lt;-15,"No","Yes")))</f>
        <v>N/A</v>
      </c>
      <c r="E44" s="22">
        <v>99.960391309000002</v>
      </c>
      <c r="F44" s="21" t="str">
        <f>IF($B44="N/A","N/A",IF(E44&gt;15,"No",IF(E44&lt;-15,"No","Yes")))</f>
        <v>N/A</v>
      </c>
      <c r="G44" s="22">
        <v>99.948858356000002</v>
      </c>
      <c r="H44" s="21" t="str">
        <f>IF($B44="N/A","N/A",IF(G44&gt;15,"No",IF(G44&lt;-15,"No","Yes")))</f>
        <v>N/A</v>
      </c>
      <c r="I44" s="22">
        <v>-3.0000000000000001E-3</v>
      </c>
      <c r="J44" s="22">
        <v>-1.2E-2</v>
      </c>
      <c r="K44" s="21" t="str">
        <f t="shared" si="3"/>
        <v>Yes</v>
      </c>
    </row>
    <row r="45" spans="1:11">
      <c r="A45" s="19" t="s">
        <v>211</v>
      </c>
      <c r="B45" s="3" t="s">
        <v>51</v>
      </c>
      <c r="C45" s="22" t="s">
        <v>995</v>
      </c>
      <c r="D45" s="21" t="str">
        <f>IF($B45="N/A","N/A",IF(C45&gt;15,"No",IF(C45&lt;-15,"No","Yes")))</f>
        <v>N/A</v>
      </c>
      <c r="E45" s="22" t="s">
        <v>995</v>
      </c>
      <c r="F45" s="21" t="str">
        <f>IF($B45="N/A","N/A",IF(E45&gt;15,"No",IF(E45&lt;-15,"No","Yes")))</f>
        <v>N/A</v>
      </c>
      <c r="G45" s="22" t="s">
        <v>995</v>
      </c>
      <c r="H45" s="21" t="str">
        <f>IF($B45="N/A","N/A",IF(G45&gt;15,"No",IF(G45&lt;-15,"No","Yes")))</f>
        <v>N/A</v>
      </c>
      <c r="I45" s="22" t="s">
        <v>995</v>
      </c>
      <c r="J45" s="22" t="s">
        <v>995</v>
      </c>
      <c r="K45" s="21" t="str">
        <f t="shared" si="3"/>
        <v>N/A</v>
      </c>
    </row>
    <row r="46" spans="1:11">
      <c r="A46" s="19" t="s">
        <v>212</v>
      </c>
      <c r="B46" s="3" t="s">
        <v>51</v>
      </c>
      <c r="C46" s="22">
        <v>99.986772399000003</v>
      </c>
      <c r="D46" s="21" t="str">
        <f>IF($B46="N/A","N/A",IF(C46&gt;15,"No",IF(C46&lt;-15,"No","Yes")))</f>
        <v>N/A</v>
      </c>
      <c r="E46" s="22">
        <v>99.983018119999997</v>
      </c>
      <c r="F46" s="21" t="str">
        <f>IF($B46="N/A","N/A",IF(E46&gt;15,"No",IF(E46&lt;-15,"No","Yes")))</f>
        <v>N/A</v>
      </c>
      <c r="G46" s="22">
        <v>99.985024054999997</v>
      </c>
      <c r="H46" s="21" t="str">
        <f>IF($B46="N/A","N/A",IF(G46&gt;15,"No",IF(G46&lt;-15,"No","Yes")))</f>
        <v>N/A</v>
      </c>
      <c r="I46" s="22">
        <v>-4.0000000000000001E-3</v>
      </c>
      <c r="J46" s="22">
        <v>2E-3</v>
      </c>
      <c r="K46" s="21" t="str">
        <f t="shared" si="3"/>
        <v>Yes</v>
      </c>
    </row>
    <row r="47" spans="1:11">
      <c r="A47" s="19" t="s">
        <v>213</v>
      </c>
      <c r="B47" s="3" t="s">
        <v>19</v>
      </c>
      <c r="C47" s="22">
        <v>100</v>
      </c>
      <c r="D47" s="21" t="str">
        <f>IF($B47="N/A","N/A",IF(C47&gt;=90,"Yes","No"))</f>
        <v>Yes</v>
      </c>
      <c r="E47" s="22">
        <v>100</v>
      </c>
      <c r="F47" s="21" t="str">
        <f>IF($B47="N/A","N/A",IF(E47&gt;=90,"Yes","No"))</f>
        <v>Yes</v>
      </c>
      <c r="G47" s="22">
        <v>100</v>
      </c>
      <c r="H47" s="21" t="str">
        <f>IF($B47="N/A","N/A",IF(G47&gt;=90,"Yes","No"))</f>
        <v>Yes</v>
      </c>
      <c r="I47" s="22">
        <v>0</v>
      </c>
      <c r="J47" s="22">
        <v>0</v>
      </c>
      <c r="K47" s="21" t="str">
        <f t="shared" si="3"/>
        <v>Yes</v>
      </c>
    </row>
    <row r="48" spans="1:11">
      <c r="A48" s="19" t="s">
        <v>88</v>
      </c>
      <c r="B48" s="3" t="s">
        <v>51</v>
      </c>
      <c r="C48" s="22">
        <v>24.795228294000001</v>
      </c>
      <c r="D48" s="21" t="str">
        <f>IF($B48="N/A","N/A",IF(C48&gt;15,"No",IF(C48&lt;-15,"No","Yes")))</f>
        <v>N/A</v>
      </c>
      <c r="E48" s="22">
        <v>25.568902545</v>
      </c>
      <c r="F48" s="21" t="str">
        <f>IF($B48="N/A","N/A",IF(E48&gt;15,"No",IF(E48&lt;-15,"No","Yes")))</f>
        <v>N/A</v>
      </c>
      <c r="G48" s="22">
        <v>25.818325699999999</v>
      </c>
      <c r="H48" s="21" t="str">
        <f>IF($B48="N/A","N/A",IF(G48&gt;15,"No",IF(G48&lt;-15,"No","Yes")))</f>
        <v>N/A</v>
      </c>
      <c r="I48" s="22">
        <v>3.12</v>
      </c>
      <c r="J48" s="22">
        <v>0.97550000000000003</v>
      </c>
      <c r="K48" s="21" t="str">
        <f t="shared" si="3"/>
        <v>Yes</v>
      </c>
    </row>
    <row r="49" spans="1:11" ht="25.5">
      <c r="A49" s="19" t="s">
        <v>214</v>
      </c>
      <c r="B49" s="3" t="s">
        <v>51</v>
      </c>
      <c r="C49" s="22">
        <v>26.512790356</v>
      </c>
      <c r="D49" s="21" t="str">
        <f>IF($B49="N/A","N/A",IF(C49&gt;15,"No",IF(C49&lt;-15,"No","Yes")))</f>
        <v>N/A</v>
      </c>
      <c r="E49" s="22">
        <v>27.114432869000002</v>
      </c>
      <c r="F49" s="21" t="str">
        <f>IF($B49="N/A","N/A",IF(E49&gt;15,"No",IF(E49&lt;-15,"No","Yes")))</f>
        <v>N/A</v>
      </c>
      <c r="G49" s="22">
        <v>27.643221985</v>
      </c>
      <c r="H49" s="21" t="str">
        <f>IF($B49="N/A","N/A",IF(G49&gt;15,"No",IF(G49&lt;-15,"No","Yes")))</f>
        <v>N/A</v>
      </c>
      <c r="I49" s="22">
        <v>2.2690000000000001</v>
      </c>
      <c r="J49" s="22">
        <v>1.95</v>
      </c>
      <c r="K49" s="21" t="str">
        <f t="shared" si="3"/>
        <v>Yes</v>
      </c>
    </row>
    <row r="50" spans="1:11">
      <c r="A50" s="196" t="s">
        <v>185</v>
      </c>
      <c r="B50" s="197"/>
      <c r="C50" s="197"/>
      <c r="D50" s="197"/>
      <c r="E50" s="197"/>
      <c r="F50" s="197"/>
      <c r="G50" s="197"/>
      <c r="H50" s="197"/>
      <c r="I50" s="197"/>
      <c r="J50" s="197"/>
      <c r="K50" s="198"/>
    </row>
    <row r="51" spans="1:11">
      <c r="A51" s="19" t="s">
        <v>718</v>
      </c>
      <c r="B51" s="3" t="s">
        <v>20</v>
      </c>
      <c r="C51" s="22">
        <v>89.608938546999994</v>
      </c>
      <c r="D51" s="21" t="str">
        <f>IF($B51="N/A","N/A",IF(C51&gt;90,"No",IF(C51&lt;75,"No","Yes")))</f>
        <v>Yes</v>
      </c>
      <c r="E51" s="22">
        <v>89.736196738999993</v>
      </c>
      <c r="F51" s="21" t="str">
        <f>IF($B51="N/A","N/A",IF(E51&gt;90,"No",IF(E51&lt;75,"No","Yes")))</f>
        <v>Yes</v>
      </c>
      <c r="G51" s="22">
        <v>89.789613359000001</v>
      </c>
      <c r="H51" s="21" t="str">
        <f>IF($B51="N/A","N/A",IF(G51&gt;90,"No",IF(G51&lt;75,"No","Yes")))</f>
        <v>Yes</v>
      </c>
      <c r="I51" s="22">
        <v>0.14199999999999999</v>
      </c>
      <c r="J51" s="22">
        <v>5.9499999999999997E-2</v>
      </c>
      <c r="K51" s="21" t="str">
        <f>IF(J51="Div by 0", "N/A", IF(J51="N/A","N/A", IF(J51&gt;15, "No", IF(J51&lt;-15, "No", "Yes"))))</f>
        <v>Yes</v>
      </c>
    </row>
    <row r="52" spans="1:11">
      <c r="A52" s="19" t="s">
        <v>719</v>
      </c>
      <c r="B52" s="3" t="s">
        <v>135</v>
      </c>
      <c r="C52" s="22">
        <v>8.9566094005999997</v>
      </c>
      <c r="D52" s="21" t="str">
        <f>IF($B52="N/A","N/A",IF(C52&gt;10,"No",IF(C52&lt;1,"No","Yes")))</f>
        <v>Yes</v>
      </c>
      <c r="E52" s="22">
        <v>8.8600203761999996</v>
      </c>
      <c r="F52" s="21" t="str">
        <f>IF($B52="N/A","N/A",IF(E52&gt;10,"No",IF(E52&lt;1,"No","Yes")))</f>
        <v>Yes</v>
      </c>
      <c r="G52" s="22">
        <v>8.8099406088999999</v>
      </c>
      <c r="H52" s="21" t="str">
        <f>IF($B52="N/A","N/A",IF(G52&gt;10,"No",IF(G52&lt;1,"No","Yes")))</f>
        <v>Yes</v>
      </c>
      <c r="I52" s="22">
        <v>-1.08</v>
      </c>
      <c r="J52" s="22">
        <v>-0.56499999999999995</v>
      </c>
      <c r="K52" s="21" t="str">
        <f>IF(J52="Div by 0", "N/A", IF(J52="N/A","N/A", IF(J52&gt;15, "No", IF(J52&lt;-15, "No", "Yes"))))</f>
        <v>Yes</v>
      </c>
    </row>
    <row r="53" spans="1:11">
      <c r="A53" s="19" t="s">
        <v>720</v>
      </c>
      <c r="B53" s="3" t="s">
        <v>181</v>
      </c>
      <c r="C53" s="22">
        <v>8.4008900000000003E-4</v>
      </c>
      <c r="D53" s="21" t="str">
        <f>IF($B53="N/A","N/A",IF(C53&gt;2,"No",IF(C53&lt;=0,"No","Yes")))</f>
        <v>Yes</v>
      </c>
      <c r="E53" s="22">
        <v>1.6107663999999999E-3</v>
      </c>
      <c r="F53" s="21" t="str">
        <f>IF($B53="N/A","N/A",IF(E53&gt;2,"No",IF(E53&lt;=0,"No","Yes")))</f>
        <v>Yes</v>
      </c>
      <c r="G53" s="22">
        <v>1.199012E-3</v>
      </c>
      <c r="H53" s="21" t="str">
        <f>IF($B53="N/A","N/A",IF(G53&gt;2,"No",IF(G53&lt;=0,"No","Yes")))</f>
        <v>Yes</v>
      </c>
      <c r="I53" s="22">
        <v>91.74</v>
      </c>
      <c r="J53" s="22">
        <v>-25.6</v>
      </c>
      <c r="K53" s="21" t="str">
        <f>IF(J53="Div by 0", "N/A", IF(J53="N/A","N/A", IF(J53&gt;15, "No", IF(J53&lt;-15, "No", "Yes"))))</f>
        <v>No</v>
      </c>
    </row>
    <row r="54" spans="1:11">
      <c r="A54" s="19" t="s">
        <v>721</v>
      </c>
      <c r="B54" s="3" t="s">
        <v>182</v>
      </c>
      <c r="C54" s="22">
        <v>0.87075229970000001</v>
      </c>
      <c r="D54" s="21" t="str">
        <f>IF($B54="N/A","N/A",IF(C54&gt;3,"No",IF(C54&lt;=0,"No","Yes")))</f>
        <v>Yes</v>
      </c>
      <c r="E54" s="22">
        <v>0.87021652729999999</v>
      </c>
      <c r="F54" s="21" t="str">
        <f>IF($B54="N/A","N/A",IF(E54&gt;3,"No",IF(E54&lt;=0,"No","Yes")))</f>
        <v>Yes</v>
      </c>
      <c r="G54" s="22">
        <v>0.85889227280000002</v>
      </c>
      <c r="H54" s="21" t="str">
        <f>IF($B54="N/A","N/A",IF(G54&gt;3,"No",IF(G54&lt;=0,"No","Yes")))</f>
        <v>Yes</v>
      </c>
      <c r="I54" s="22">
        <v>-6.2E-2</v>
      </c>
      <c r="J54" s="22">
        <v>-1.3</v>
      </c>
      <c r="K54" s="21" t="str">
        <f>IF(J54="Div by 0", "N/A", IF(J54="N/A","N/A", IF(J54&gt;15, "No", IF(J54&lt;-15, "No", "Yes"))))</f>
        <v>Yes</v>
      </c>
    </row>
    <row r="55" spans="1:11">
      <c r="A55" s="202" t="s">
        <v>216</v>
      </c>
      <c r="B55" s="203"/>
      <c r="C55" s="203"/>
      <c r="D55" s="203"/>
      <c r="E55" s="203"/>
      <c r="F55" s="203"/>
      <c r="G55" s="203"/>
      <c r="H55" s="203"/>
      <c r="I55" s="203"/>
      <c r="J55" s="203"/>
      <c r="K55" s="204"/>
    </row>
    <row r="56" spans="1:11">
      <c r="A56" s="19" t="s">
        <v>47</v>
      </c>
      <c r="B56" s="3" t="s">
        <v>51</v>
      </c>
      <c r="C56" s="20">
        <v>22782</v>
      </c>
      <c r="D56" s="21" t="str">
        <f>IF($B56="N/A","N/A",IF(C56&gt;15,"No",IF(C56&lt;-15,"No","Yes")))</f>
        <v>N/A</v>
      </c>
      <c r="E56" s="20">
        <v>21087</v>
      </c>
      <c r="F56" s="21" t="str">
        <f>IF($B56="N/A","N/A",IF(E56&gt;15,"No",IF(E56&lt;-15,"No","Yes")))</f>
        <v>N/A</v>
      </c>
      <c r="G56" s="20">
        <v>22443</v>
      </c>
      <c r="H56" s="21" t="str">
        <f>IF($B56="N/A","N/A",IF(G56&gt;15,"No",IF(G56&lt;-15,"No","Yes")))</f>
        <v>N/A</v>
      </c>
      <c r="I56" s="22">
        <v>-7.44</v>
      </c>
      <c r="J56" s="22">
        <v>6.431</v>
      </c>
      <c r="K56" s="21" t="str">
        <f t="shared" ref="K56:K80" si="4">IF(J56="Div by 0", "N/A", IF(J56="N/A","N/A", IF(J56&gt;15, "No", IF(J56&lt;-15, "No", "Yes"))))</f>
        <v>Yes</v>
      </c>
    </row>
    <row r="57" spans="1:11">
      <c r="A57" s="19" t="s">
        <v>179</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4"/>
        <v>Yes</v>
      </c>
    </row>
    <row r="58" spans="1:11">
      <c r="A58" s="19" t="s">
        <v>178</v>
      </c>
      <c r="B58" s="3" t="s">
        <v>132</v>
      </c>
      <c r="C58" s="22">
        <v>0</v>
      </c>
      <c r="D58" s="21" t="str">
        <f>IF($B58="N/A","N/A",IF(C58=0,"Yes","No"))</f>
        <v>Yes</v>
      </c>
      <c r="E58" s="22">
        <v>0</v>
      </c>
      <c r="F58" s="21" t="str">
        <f>IF($B58="N/A","N/A",IF(E58=0,"Yes","No"))</f>
        <v>Yes</v>
      </c>
      <c r="G58" s="22">
        <v>0</v>
      </c>
      <c r="H58" s="21" t="str">
        <f>IF($B58="N/A","N/A",IF(G58=0,"Yes","No"))</f>
        <v>Yes</v>
      </c>
      <c r="I58" s="22" t="s">
        <v>995</v>
      </c>
      <c r="J58" s="22" t="s">
        <v>995</v>
      </c>
      <c r="K58" s="21" t="str">
        <f t="shared" si="4"/>
        <v>N/A</v>
      </c>
    </row>
    <row r="59" spans="1:11" ht="12.75" customHeight="1">
      <c r="A59" s="19" t="s">
        <v>193</v>
      </c>
      <c r="B59" s="3" t="s">
        <v>51</v>
      </c>
      <c r="C59" s="194">
        <v>594.92647704000001</v>
      </c>
      <c r="D59" s="21" t="str">
        <f>IF($B59="N/A","N/A",IF(C59&gt;15,"No",IF(C59&lt;-15,"No","Yes")))</f>
        <v>N/A</v>
      </c>
      <c r="E59" s="194">
        <v>709.19708824999998</v>
      </c>
      <c r="F59" s="21" t="str">
        <f>IF($B59="N/A","N/A",IF(E59&gt;15,"No",IF(E59&lt;-15,"No","Yes")))</f>
        <v>N/A</v>
      </c>
      <c r="G59" s="194">
        <v>697.09245644999999</v>
      </c>
      <c r="H59" s="21" t="str">
        <f>IF($B59="N/A","N/A",IF(G59&gt;15,"No",IF(G59&lt;-15,"No","Yes")))</f>
        <v>N/A</v>
      </c>
      <c r="I59" s="22">
        <v>19.21</v>
      </c>
      <c r="J59" s="22">
        <v>-1.71</v>
      </c>
      <c r="K59" s="21" t="str">
        <f t="shared" si="4"/>
        <v>Yes</v>
      </c>
    </row>
    <row r="60" spans="1:11">
      <c r="A60" s="19" t="s">
        <v>49</v>
      </c>
      <c r="B60" s="3" t="s">
        <v>51</v>
      </c>
      <c r="C60" s="22">
        <v>0.52234219999999998</v>
      </c>
      <c r="D60" s="21" t="str">
        <f>IF($B60="N/A","N/A",IF(C60&gt;15,"No",IF(C60&lt;-15,"No","Yes")))</f>
        <v>N/A</v>
      </c>
      <c r="E60" s="22">
        <v>0.54535970030000003</v>
      </c>
      <c r="F60" s="21" t="str">
        <f>IF($B60="N/A","N/A",IF(E60&gt;15,"No",IF(E60&lt;-15,"No","Yes")))</f>
        <v>N/A</v>
      </c>
      <c r="G60" s="22">
        <v>0.42329456850000002</v>
      </c>
      <c r="H60" s="21" t="str">
        <f>IF($B60="N/A","N/A",IF(G60&gt;15,"No",IF(G60&lt;-15,"No","Yes")))</f>
        <v>N/A</v>
      </c>
      <c r="I60" s="22">
        <v>4.407</v>
      </c>
      <c r="J60" s="22">
        <v>-22.4</v>
      </c>
      <c r="K60" s="21" t="str">
        <f t="shared" si="4"/>
        <v>No</v>
      </c>
    </row>
    <row r="61" spans="1:11">
      <c r="A61" s="19" t="s">
        <v>195</v>
      </c>
      <c r="B61" s="3" t="s">
        <v>51</v>
      </c>
      <c r="C61" s="194">
        <v>496.22689076</v>
      </c>
      <c r="D61" s="21" t="str">
        <f>IF($B61="N/A","N/A",IF(C61&gt;15,"No",IF(C61&lt;-15,"No","Yes")))</f>
        <v>N/A</v>
      </c>
      <c r="E61" s="194">
        <v>926.38260869999999</v>
      </c>
      <c r="F61" s="21" t="str">
        <f>IF($B61="N/A","N/A",IF(E61&gt;15,"No",IF(E61&lt;-15,"No","Yes")))</f>
        <v>N/A</v>
      </c>
      <c r="G61" s="194">
        <v>658.27368421000006</v>
      </c>
      <c r="H61" s="21" t="str">
        <f>IF($B61="N/A","N/A",IF(G61&gt;15,"No",IF(G61&lt;-15,"No","Yes")))</f>
        <v>N/A</v>
      </c>
      <c r="I61" s="22">
        <v>86.69</v>
      </c>
      <c r="J61" s="22">
        <v>-28.9</v>
      </c>
      <c r="K61" s="21" t="str">
        <f t="shared" si="4"/>
        <v>No</v>
      </c>
    </row>
    <row r="62" spans="1:11">
      <c r="A62" s="19" t="s">
        <v>130</v>
      </c>
      <c r="B62" s="3" t="s">
        <v>54</v>
      </c>
      <c r="C62" s="22">
        <v>69.045737862999999</v>
      </c>
      <c r="D62" s="21" t="str">
        <f>IF($B62="N/A","N/A",IF(C62&gt;100,"No",IF(C62&lt;95,"No","Yes")))</f>
        <v>No</v>
      </c>
      <c r="E62" s="22">
        <v>44.112486365999999</v>
      </c>
      <c r="F62" s="21" t="str">
        <f>IF($B62="N/A","N/A",IF(E62&gt;100,"No",IF(E62&lt;95,"No","Yes")))</f>
        <v>No</v>
      </c>
      <c r="G62" s="22">
        <v>26.320010694</v>
      </c>
      <c r="H62" s="21" t="str">
        <f>IF($B62="N/A","N/A",IF(G62&gt;100,"No",IF(G62&lt;95,"No","Yes")))</f>
        <v>No</v>
      </c>
      <c r="I62" s="22">
        <v>-36.1</v>
      </c>
      <c r="J62" s="22">
        <v>-40.299999999999997</v>
      </c>
      <c r="K62" s="21" t="str">
        <f t="shared" si="4"/>
        <v>No</v>
      </c>
    </row>
    <row r="63" spans="1:11">
      <c r="A63" s="19" t="s">
        <v>196</v>
      </c>
      <c r="B63" s="3" t="s">
        <v>133</v>
      </c>
      <c r="C63" s="22">
        <v>1.1856325492999999</v>
      </c>
      <c r="D63" s="21" t="str">
        <f>IF($B63="N/A","N/A",IF(C63&gt;1,"Yes","No"))</f>
        <v>Yes</v>
      </c>
      <c r="E63" s="22">
        <v>1.1696409374000001</v>
      </c>
      <c r="F63" s="21" t="str">
        <f>IF($B63="N/A","N/A",IF(E63&gt;1,"Yes","No"))</f>
        <v>Yes</v>
      </c>
      <c r="G63" s="22">
        <v>1.1809717285000001</v>
      </c>
      <c r="H63" s="21" t="str">
        <f>IF($B63="N/A","N/A",IF(G63&gt;1,"Yes","No"))</f>
        <v>Yes</v>
      </c>
      <c r="I63" s="22">
        <v>-1.35</v>
      </c>
      <c r="J63" s="22">
        <v>0.96870000000000001</v>
      </c>
      <c r="K63" s="21" t="str">
        <f t="shared" si="4"/>
        <v>Yes</v>
      </c>
    </row>
    <row r="64" spans="1:11">
      <c r="A64" s="19" t="s">
        <v>131</v>
      </c>
      <c r="B64" s="3" t="s">
        <v>54</v>
      </c>
      <c r="C64" s="22">
        <v>68.769203757</v>
      </c>
      <c r="D64" s="21" t="str">
        <f>IF($B64="N/A","N/A",IF(C64&gt;100,"No",IF(C64&lt;95,"No","Yes")))</f>
        <v>No</v>
      </c>
      <c r="E64" s="22">
        <v>43.894342485999999</v>
      </c>
      <c r="F64" s="21" t="str">
        <f>IF($B64="N/A","N/A",IF(E64&gt;100,"No",IF(E64&lt;95,"No","Yes")))</f>
        <v>No</v>
      </c>
      <c r="G64" s="22">
        <v>26.186338724999999</v>
      </c>
      <c r="H64" s="21" t="str">
        <f>IF($B64="N/A","N/A",IF(G64&gt;100,"No",IF(G64&lt;95,"No","Yes")))</f>
        <v>No</v>
      </c>
      <c r="I64" s="22">
        <v>-36.200000000000003</v>
      </c>
      <c r="J64" s="22">
        <v>-40.299999999999997</v>
      </c>
      <c r="K64" s="21" t="str">
        <f t="shared" si="4"/>
        <v>No</v>
      </c>
    </row>
    <row r="65" spans="1:11">
      <c r="A65" s="19" t="s">
        <v>197</v>
      </c>
      <c r="B65" s="3" t="s">
        <v>134</v>
      </c>
      <c r="C65" s="22">
        <v>11.810493394</v>
      </c>
      <c r="D65" s="21" t="str">
        <f>IF($B65="N/A","N/A",IF(C65&gt;3,"Yes","No"))</f>
        <v>Yes</v>
      </c>
      <c r="E65" s="22">
        <v>11.869165946000001</v>
      </c>
      <c r="F65" s="21" t="str">
        <f>IF($B65="N/A","N/A",IF(E65&gt;3,"Yes","No"))</f>
        <v>Yes</v>
      </c>
      <c r="G65" s="22">
        <v>12.273268674000001</v>
      </c>
      <c r="H65" s="21" t="str">
        <f>IF($B65="N/A","N/A",IF(G65&gt;3,"Yes","No"))</f>
        <v>Yes</v>
      </c>
      <c r="I65" s="22">
        <v>0.49680000000000002</v>
      </c>
      <c r="J65" s="22">
        <v>3.4049999999999998</v>
      </c>
      <c r="K65" s="21" t="str">
        <f t="shared" si="4"/>
        <v>Yes</v>
      </c>
    </row>
    <row r="66" spans="1:11">
      <c r="A66" s="19" t="s">
        <v>862</v>
      </c>
      <c r="B66" s="3" t="s">
        <v>16</v>
      </c>
      <c r="C66" s="22">
        <v>5.1883644347000004</v>
      </c>
      <c r="D66" s="21" t="str">
        <f>IF($B66="N/A","N/A",IF(C66&gt;=8,"No",IF(C66&lt;2,"No","Yes")))</f>
        <v>Yes</v>
      </c>
      <c r="E66" s="22">
        <v>5.5927051672000001</v>
      </c>
      <c r="F66" s="21" t="str">
        <f>IF($B66="N/A","N/A",IF(E66&gt;=8,"No",IF(E66&lt;2,"No","Yes")))</f>
        <v>Yes</v>
      </c>
      <c r="G66" s="22">
        <v>5.2514823236000003</v>
      </c>
      <c r="H66" s="21" t="str">
        <f>IF($B66="N/A","N/A",IF(G66&gt;=8,"No",IF(G66&lt;2,"No","Yes")))</f>
        <v>Yes</v>
      </c>
      <c r="I66" s="22">
        <v>7.7930000000000001</v>
      </c>
      <c r="J66" s="22">
        <v>-6.1</v>
      </c>
      <c r="K66" s="21" t="str">
        <f t="shared" si="4"/>
        <v>Yes</v>
      </c>
    </row>
    <row r="67" spans="1:11">
      <c r="A67" s="19" t="s">
        <v>199</v>
      </c>
      <c r="B67" s="3" t="s">
        <v>54</v>
      </c>
      <c r="C67" s="22">
        <v>99.907821964999997</v>
      </c>
      <c r="D67" s="21" t="str">
        <f>IF($B67="N/A","N/A",IF(C67&gt;100,"No",IF(C67&lt;95,"No","Yes")))</f>
        <v>Yes</v>
      </c>
      <c r="E67" s="22">
        <v>99.492578366000004</v>
      </c>
      <c r="F67" s="21" t="str">
        <f>IF($B67="N/A","N/A",IF(E67&gt;100,"No",IF(E67&lt;95,"No","Yes")))</f>
        <v>Yes</v>
      </c>
      <c r="G67" s="22">
        <v>99.759390456000006</v>
      </c>
      <c r="H67" s="21" t="str">
        <f>IF($B67="N/A","N/A",IF(G67&gt;100,"No",IF(G67&lt;95,"No","Yes")))</f>
        <v>Yes</v>
      </c>
      <c r="I67" s="22">
        <v>-0.41599999999999998</v>
      </c>
      <c r="J67" s="22">
        <v>0.26819999999999999</v>
      </c>
      <c r="K67" s="21" t="str">
        <f t="shared" si="4"/>
        <v>Yes</v>
      </c>
    </row>
    <row r="68" spans="1:11">
      <c r="A68" s="19" t="s">
        <v>200</v>
      </c>
      <c r="B68" s="3" t="s">
        <v>54</v>
      </c>
      <c r="C68" s="22">
        <v>100</v>
      </c>
      <c r="D68" s="21" t="str">
        <f>IF($B68="N/A","N/A",IF(C68&gt;100,"No",IF(C68&lt;95,"No","Yes")))</f>
        <v>Yes</v>
      </c>
      <c r="E68" s="22">
        <v>100</v>
      </c>
      <c r="F68" s="21" t="str">
        <f>IF($B68="N/A","N/A",IF(E68&gt;100,"No",IF(E68&lt;95,"No","Yes")))</f>
        <v>Yes</v>
      </c>
      <c r="G68" s="22">
        <v>100</v>
      </c>
      <c r="H68" s="21" t="str">
        <f>IF($B68="N/A","N/A",IF(G68&gt;100,"No",IF(G68&lt;95,"No","Yes")))</f>
        <v>Yes</v>
      </c>
      <c r="I68" s="22">
        <v>0</v>
      </c>
      <c r="J68" s="22">
        <v>0</v>
      </c>
      <c r="K68" s="21" t="str">
        <f t="shared" si="4"/>
        <v>Yes</v>
      </c>
    </row>
    <row r="69" spans="1:11">
      <c r="A69" s="19" t="s">
        <v>202</v>
      </c>
      <c r="B69" s="3" t="s">
        <v>56</v>
      </c>
      <c r="C69" s="22">
        <v>100</v>
      </c>
      <c r="D69" s="21" t="str">
        <f>IF($B69="N/A","N/A",IF(C69&gt;100,"No",IF(C69&lt;98,"No","Yes")))</f>
        <v>Yes</v>
      </c>
      <c r="E69" s="22">
        <v>100</v>
      </c>
      <c r="F69" s="21" t="str">
        <f>IF($B69="N/A","N/A",IF(E69&gt;100,"No",IF(E69&lt;98,"No","Yes")))</f>
        <v>Yes</v>
      </c>
      <c r="G69" s="22">
        <v>100</v>
      </c>
      <c r="H69" s="21" t="str">
        <f>IF($B69="N/A","N/A",IF(G69&gt;100,"No",IF(G69&lt;98,"No","Yes")))</f>
        <v>Yes</v>
      </c>
      <c r="I69" s="22">
        <v>0</v>
      </c>
      <c r="J69" s="22">
        <v>0</v>
      </c>
      <c r="K69" s="21" t="str">
        <f t="shared" si="4"/>
        <v>Yes</v>
      </c>
    </row>
    <row r="70" spans="1:11">
      <c r="A70" s="19" t="s">
        <v>203</v>
      </c>
      <c r="B70" s="3" t="s">
        <v>17</v>
      </c>
      <c r="C70" s="22">
        <v>5.3623913616000003</v>
      </c>
      <c r="D70" s="21" t="str">
        <f>IF($B70="N/A","N/A",IF(C70&gt;=2,"Yes","No"))</f>
        <v>Yes</v>
      </c>
      <c r="E70" s="22">
        <v>3.8454498032000002</v>
      </c>
      <c r="F70" s="21" t="str">
        <f>IF($B70="N/A","N/A",IF(E70&gt;=2,"Yes","No"))</f>
        <v>Yes</v>
      </c>
      <c r="G70" s="22">
        <v>2.8137949471999999</v>
      </c>
      <c r="H70" s="21" t="str">
        <f>IF($B70="N/A","N/A",IF(G70&gt;=2,"Yes","No"))</f>
        <v>Yes</v>
      </c>
      <c r="I70" s="22">
        <v>-28.3</v>
      </c>
      <c r="J70" s="22">
        <v>-26.8</v>
      </c>
      <c r="K70" s="21" t="str">
        <f t="shared" si="4"/>
        <v>No</v>
      </c>
    </row>
    <row r="71" spans="1:11">
      <c r="A71" s="19" t="s">
        <v>204</v>
      </c>
      <c r="B71" s="3" t="s">
        <v>57</v>
      </c>
      <c r="C71" s="22">
        <v>2.6204898604000002</v>
      </c>
      <c r="D71" s="21" t="str">
        <f>IF($B71="N/A","N/A",IF(C71&gt;30,"No",IF(C71&lt;5,"No","Yes")))</f>
        <v>No</v>
      </c>
      <c r="E71" s="22">
        <v>1.7214397496</v>
      </c>
      <c r="F71" s="21" t="str">
        <f>IF($B71="N/A","N/A",IF(E71&gt;30,"No",IF(E71&lt;5,"No","Yes")))</f>
        <v>No</v>
      </c>
      <c r="G71" s="22">
        <v>0.90896938910000002</v>
      </c>
      <c r="H71" s="21" t="str">
        <f>IF($B71="N/A","N/A",IF(G71&gt;30,"No",IF(G71&lt;5,"No","Yes")))</f>
        <v>No</v>
      </c>
      <c r="I71" s="22">
        <v>-34.299999999999997</v>
      </c>
      <c r="J71" s="22">
        <v>-47.2</v>
      </c>
      <c r="K71" s="21" t="str">
        <f t="shared" si="4"/>
        <v>No</v>
      </c>
    </row>
    <row r="72" spans="1:11">
      <c r="A72" s="19" t="s">
        <v>205</v>
      </c>
      <c r="B72" s="3" t="s">
        <v>10</v>
      </c>
      <c r="C72" s="22">
        <v>57.036256694000002</v>
      </c>
      <c r="D72" s="21" t="str">
        <f>IF($B72="N/A","N/A",IF(C72&gt;75,"No",IF(C72&lt;15,"No","Yes")))</f>
        <v>Yes</v>
      </c>
      <c r="E72" s="22">
        <v>71.280883957</v>
      </c>
      <c r="F72" s="21" t="str">
        <f>IF($B72="N/A","N/A",IF(E72&gt;75,"No",IF(E72&lt;15,"No","Yes")))</f>
        <v>Yes</v>
      </c>
      <c r="G72" s="22">
        <v>83.549436349999993</v>
      </c>
      <c r="H72" s="21" t="str">
        <f>IF($B72="N/A","N/A",IF(G72&gt;75,"No",IF(G72&lt;15,"No","Yes")))</f>
        <v>No</v>
      </c>
      <c r="I72" s="22">
        <v>24.97</v>
      </c>
      <c r="J72" s="22">
        <v>17.21</v>
      </c>
      <c r="K72" s="21" t="str">
        <f t="shared" si="4"/>
        <v>No</v>
      </c>
    </row>
    <row r="73" spans="1:11">
      <c r="A73" s="19" t="s">
        <v>206</v>
      </c>
      <c r="B73" s="3" t="s">
        <v>11</v>
      </c>
      <c r="C73" s="22">
        <v>40.343253445999999</v>
      </c>
      <c r="D73" s="21" t="str">
        <f>IF($B73="N/A","N/A",IF(C73&gt;70,"No",IF(C73&lt;25,"No","Yes")))</f>
        <v>Yes</v>
      </c>
      <c r="E73" s="22">
        <v>26.997676293000001</v>
      </c>
      <c r="F73" s="21" t="str">
        <f>IF($B73="N/A","N/A",IF(E73&gt;70,"No",IF(E73&lt;25,"No","Yes")))</f>
        <v>Yes</v>
      </c>
      <c r="G73" s="22">
        <v>15.541594261</v>
      </c>
      <c r="H73" s="21" t="str">
        <f>IF($B73="N/A","N/A",IF(G73&gt;70,"No",IF(G73&lt;25,"No","Yes")))</f>
        <v>No</v>
      </c>
      <c r="I73" s="22">
        <v>-33.1</v>
      </c>
      <c r="J73" s="22">
        <v>-42.4</v>
      </c>
      <c r="K73" s="21" t="str">
        <f t="shared" si="4"/>
        <v>No</v>
      </c>
    </row>
    <row r="74" spans="1:11">
      <c r="A74" s="19" t="s">
        <v>207</v>
      </c>
      <c r="B74" s="3" t="s">
        <v>18</v>
      </c>
      <c r="C74" s="22">
        <v>3.0726011800000001E-2</v>
      </c>
      <c r="D74" s="21" t="str">
        <f>IF($B74="N/A","N/A",IF(C74&gt;70,"No",IF(C74&lt;35,"No","Yes")))</f>
        <v>No</v>
      </c>
      <c r="E74" s="22">
        <v>9.9587423499999994E-2</v>
      </c>
      <c r="F74" s="21" t="str">
        <f>IF($B74="N/A","N/A",IF(E74&gt;70,"No",IF(E74&lt;35,"No","Yes")))</f>
        <v>No</v>
      </c>
      <c r="G74" s="22">
        <v>2.6734393799999999E-2</v>
      </c>
      <c r="H74" s="21" t="str">
        <f>IF($B74="N/A","N/A",IF(G74&gt;70,"No",IF(G74&lt;35,"No","Yes")))</f>
        <v>No</v>
      </c>
      <c r="I74" s="22">
        <v>224.1</v>
      </c>
      <c r="J74" s="22">
        <v>-73.2</v>
      </c>
      <c r="K74" s="21" t="str">
        <f t="shared" si="4"/>
        <v>No</v>
      </c>
    </row>
    <row r="75" spans="1:11">
      <c r="A75" s="19" t="s">
        <v>208</v>
      </c>
      <c r="B75" s="3" t="s">
        <v>133</v>
      </c>
      <c r="C75" s="22">
        <v>2.2857142857000001</v>
      </c>
      <c r="D75" s="21" t="str">
        <f>IF($B75="N/A","N/A",IF(C75&gt;1,"Yes","No"))</f>
        <v>Yes</v>
      </c>
      <c r="E75" s="22">
        <v>2.2380952381000001</v>
      </c>
      <c r="F75" s="21" t="str">
        <f>IF($B75="N/A","N/A",IF(E75&gt;1,"Yes","No"))</f>
        <v>Yes</v>
      </c>
      <c r="G75" s="22">
        <v>2</v>
      </c>
      <c r="H75" s="21" t="str">
        <f>IF($B75="N/A","N/A",IF(G75&gt;1,"Yes","No"))</f>
        <v>Yes</v>
      </c>
      <c r="I75" s="22">
        <v>-2.08</v>
      </c>
      <c r="J75" s="22">
        <v>-10.6</v>
      </c>
      <c r="K75" s="21" t="str">
        <f t="shared" si="4"/>
        <v>Yes</v>
      </c>
    </row>
    <row r="76" spans="1:11">
      <c r="A76" s="19" t="s">
        <v>209</v>
      </c>
      <c r="B76" s="3" t="s">
        <v>51</v>
      </c>
      <c r="C76" s="22">
        <v>0</v>
      </c>
      <c r="D76" s="21" t="str">
        <f>IF($B76="N/A","N/A",IF(C76&gt;15,"No",IF(C76&lt;-15,"No","Yes")))</f>
        <v>N/A</v>
      </c>
      <c r="E76" s="22">
        <v>0</v>
      </c>
      <c r="F76" s="21" t="str">
        <f>IF($B76="N/A","N/A",IF(E76&gt;15,"No",IF(E76&lt;-15,"No","Yes")))</f>
        <v>N/A</v>
      </c>
      <c r="G76" s="22">
        <v>0</v>
      </c>
      <c r="H76" s="21" t="str">
        <f>IF($B76="N/A","N/A",IF(G76&gt;15,"No",IF(G76&lt;-15,"No","Yes")))</f>
        <v>N/A</v>
      </c>
      <c r="I76" s="22" t="s">
        <v>995</v>
      </c>
      <c r="J76" s="22" t="s">
        <v>995</v>
      </c>
      <c r="K76" s="21" t="str">
        <f t="shared" si="4"/>
        <v>N/A</v>
      </c>
    </row>
    <row r="77" spans="1:11">
      <c r="A77" s="19" t="s">
        <v>210</v>
      </c>
      <c r="B77" s="3" t="s">
        <v>51</v>
      </c>
      <c r="C77" s="22">
        <v>100</v>
      </c>
      <c r="D77" s="21" t="str">
        <f>IF($B77="N/A","N/A",IF(C77&gt;15,"No",IF(C77&lt;-15,"No","Yes")))</f>
        <v>N/A</v>
      </c>
      <c r="E77" s="22">
        <v>100</v>
      </c>
      <c r="F77" s="21" t="str">
        <f>IF($B77="N/A","N/A",IF(E77&gt;15,"No",IF(E77&lt;-15,"No","Yes")))</f>
        <v>N/A</v>
      </c>
      <c r="G77" s="22">
        <v>100</v>
      </c>
      <c r="H77" s="21" t="str">
        <f>IF($B77="N/A","N/A",IF(G77&gt;15,"No",IF(G77&lt;-15,"No","Yes")))</f>
        <v>N/A</v>
      </c>
      <c r="I77" s="22">
        <v>0</v>
      </c>
      <c r="J77" s="22">
        <v>0</v>
      </c>
      <c r="K77" s="21" t="str">
        <f t="shared" si="4"/>
        <v>Yes</v>
      </c>
    </row>
    <row r="78" spans="1:11">
      <c r="A78" s="19" t="s">
        <v>211</v>
      </c>
      <c r="B78" s="3" t="s">
        <v>51</v>
      </c>
      <c r="C78" s="22" t="s">
        <v>995</v>
      </c>
      <c r="D78" s="21" t="str">
        <f>IF($B78="N/A","N/A",IF(C78&gt;15,"No",IF(C78&lt;-15,"No","Yes")))</f>
        <v>N/A</v>
      </c>
      <c r="E78" s="22" t="s">
        <v>995</v>
      </c>
      <c r="F78" s="21" t="str">
        <f>IF($B78="N/A","N/A",IF(E78&gt;15,"No",IF(E78&lt;-15,"No","Yes")))</f>
        <v>N/A</v>
      </c>
      <c r="G78" s="22" t="s">
        <v>995</v>
      </c>
      <c r="H78" s="21" t="str">
        <f>IF($B78="N/A","N/A",IF(G78&gt;15,"No",IF(G78&lt;-15,"No","Yes")))</f>
        <v>N/A</v>
      </c>
      <c r="I78" s="22" t="s">
        <v>995</v>
      </c>
      <c r="J78" s="22" t="s">
        <v>995</v>
      </c>
      <c r="K78" s="21" t="str">
        <f t="shared" si="4"/>
        <v>N/A</v>
      </c>
    </row>
    <row r="79" spans="1:11">
      <c r="A79" s="19" t="s">
        <v>212</v>
      </c>
      <c r="B79" s="3" t="s">
        <v>51</v>
      </c>
      <c r="C79" s="22">
        <v>100</v>
      </c>
      <c r="D79" s="21" t="str">
        <f>IF($B79="N/A","N/A",IF(C79&gt;15,"No",IF(C79&lt;-15,"No","Yes")))</f>
        <v>N/A</v>
      </c>
      <c r="E79" s="22">
        <v>100</v>
      </c>
      <c r="F79" s="21" t="str">
        <f>IF($B79="N/A","N/A",IF(E79&gt;15,"No",IF(E79&lt;-15,"No","Yes")))</f>
        <v>N/A</v>
      </c>
      <c r="G79" s="22">
        <v>100</v>
      </c>
      <c r="H79" s="21" t="str">
        <f>IF($B79="N/A","N/A",IF(G79&gt;15,"No",IF(G79&lt;-15,"No","Yes")))</f>
        <v>N/A</v>
      </c>
      <c r="I79" s="22">
        <v>0</v>
      </c>
      <c r="J79" s="22">
        <v>0</v>
      </c>
      <c r="K79" s="21" t="str">
        <f t="shared" si="4"/>
        <v>Yes</v>
      </c>
    </row>
    <row r="80" spans="1:11">
      <c r="A80" s="19" t="s">
        <v>213</v>
      </c>
      <c r="B80" s="3" t="s">
        <v>19</v>
      </c>
      <c r="C80" s="22">
        <v>99.749802475999999</v>
      </c>
      <c r="D80" s="21" t="str">
        <f>IF($B80="N/A","N/A",IF(C80&gt;=90,"Yes","No"))</f>
        <v>Yes</v>
      </c>
      <c r="E80" s="22">
        <v>99.407217716999995</v>
      </c>
      <c r="F80" s="21" t="str">
        <f>IF($B80="N/A","N/A",IF(E80&gt;=90,"Yes","No"))</f>
        <v>Yes</v>
      </c>
      <c r="G80" s="22">
        <v>99.812859243000005</v>
      </c>
      <c r="H80" s="21" t="str">
        <f>IF($B80="N/A","N/A",IF(G80&gt;=90,"Yes","No"))</f>
        <v>Yes</v>
      </c>
      <c r="I80" s="22">
        <v>-0.34300000000000003</v>
      </c>
      <c r="J80" s="22">
        <v>0.40810000000000002</v>
      </c>
      <c r="K80" s="21" t="str">
        <f t="shared" si="4"/>
        <v>Yes</v>
      </c>
    </row>
    <row r="81" spans="3:11">
      <c r="C81" s="27"/>
      <c r="D81" s="27"/>
      <c r="E81" s="27"/>
      <c r="F81" s="27"/>
      <c r="G81" s="27"/>
      <c r="H81" s="27"/>
      <c r="I81" s="28"/>
      <c r="J81" s="28"/>
      <c r="K81" s="27"/>
    </row>
    <row r="82" spans="3:11">
      <c r="C82" s="27"/>
      <c r="D82" s="27"/>
      <c r="E82" s="27"/>
      <c r="F82" s="27"/>
      <c r="G82" s="27"/>
      <c r="H82" s="27"/>
      <c r="I82" s="28"/>
      <c r="J82" s="28"/>
      <c r="K82" s="27"/>
    </row>
    <row r="83" spans="3:11">
      <c r="C83" s="27"/>
      <c r="D83" s="27"/>
      <c r="E83" s="27"/>
      <c r="F83" s="27"/>
      <c r="G83" s="27"/>
      <c r="H83" s="27"/>
      <c r="I83" s="28"/>
      <c r="J83" s="28"/>
      <c r="K83" s="27"/>
    </row>
    <row r="84" spans="3:11">
      <c r="C84" s="27"/>
      <c r="D84" s="27"/>
      <c r="E84" s="27"/>
      <c r="F84" s="27"/>
      <c r="G84" s="27"/>
      <c r="H84" s="27"/>
      <c r="I84" s="28"/>
      <c r="J84" s="28"/>
      <c r="K84" s="27"/>
    </row>
    <row r="85" spans="3:11">
      <c r="C85" s="27"/>
      <c r="D85" s="27"/>
      <c r="E85" s="27"/>
      <c r="F85" s="27"/>
      <c r="G85" s="27"/>
      <c r="H85" s="27"/>
      <c r="I85" s="28"/>
      <c r="J85" s="28"/>
      <c r="K85" s="27"/>
    </row>
    <row r="86" spans="3:11">
      <c r="C86" s="27"/>
      <c r="D86" s="27"/>
      <c r="E86" s="27"/>
      <c r="F86" s="27"/>
      <c r="G86" s="27"/>
      <c r="H86" s="27"/>
      <c r="I86" s="28"/>
      <c r="J86" s="28"/>
      <c r="K86" s="27"/>
    </row>
    <row r="87" spans="3:11">
      <c r="C87" s="27"/>
      <c r="D87" s="27"/>
      <c r="E87" s="27"/>
      <c r="F87" s="27"/>
      <c r="G87" s="27"/>
      <c r="H87" s="27"/>
      <c r="I87" s="28"/>
      <c r="J87" s="28"/>
      <c r="K87" s="27"/>
    </row>
    <row r="88" spans="3:11">
      <c r="C88" s="27"/>
      <c r="D88" s="27"/>
      <c r="E88" s="27"/>
      <c r="F88" s="27"/>
      <c r="G88" s="27"/>
      <c r="H88" s="27"/>
      <c r="I88" s="28"/>
      <c r="J88" s="28"/>
      <c r="K88" s="27"/>
    </row>
    <row r="89" spans="3:11">
      <c r="C89" s="27"/>
      <c r="D89" s="27"/>
      <c r="E89" s="27"/>
      <c r="F89" s="27"/>
      <c r="G89" s="27"/>
      <c r="H89" s="27"/>
      <c r="I89" s="28"/>
      <c r="J89" s="28"/>
      <c r="K89" s="27"/>
    </row>
    <row r="90" spans="3:11">
      <c r="C90" s="27"/>
      <c r="D90" s="27"/>
      <c r="E90" s="27"/>
      <c r="F90" s="27"/>
      <c r="G90" s="27"/>
      <c r="H90" s="27"/>
      <c r="I90" s="28"/>
      <c r="J90" s="28"/>
      <c r="K90" s="27"/>
    </row>
    <row r="91" spans="3:11">
      <c r="C91" s="27"/>
      <c r="D91" s="27"/>
      <c r="E91" s="27"/>
      <c r="F91" s="27"/>
      <c r="G91" s="27"/>
      <c r="H91" s="27"/>
      <c r="I91" s="28"/>
      <c r="J91" s="28"/>
      <c r="K91" s="27"/>
    </row>
    <row r="92" spans="3:11">
      <c r="C92" s="27"/>
      <c r="D92" s="27"/>
      <c r="E92" s="27"/>
      <c r="F92" s="27"/>
      <c r="G92" s="27"/>
      <c r="H92" s="27"/>
      <c r="I92" s="28"/>
      <c r="J92" s="28"/>
      <c r="K92" s="27"/>
    </row>
    <row r="93" spans="3:11">
      <c r="C93" s="27"/>
      <c r="D93" s="27"/>
      <c r="E93" s="27"/>
      <c r="F93" s="27"/>
      <c r="G93" s="27"/>
      <c r="H93" s="27"/>
      <c r="I93" s="28"/>
      <c r="J93" s="28"/>
      <c r="K93" s="27"/>
    </row>
    <row r="94" spans="3:11">
      <c r="C94" s="27"/>
      <c r="D94" s="27"/>
      <c r="E94" s="27"/>
      <c r="F94" s="27"/>
      <c r="G94" s="27"/>
      <c r="H94" s="27"/>
      <c r="I94" s="28"/>
      <c r="J94" s="28"/>
      <c r="K94" s="27"/>
    </row>
    <row r="95" spans="3:11">
      <c r="C95" s="27"/>
      <c r="D95" s="27"/>
      <c r="E95" s="27"/>
      <c r="F95" s="27"/>
      <c r="G95" s="27"/>
      <c r="H95" s="27"/>
      <c r="I95" s="28"/>
      <c r="J95" s="28"/>
      <c r="K95" s="27"/>
    </row>
    <row r="96" spans="3:11">
      <c r="C96" s="27"/>
      <c r="D96" s="27"/>
      <c r="E96" s="27"/>
      <c r="F96" s="27"/>
      <c r="G96" s="27"/>
      <c r="H96" s="27"/>
      <c r="I96" s="28"/>
      <c r="J96" s="28"/>
      <c r="K96" s="27"/>
    </row>
    <row r="97" spans="3:11">
      <c r="C97" s="27"/>
      <c r="D97" s="27"/>
      <c r="E97" s="27"/>
      <c r="F97" s="27"/>
      <c r="G97" s="27"/>
      <c r="H97" s="27"/>
      <c r="I97" s="28"/>
      <c r="J97" s="28"/>
      <c r="K97" s="27"/>
    </row>
    <row r="98" spans="3:11">
      <c r="C98" s="27"/>
      <c r="D98" s="27"/>
      <c r="E98" s="27"/>
      <c r="F98" s="27"/>
      <c r="G98" s="27"/>
      <c r="H98" s="27"/>
      <c r="I98" s="28"/>
      <c r="J98" s="28"/>
      <c r="K98" s="27"/>
    </row>
    <row r="99" spans="3:11">
      <c r="C99" s="27"/>
      <c r="D99" s="27"/>
      <c r="E99" s="27"/>
      <c r="F99" s="27"/>
      <c r="G99" s="27"/>
      <c r="H99" s="27"/>
      <c r="I99" s="28"/>
      <c r="J99" s="28"/>
      <c r="K99" s="27"/>
    </row>
    <row r="100" spans="3:11">
      <c r="C100" s="27"/>
      <c r="D100" s="27"/>
      <c r="E100" s="27"/>
      <c r="F100" s="27"/>
      <c r="G100" s="27"/>
      <c r="H100" s="27"/>
      <c r="I100" s="28"/>
      <c r="J100" s="28"/>
      <c r="K100" s="27"/>
    </row>
    <row r="101" spans="3:11">
      <c r="C101" s="27"/>
      <c r="D101" s="27"/>
      <c r="E101" s="27"/>
      <c r="F101" s="27"/>
      <c r="G101" s="27"/>
      <c r="H101" s="27"/>
      <c r="I101" s="28"/>
      <c r="J101" s="28"/>
      <c r="K101" s="27"/>
    </row>
    <row r="102" spans="3:11">
      <c r="C102" s="27"/>
      <c r="D102" s="27"/>
      <c r="E102" s="27"/>
      <c r="F102" s="27"/>
      <c r="G102" s="27"/>
      <c r="H102" s="27"/>
      <c r="I102" s="28"/>
      <c r="J102" s="28"/>
      <c r="K102" s="27"/>
    </row>
    <row r="103" spans="3:11">
      <c r="C103" s="27"/>
      <c r="D103" s="27"/>
      <c r="E103" s="27"/>
      <c r="F103" s="27"/>
      <c r="G103" s="27"/>
      <c r="H103" s="27"/>
      <c r="I103" s="28"/>
      <c r="J103" s="28"/>
      <c r="K103" s="27"/>
    </row>
    <row r="104" spans="3:11">
      <c r="C104" s="27"/>
      <c r="D104" s="27"/>
      <c r="E104" s="27"/>
      <c r="F104" s="27"/>
      <c r="G104" s="27"/>
      <c r="H104" s="27"/>
      <c r="I104" s="28"/>
      <c r="J104" s="28"/>
      <c r="K104" s="27"/>
    </row>
    <row r="105" spans="3:11">
      <c r="C105" s="27"/>
      <c r="D105" s="27"/>
      <c r="E105" s="27"/>
      <c r="F105" s="27"/>
      <c r="G105" s="27"/>
      <c r="H105" s="27"/>
      <c r="I105" s="28"/>
      <c r="J105" s="28"/>
      <c r="K105" s="27"/>
    </row>
    <row r="106" spans="3:11">
      <c r="C106" s="27"/>
      <c r="D106" s="27"/>
      <c r="E106" s="27"/>
      <c r="F106" s="27"/>
      <c r="G106" s="27"/>
      <c r="H106" s="27"/>
      <c r="I106" s="28"/>
      <c r="J106" s="28"/>
      <c r="K106" s="27"/>
    </row>
    <row r="107" spans="3:11">
      <c r="C107" s="27"/>
      <c r="D107" s="27"/>
      <c r="E107" s="27"/>
      <c r="F107" s="27"/>
      <c r="G107" s="27"/>
      <c r="H107" s="27"/>
      <c r="I107" s="28"/>
      <c r="J107" s="28"/>
      <c r="K107" s="27"/>
    </row>
    <row r="108" spans="3:11">
      <c r="C108" s="27"/>
      <c r="D108" s="27"/>
      <c r="E108" s="27"/>
      <c r="F108" s="27"/>
      <c r="G108" s="27"/>
      <c r="H108" s="27"/>
      <c r="I108" s="28"/>
      <c r="J108" s="28"/>
      <c r="K108" s="27"/>
    </row>
    <row r="109" spans="3:11">
      <c r="C109" s="27"/>
      <c r="D109" s="27"/>
      <c r="E109" s="27"/>
      <c r="F109" s="27"/>
      <c r="G109" s="27"/>
      <c r="H109" s="27"/>
      <c r="I109" s="28"/>
      <c r="J109" s="28"/>
      <c r="K109" s="27"/>
    </row>
    <row r="110" spans="3:11">
      <c r="C110" s="27"/>
      <c r="D110" s="27"/>
      <c r="E110" s="27"/>
      <c r="F110" s="27"/>
      <c r="G110" s="27"/>
      <c r="H110" s="27"/>
      <c r="I110" s="28"/>
      <c r="J110" s="28"/>
      <c r="K110" s="27"/>
    </row>
    <row r="111" spans="3:11">
      <c r="C111" s="27"/>
      <c r="D111" s="27"/>
      <c r="E111" s="27"/>
      <c r="F111" s="27"/>
      <c r="G111" s="27"/>
      <c r="H111" s="27"/>
      <c r="I111" s="28"/>
      <c r="J111" s="28"/>
      <c r="K111" s="27"/>
    </row>
    <row r="112" spans="3:11">
      <c r="C112" s="27"/>
      <c r="D112" s="27"/>
      <c r="E112" s="27"/>
      <c r="F112" s="27"/>
      <c r="G112" s="27"/>
      <c r="H112" s="27"/>
      <c r="I112" s="28"/>
      <c r="J112" s="28"/>
      <c r="K112" s="27"/>
    </row>
    <row r="113" spans="3:11">
      <c r="C113" s="27"/>
      <c r="D113" s="27"/>
      <c r="E113" s="27"/>
      <c r="F113" s="27"/>
      <c r="G113" s="27"/>
      <c r="H113" s="27"/>
      <c r="I113" s="28"/>
      <c r="J113" s="28"/>
      <c r="K113" s="27"/>
    </row>
    <row r="114" spans="3:11">
      <c r="C114" s="27"/>
      <c r="D114" s="27"/>
      <c r="E114" s="27"/>
      <c r="F114" s="27"/>
      <c r="G114" s="27"/>
      <c r="H114" s="27"/>
      <c r="I114" s="28"/>
      <c r="J114" s="28"/>
      <c r="K114" s="27"/>
    </row>
    <row r="115" spans="3:11">
      <c r="C115" s="27"/>
      <c r="D115" s="27"/>
      <c r="E115" s="27"/>
      <c r="F115" s="27"/>
      <c r="G115" s="27"/>
      <c r="H115" s="27"/>
      <c r="I115" s="28"/>
      <c r="J115" s="28"/>
      <c r="K115" s="27"/>
    </row>
    <row r="116" spans="3:11">
      <c r="C116" s="27"/>
      <c r="D116" s="27"/>
      <c r="E116" s="27"/>
      <c r="F116" s="27"/>
      <c r="G116" s="27"/>
      <c r="H116" s="27"/>
      <c r="I116" s="28"/>
      <c r="J116" s="28"/>
      <c r="K116" s="27"/>
    </row>
    <row r="117" spans="3:11">
      <c r="C117" s="27"/>
      <c r="D117" s="27"/>
      <c r="E117" s="27"/>
      <c r="F117" s="27"/>
      <c r="G117" s="27"/>
      <c r="H117" s="27"/>
      <c r="I117" s="28"/>
      <c r="J117" s="28"/>
      <c r="K117" s="27"/>
    </row>
    <row r="118" spans="3:11">
      <c r="C118" s="27"/>
      <c r="D118" s="27"/>
      <c r="E118" s="27"/>
      <c r="F118" s="27"/>
      <c r="G118" s="27"/>
      <c r="H118" s="27"/>
      <c r="I118" s="28"/>
      <c r="J118" s="28"/>
      <c r="K118" s="27"/>
    </row>
  </sheetData>
  <mergeCells count="4">
    <mergeCell ref="A50:K50"/>
    <mergeCell ref="A5:K5"/>
    <mergeCell ref="A19:K19"/>
    <mergeCell ref="A55:K55"/>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03/24/2010</oddHeader>
    <oddFooter xml:space="preserve">&amp;R&amp;P&amp;L&amp;9&amp;"Times" Abbreviations and acronyms are described at the end of this report.                                                                                   </oddFooter>
  </headerFooter>
  <rowBreaks count="1" manualBreakCount="1">
    <brk id="54" max="10" man="1"/>
  </rowBreaks>
</worksheet>
</file>

<file path=xl/worksheets/sheet3.xml><?xml version="1.0" encoding="utf-8"?>
<worksheet xmlns="http://schemas.openxmlformats.org/spreadsheetml/2006/main" xmlns:r="http://schemas.openxmlformats.org/officeDocument/2006/relationships">
  <sheetPr codeName="Sheet2"/>
  <dimension ref="A1:K124"/>
  <sheetViews>
    <sheetView zoomScale="70" zoomScaleNormal="70" zoomScaleSheetLayoutView="70" workbookViewId="0">
      <pane xSplit="1" ySplit="4" topLeftCell="B5" activePane="bottomRight" state="frozen"/>
      <selection pane="topRight"/>
      <selection pane="bottomLeft"/>
      <selection pane="bottomRight" activeCell="A2" sqref="A2"/>
    </sheetView>
  </sheetViews>
  <sheetFormatPr defaultRowHeight="12.75"/>
  <cols>
    <col min="1" max="1" width="70.7109375" style="37" customWidth="1"/>
    <col min="2" max="2" width="13.42578125" style="14" customWidth="1"/>
    <col min="3" max="8" width="10.85546875" style="14" customWidth="1"/>
    <col min="9" max="10" width="13.7109375" style="14" customWidth="1"/>
    <col min="11" max="11" width="20.5703125" style="14" customWidth="1"/>
    <col min="12" max="16384" width="9.140625" style="14"/>
  </cols>
  <sheetData>
    <row r="1" spans="1:11" ht="12.75" customHeight="1">
      <c r="A1" s="8" t="s">
        <v>896</v>
      </c>
      <c r="B1" s="4"/>
      <c r="C1" s="4"/>
      <c r="D1" s="4"/>
      <c r="E1" s="4"/>
      <c r="F1" s="4"/>
      <c r="G1" s="4"/>
      <c r="H1" s="4"/>
      <c r="I1" s="4"/>
      <c r="J1" s="4"/>
      <c r="K1" s="5"/>
    </row>
    <row r="2" spans="1:11" ht="12.75" customHeight="1">
      <c r="A2" s="8" t="s">
        <v>994</v>
      </c>
      <c r="B2" s="4"/>
      <c r="C2" s="4"/>
      <c r="D2" s="4"/>
      <c r="E2" s="4"/>
      <c r="F2" s="4"/>
      <c r="G2" s="4"/>
      <c r="H2" s="4"/>
      <c r="I2" s="4"/>
      <c r="J2" s="4"/>
      <c r="K2" s="5"/>
    </row>
    <row r="3" spans="1:11" ht="12.75" customHeight="1">
      <c r="A3" s="36"/>
      <c r="B3" s="15"/>
      <c r="C3" s="15"/>
      <c r="D3" s="15"/>
      <c r="E3" s="15"/>
      <c r="F3" s="15"/>
      <c r="G3" s="15"/>
      <c r="H3" s="15"/>
      <c r="I3" s="15"/>
      <c r="J3" s="15"/>
      <c r="K3" s="16"/>
    </row>
    <row r="4" spans="1:11" ht="55.5" customHeight="1">
      <c r="A4" s="144" t="s">
        <v>45</v>
      </c>
      <c r="B4" s="17" t="s">
        <v>46</v>
      </c>
      <c r="C4" s="17" t="s">
        <v>175</v>
      </c>
      <c r="D4" s="17" t="s">
        <v>176</v>
      </c>
      <c r="E4" s="17" t="s">
        <v>902</v>
      </c>
      <c r="F4" s="17" t="s">
        <v>903</v>
      </c>
      <c r="G4" s="17" t="s">
        <v>900</v>
      </c>
      <c r="H4" s="17" t="s">
        <v>901</v>
      </c>
      <c r="I4" s="17" t="s">
        <v>173</v>
      </c>
      <c r="J4" s="17" t="s">
        <v>899</v>
      </c>
      <c r="K4" s="6" t="s">
        <v>777</v>
      </c>
    </row>
    <row r="5" spans="1:11">
      <c r="A5" s="205" t="s">
        <v>59</v>
      </c>
      <c r="B5" s="203"/>
      <c r="C5" s="203"/>
      <c r="D5" s="203"/>
      <c r="E5" s="203"/>
      <c r="F5" s="203"/>
      <c r="G5" s="203"/>
      <c r="H5" s="203"/>
      <c r="I5" s="203"/>
      <c r="J5" s="203"/>
      <c r="K5" s="204"/>
    </row>
    <row r="6" spans="1:11">
      <c r="A6" s="7" t="s">
        <v>47</v>
      </c>
      <c r="B6" s="3" t="s">
        <v>51</v>
      </c>
      <c r="C6" s="20">
        <v>900254</v>
      </c>
      <c r="D6" s="21" t="str">
        <f>IF($B6="N/A","N/A",IF(C6&gt;15,"No",IF(C6&lt;-15,"No","Yes")))</f>
        <v>N/A</v>
      </c>
      <c r="E6" s="20">
        <v>889932</v>
      </c>
      <c r="F6" s="21" t="str">
        <f>IF($B6="N/A","N/A",IF(E6&gt;15,"No",IF(E6&lt;-15,"No","Yes")))</f>
        <v>N/A</v>
      </c>
      <c r="G6" s="20">
        <v>927978</v>
      </c>
      <c r="H6" s="21" t="str">
        <f>IF($B6="N/A","N/A",IF(G6&gt;15,"No",IF(G6&lt;-15,"No","Yes")))</f>
        <v>N/A</v>
      </c>
      <c r="I6" s="22">
        <v>-1.1499999999999999</v>
      </c>
      <c r="J6" s="22">
        <v>4.2750000000000004</v>
      </c>
      <c r="K6" s="21" t="str">
        <f>IF(J6="Div by 0", "N/A", IF(J6="N/A","N/A", IF(J6&gt;15, "No", IF(J6&lt;-15, "No", "Yes"))))</f>
        <v>Yes</v>
      </c>
    </row>
    <row r="7" spans="1:11">
      <c r="A7" s="158" t="s">
        <v>712</v>
      </c>
      <c r="B7" s="3" t="s">
        <v>51</v>
      </c>
      <c r="C7" s="23">
        <v>0</v>
      </c>
      <c r="D7" s="21" t="str">
        <f>IF($B7="N/A","N/A",IF(C7&gt;15,"No",IF(C7&lt;-15,"No","Yes")))</f>
        <v>N/A</v>
      </c>
      <c r="E7" s="23">
        <v>0</v>
      </c>
      <c r="F7" s="21" t="str">
        <f>IF($B7="N/A","N/A",IF(E7&gt;15,"No",IF(E7&lt;-15,"No","Yes")))</f>
        <v>N/A</v>
      </c>
      <c r="G7" s="23">
        <v>0</v>
      </c>
      <c r="H7" s="21" t="str">
        <f>IF($B7="N/A","N/A",IF(G7&gt;15,"No",IF(G7&lt;-15,"No","Yes")))</f>
        <v>N/A</v>
      </c>
      <c r="I7" s="22" t="s">
        <v>995</v>
      </c>
      <c r="J7" s="22" t="s">
        <v>995</v>
      </c>
      <c r="K7" s="21" t="str">
        <f>IF(J7="Div by 0", "N/A", IF(J7="N/A","N/A", IF(J7&gt;15, "No", IF(J7&lt;-15, "No", "Yes"))))</f>
        <v>N/A</v>
      </c>
    </row>
    <row r="8" spans="1:11">
      <c r="A8" s="158" t="s">
        <v>713</v>
      </c>
      <c r="B8" s="3" t="s">
        <v>51</v>
      </c>
      <c r="C8" s="23">
        <v>0</v>
      </c>
      <c r="D8" s="21" t="str">
        <f>IF($B8="N/A","N/A",IF(C8&gt;15,"No",IF(C8&lt;-15,"No","Yes")))</f>
        <v>N/A</v>
      </c>
      <c r="E8" s="23">
        <v>0</v>
      </c>
      <c r="F8" s="21" t="str">
        <f>IF($B8="N/A","N/A",IF(E8&gt;15,"No",IF(E8&lt;-15,"No","Yes")))</f>
        <v>N/A</v>
      </c>
      <c r="G8" s="23">
        <v>0</v>
      </c>
      <c r="H8" s="21" t="str">
        <f>IF($B8="N/A","N/A",IF(G8&gt;15,"No",IF(G8&lt;-15,"No","Yes")))</f>
        <v>N/A</v>
      </c>
      <c r="I8" s="22" t="s">
        <v>995</v>
      </c>
      <c r="J8" s="22" t="s">
        <v>995</v>
      </c>
      <c r="K8" s="21" t="str">
        <f>IF(J8="Div by 0", "N/A", IF(J8="N/A","N/A", IF(J8&gt;15, "No", IF(J8&lt;-15, "No", "Yes"))))</f>
        <v>N/A</v>
      </c>
    </row>
    <row r="9" spans="1:11">
      <c r="A9" s="7" t="s">
        <v>48</v>
      </c>
      <c r="B9" s="3" t="s">
        <v>51</v>
      </c>
      <c r="C9" s="20">
        <v>900254</v>
      </c>
      <c r="D9" s="21" t="str">
        <f>IF($B9="N/A","N/A",IF(C9&gt;15,"No",IF(C9&lt;-15,"No","Yes")))</f>
        <v>N/A</v>
      </c>
      <c r="E9" s="20">
        <v>889932</v>
      </c>
      <c r="F9" s="21" t="str">
        <f>IF($B9="N/A","N/A",IF(E9&gt;15,"No",IF(E9&lt;-15,"No","Yes")))</f>
        <v>N/A</v>
      </c>
      <c r="G9" s="20">
        <v>927978</v>
      </c>
      <c r="H9" s="21" t="str">
        <f>IF($B9="N/A","N/A",IF(G9&gt;15,"No",IF(G9&lt;-15,"No","Yes")))</f>
        <v>N/A</v>
      </c>
      <c r="I9" s="22">
        <v>-1.1499999999999999</v>
      </c>
      <c r="J9" s="22">
        <v>4.2750000000000004</v>
      </c>
      <c r="K9" s="21" t="str">
        <f t="shared" ref="K9:K18" si="0">IF(J9="Div by 0", "N/A", IF(J9="N/A","N/A", IF(J9&gt;15, "No", IF(J9&lt;-15, "No", "Yes"))))</f>
        <v>Yes</v>
      </c>
    </row>
    <row r="10" spans="1:11">
      <c r="A10" s="158" t="s">
        <v>714</v>
      </c>
      <c r="B10" s="3" t="s">
        <v>53</v>
      </c>
      <c r="C10" s="23">
        <v>4.8097536917000001</v>
      </c>
      <c r="D10" s="21" t="str">
        <f>IF($B10="N/A","N/A",IF(C10&gt;20,"No",IF(C10&lt;5,"No","Yes")))</f>
        <v>No</v>
      </c>
      <c r="E10" s="23">
        <v>4.6610302810000004</v>
      </c>
      <c r="F10" s="21" t="str">
        <f>IF($B10="N/A","N/A",IF(E10&gt;20,"No",IF(E10&lt;5,"No","Yes")))</f>
        <v>No</v>
      </c>
      <c r="G10" s="23">
        <v>4.3489177545000004</v>
      </c>
      <c r="H10" s="21" t="str">
        <f>IF($B10="N/A","N/A",IF(G10&gt;20,"No",IF(G10&lt;5,"No","Yes")))</f>
        <v>No</v>
      </c>
      <c r="I10" s="22">
        <v>-3.09</v>
      </c>
      <c r="J10" s="22">
        <v>-6.7</v>
      </c>
      <c r="K10" s="21" t="str">
        <f t="shared" si="0"/>
        <v>Yes</v>
      </c>
    </row>
    <row r="11" spans="1:11">
      <c r="A11" s="158" t="s">
        <v>715</v>
      </c>
      <c r="B11" s="3" t="s">
        <v>52</v>
      </c>
      <c r="C11" s="23">
        <v>0.6876948061</v>
      </c>
      <c r="D11" s="21" t="str">
        <f>IF($B11="N/A","N/A",IF(C11&gt;1,"Yes","No"))</f>
        <v>No</v>
      </c>
      <c r="E11" s="23">
        <v>0.8588296634</v>
      </c>
      <c r="F11" s="21" t="str">
        <f>IF($B11="N/A","N/A",IF(E11&gt;1,"Yes","No"))</f>
        <v>No</v>
      </c>
      <c r="G11" s="23">
        <v>9.3924640455000006</v>
      </c>
      <c r="H11" s="21" t="str">
        <f>IF($B11="N/A","N/A",IF(G11&gt;1,"Yes","No"))</f>
        <v>Yes</v>
      </c>
      <c r="I11" s="22">
        <v>24.89</v>
      </c>
      <c r="J11" s="22">
        <v>993.6</v>
      </c>
      <c r="K11" s="21" t="str">
        <f t="shared" si="0"/>
        <v>No</v>
      </c>
    </row>
    <row r="12" spans="1:11">
      <c r="A12" s="158" t="s">
        <v>716</v>
      </c>
      <c r="B12" s="3" t="s">
        <v>51</v>
      </c>
      <c r="C12" s="23">
        <v>61.783233725999999</v>
      </c>
      <c r="D12" s="21" t="str">
        <f>IF($B12="N/A","N/A",IF(C12&gt;15,"No",IF(C12&lt;-15,"No","Yes")))</f>
        <v>N/A</v>
      </c>
      <c r="E12" s="23">
        <v>61.350255134999998</v>
      </c>
      <c r="F12" s="21" t="str">
        <f>IF($B12="N/A","N/A",IF(E12&gt;15,"No",IF(E12&lt;-15,"No","Yes")))</f>
        <v>N/A</v>
      </c>
      <c r="G12" s="23">
        <v>39.671867829</v>
      </c>
      <c r="H12" s="21" t="str">
        <f>IF($B12="N/A","N/A",IF(G12&gt;15,"No",IF(G12&lt;-15,"No","Yes")))</f>
        <v>N/A</v>
      </c>
      <c r="I12" s="22">
        <v>-0.70099999999999996</v>
      </c>
      <c r="J12" s="22">
        <v>-35.299999999999997</v>
      </c>
      <c r="K12" s="21" t="str">
        <f t="shared" si="0"/>
        <v>No</v>
      </c>
    </row>
    <row r="13" spans="1:11">
      <c r="A13" s="158" t="s">
        <v>717</v>
      </c>
      <c r="B13" s="3" t="s">
        <v>51</v>
      </c>
      <c r="C13" s="31">
        <v>1521.3635922999999</v>
      </c>
      <c r="D13" s="21" t="str">
        <f>IF($B13="N/A","N/A",IF(C13&gt;15,"No",IF(C13&lt;-15,"No","Yes")))</f>
        <v>N/A</v>
      </c>
      <c r="E13" s="31">
        <v>1451.1936412</v>
      </c>
      <c r="F13" s="21" t="str">
        <f>IF($B13="N/A","N/A",IF(E13&gt;15,"No",IF(E13&lt;-15,"No","Yes")))</f>
        <v>N/A</v>
      </c>
      <c r="G13" s="31">
        <v>1169.4878040000001</v>
      </c>
      <c r="H13" s="21" t="str">
        <f>IF($B13="N/A","N/A",IF(G13&gt;15,"No",IF(G13&lt;-15,"No","Yes")))</f>
        <v>N/A</v>
      </c>
      <c r="I13" s="22">
        <v>-4.6100000000000003</v>
      </c>
      <c r="J13" s="22">
        <v>-19.399999999999999</v>
      </c>
      <c r="K13" s="21" t="str">
        <f t="shared" si="0"/>
        <v>No</v>
      </c>
    </row>
    <row r="14" spans="1:11" ht="12.75" customHeight="1">
      <c r="A14" s="72" t="s">
        <v>865</v>
      </c>
      <c r="B14" s="70" t="s">
        <v>51</v>
      </c>
      <c r="C14" s="39">
        <v>15</v>
      </c>
      <c r="D14" s="70" t="s">
        <v>51</v>
      </c>
      <c r="E14" s="39">
        <v>35</v>
      </c>
      <c r="F14" s="70" t="s">
        <v>51</v>
      </c>
      <c r="G14" s="39">
        <v>9</v>
      </c>
      <c r="H14" s="21" t="str">
        <f>IF($B14="N/A","N/A",IF(G14&gt;15,"No",IF(G14&lt;-15,"No","Yes")))</f>
        <v>N/A</v>
      </c>
      <c r="I14" s="70" t="s">
        <v>997</v>
      </c>
      <c r="J14" s="41">
        <v>-74.3</v>
      </c>
      <c r="K14" s="21" t="str">
        <f t="shared" si="0"/>
        <v>No</v>
      </c>
    </row>
    <row r="15" spans="1:11" ht="25.5">
      <c r="A15" s="2" t="s">
        <v>866</v>
      </c>
      <c r="B15" s="70" t="s">
        <v>51</v>
      </c>
      <c r="C15" s="31" t="s">
        <v>51</v>
      </c>
      <c r="D15" s="21" t="str">
        <f>IF($B15="N/A","N/A",IF(C15&gt;60,"No",IF(C15&lt;15,"No","Yes")))</f>
        <v>N/A</v>
      </c>
      <c r="E15" s="31">
        <v>1545.6</v>
      </c>
      <c r="F15" s="21" t="str">
        <f>IF($B15="N/A","N/A",IF(E15&gt;60,"No",IF(E15&lt;15,"No","Yes")))</f>
        <v>N/A</v>
      </c>
      <c r="G15" s="31">
        <v>2390</v>
      </c>
      <c r="H15" s="21" t="str">
        <f>IF($B15="N/A","N/A",IF(G15&gt;60,"No",IF(G15&lt;15,"No","Yes")))</f>
        <v>N/A</v>
      </c>
      <c r="I15" s="22" t="s">
        <v>51</v>
      </c>
      <c r="J15" s="22">
        <v>54.63</v>
      </c>
      <c r="K15" s="21" t="str">
        <f t="shared" si="0"/>
        <v>No</v>
      </c>
    </row>
    <row r="16" spans="1:11">
      <c r="A16" s="2" t="s">
        <v>171</v>
      </c>
      <c r="B16" s="70" t="s">
        <v>132</v>
      </c>
      <c r="C16" s="39" t="s">
        <v>51</v>
      </c>
      <c r="D16" s="21" t="str">
        <f>IF($B16="N/A","N/A",IF(C16="N/A","N/A",IF(C16=0,"Yes","No")))</f>
        <v>N/A</v>
      </c>
      <c r="E16" s="39">
        <v>0</v>
      </c>
      <c r="F16" s="21" t="str">
        <f>IF($B16="N/A","N/A",IF(E16="N/A","N/A",IF(E16=0,"Yes","No")))</f>
        <v>Yes</v>
      </c>
      <c r="G16" s="39">
        <v>0</v>
      </c>
      <c r="H16" s="21" t="str">
        <f>IF($B16="N/A","N/A",IF(G16=0,"Yes","No"))</f>
        <v>Yes</v>
      </c>
      <c r="I16" s="70" t="s">
        <v>51</v>
      </c>
      <c r="J16" s="41" t="s">
        <v>995</v>
      </c>
      <c r="K16" s="21" t="str">
        <f t="shared" si="0"/>
        <v>N/A</v>
      </c>
    </row>
    <row r="17" spans="1:11">
      <c r="A17" s="192" t="s">
        <v>975</v>
      </c>
      <c r="B17" s="3" t="s">
        <v>132</v>
      </c>
      <c r="C17" s="23" t="s">
        <v>51</v>
      </c>
      <c r="D17" s="21" t="str">
        <f t="shared" ref="D17:D18" si="1">IF($B17="N/A","N/A",IF(C17="N/A","N/A",IF(C17=0,"Yes","No")))</f>
        <v>N/A</v>
      </c>
      <c r="E17" s="23" t="s">
        <v>51</v>
      </c>
      <c r="F17" s="21" t="str">
        <f t="shared" ref="F17:F18" si="2">IF($B17="N/A","N/A",IF(E17="N/A","N/A",IF(E17=0,"Yes","No")))</f>
        <v>N/A</v>
      </c>
      <c r="G17" s="23">
        <v>0</v>
      </c>
      <c r="H17" s="21" t="str">
        <f t="shared" ref="H17:H18" si="3">IF($B17="N/A","N/A",IF(G17=0,"Yes","No"))</f>
        <v>Yes</v>
      </c>
      <c r="I17" s="22" t="s">
        <v>51</v>
      </c>
      <c r="J17" s="22" t="s">
        <v>51</v>
      </c>
      <c r="K17" s="21" t="str">
        <f t="shared" si="0"/>
        <v>N/A</v>
      </c>
    </row>
    <row r="18" spans="1:11">
      <c r="A18" s="192" t="s">
        <v>976</v>
      </c>
      <c r="B18" s="3" t="s">
        <v>132</v>
      </c>
      <c r="C18" s="194" t="s">
        <v>51</v>
      </c>
      <c r="D18" s="21" t="str">
        <f t="shared" si="1"/>
        <v>N/A</v>
      </c>
      <c r="E18" s="194" t="s">
        <v>51</v>
      </c>
      <c r="F18" s="21" t="str">
        <f t="shared" si="2"/>
        <v>N/A</v>
      </c>
      <c r="G18" s="194">
        <v>0</v>
      </c>
      <c r="H18" s="21" t="str">
        <f t="shared" si="3"/>
        <v>Yes</v>
      </c>
      <c r="I18" s="22" t="s">
        <v>51</v>
      </c>
      <c r="J18" s="22" t="s">
        <v>51</v>
      </c>
      <c r="K18" s="21" t="str">
        <f t="shared" si="0"/>
        <v>N/A</v>
      </c>
    </row>
    <row r="19" spans="1:11">
      <c r="A19" s="206" t="s">
        <v>217</v>
      </c>
      <c r="B19" s="203"/>
      <c r="C19" s="203"/>
      <c r="D19" s="203"/>
      <c r="E19" s="203"/>
      <c r="F19" s="203"/>
      <c r="G19" s="203"/>
      <c r="H19" s="203"/>
      <c r="I19" s="203"/>
      <c r="J19" s="203"/>
      <c r="K19" s="204"/>
    </row>
    <row r="20" spans="1:11">
      <c r="A20" s="7" t="s">
        <v>47</v>
      </c>
      <c r="B20" s="3" t="s">
        <v>51</v>
      </c>
      <c r="C20" s="20">
        <v>856954</v>
      </c>
      <c r="D20" s="21" t="str">
        <f>IF($B20="N/A","N/A",IF(C20&gt;15,"No",IF(C20&lt;-15,"No","Yes")))</f>
        <v>N/A</v>
      </c>
      <c r="E20" s="20">
        <v>848452</v>
      </c>
      <c r="F20" s="21" t="str">
        <f>IF($B20="N/A","N/A",IF(E20&gt;15,"No",IF(E20&lt;-15,"No","Yes")))</f>
        <v>N/A</v>
      </c>
      <c r="G20" s="20">
        <v>887621</v>
      </c>
      <c r="H20" s="21" t="str">
        <f>IF($B20="N/A","N/A",IF(G20&gt;15,"No",IF(G20&lt;-15,"No","Yes")))</f>
        <v>N/A</v>
      </c>
      <c r="I20" s="22">
        <v>-0.99199999999999999</v>
      </c>
      <c r="J20" s="22">
        <v>4.617</v>
      </c>
      <c r="K20" s="21" t="str">
        <f>IF(J20="Div by 0", "N/A", IF(J20="N/A","N/A", IF(J20&gt;15, "No", IF(J20&lt;-15, "No", "Yes"))))</f>
        <v>Yes</v>
      </c>
    </row>
    <row r="21" spans="1:11">
      <c r="A21" s="7" t="s">
        <v>179</v>
      </c>
      <c r="B21" s="3" t="s">
        <v>51</v>
      </c>
      <c r="C21" s="23">
        <v>100</v>
      </c>
      <c r="D21" s="21" t="str">
        <f>IF($B21="N/A","N/A",IF(C21&gt;15,"No",IF(C21&lt;-15,"No","Yes")))</f>
        <v>N/A</v>
      </c>
      <c r="E21" s="23">
        <v>100</v>
      </c>
      <c r="F21" s="21" t="str">
        <f>IF($B21="N/A","N/A",IF(E21&gt;15,"No",IF(E21&lt;-15,"No","Yes")))</f>
        <v>N/A</v>
      </c>
      <c r="G21" s="23">
        <v>100</v>
      </c>
      <c r="H21" s="21" t="str">
        <f>IF($B21="N/A","N/A",IF(G21&gt;15,"No",IF(G21&lt;-15,"No","Yes")))</f>
        <v>N/A</v>
      </c>
      <c r="I21" s="22">
        <v>0</v>
      </c>
      <c r="J21" s="22">
        <v>0</v>
      </c>
      <c r="K21" s="21" t="str">
        <f>IF(J21="Div by 0", "N/A", IF(J21="N/A","N/A", IF(J21&gt;15, "No", IF(J21&lt;-15, "No", "Yes"))))</f>
        <v>Yes</v>
      </c>
    </row>
    <row r="22" spans="1:11">
      <c r="A22" s="7" t="s">
        <v>178</v>
      </c>
      <c r="B22" s="3" t="s">
        <v>132</v>
      </c>
      <c r="C22" s="23">
        <v>0</v>
      </c>
      <c r="D22" s="21" t="str">
        <f>IF($B22="N/A","N/A",IF(C22=0,"Yes","No"))</f>
        <v>Yes</v>
      </c>
      <c r="E22" s="23">
        <v>0</v>
      </c>
      <c r="F22" s="21" t="str">
        <f>IF($B22="N/A","N/A",IF(E22=0,"Yes","No"))</f>
        <v>Yes</v>
      </c>
      <c r="G22" s="23">
        <v>0</v>
      </c>
      <c r="H22" s="21" t="str">
        <f>IF($B22="N/A","N/A",IF(G22=0,"Yes","No"))</f>
        <v>Yes</v>
      </c>
      <c r="I22" s="22" t="s">
        <v>995</v>
      </c>
      <c r="J22" s="22" t="s">
        <v>995</v>
      </c>
      <c r="K22" s="21" t="str">
        <f>IF(J22="Div by 0", "N/A", IF(J22="N/A","N/A", IF(J22&gt;15, "No", IF(J22&lt;-15, "No", "Yes"))))</f>
        <v>N/A</v>
      </c>
    </row>
    <row r="23" spans="1:11">
      <c r="A23" s="207" t="s">
        <v>190</v>
      </c>
      <c r="B23" s="197"/>
      <c r="C23" s="197"/>
      <c r="D23" s="197"/>
      <c r="E23" s="197"/>
      <c r="F23" s="197"/>
      <c r="G23" s="197"/>
      <c r="H23" s="197"/>
      <c r="I23" s="197"/>
      <c r="J23" s="197"/>
      <c r="K23" s="198"/>
    </row>
    <row r="24" spans="1:11">
      <c r="A24" s="7" t="s">
        <v>220</v>
      </c>
      <c r="B24" s="3" t="s">
        <v>61</v>
      </c>
      <c r="C24" s="31">
        <v>113.99250857</v>
      </c>
      <c r="D24" s="21" t="str">
        <f>IF($B24="N/A","N/A",IF(C24&gt;100,"No",IF(C24&lt;50,"No","Yes")))</f>
        <v>No</v>
      </c>
      <c r="E24" s="31">
        <v>113.22769407</v>
      </c>
      <c r="F24" s="21" t="str">
        <f>IF($B24="N/A","N/A",IF(E24&gt;100,"No",IF(E24&lt;50,"No","Yes")))</f>
        <v>No</v>
      </c>
      <c r="G24" s="31">
        <v>114.42017117</v>
      </c>
      <c r="H24" s="21" t="str">
        <f>IF($B24="N/A","N/A",IF(G24&gt;100,"No",IF(G24&lt;50,"No","Yes")))</f>
        <v>No</v>
      </c>
      <c r="I24" s="22">
        <v>-0.67100000000000004</v>
      </c>
      <c r="J24" s="22">
        <v>1.0529999999999999</v>
      </c>
      <c r="K24" s="21" t="str">
        <f t="shared" ref="K24:K49" si="4">IF(J24="Div by 0", "N/A", IF(J24="N/A","N/A", IF(J24&gt;15, "No", IF(J24&lt;-15, "No", "Yes"))))</f>
        <v>Yes</v>
      </c>
    </row>
    <row r="25" spans="1:11">
      <c r="A25" s="7" t="s">
        <v>221</v>
      </c>
      <c r="B25" s="3" t="s">
        <v>51</v>
      </c>
      <c r="C25" s="31">
        <v>283.83035753000001</v>
      </c>
      <c r="D25" s="21" t="str">
        <f>IF($B25="N/A","N/A",IF(C25&gt;15,"No",IF(C25&lt;-15,"No","Yes")))</f>
        <v>N/A</v>
      </c>
      <c r="E25" s="31">
        <v>294.61936100999998</v>
      </c>
      <c r="F25" s="21" t="str">
        <f>IF($B25="N/A","N/A",IF(E25&gt;15,"No",IF(E25&lt;-15,"No","Yes")))</f>
        <v>N/A</v>
      </c>
      <c r="G25" s="31">
        <v>284.038749</v>
      </c>
      <c r="H25" s="21" t="str">
        <f>IF($B25="N/A","N/A",IF(G25&gt;15,"No",IF(G25&lt;-15,"No","Yes")))</f>
        <v>N/A</v>
      </c>
      <c r="I25" s="22">
        <v>3.8010000000000002</v>
      </c>
      <c r="J25" s="22">
        <v>-3.59</v>
      </c>
      <c r="K25" s="21" t="str">
        <f t="shared" si="4"/>
        <v>Yes</v>
      </c>
    </row>
    <row r="26" spans="1:11">
      <c r="A26" s="7" t="s">
        <v>853</v>
      </c>
      <c r="B26" s="3" t="s">
        <v>51</v>
      </c>
      <c r="C26" s="31">
        <v>573.50262308000003</v>
      </c>
      <c r="D26" s="21" t="str">
        <f>IF($B26="N/A","N/A",IF(C26&gt;15,"No",IF(C26&lt;-15,"No","Yes")))</f>
        <v>N/A</v>
      </c>
      <c r="E26" s="31">
        <v>581.18317981999996</v>
      </c>
      <c r="F26" s="21" t="str">
        <f>IF($B26="N/A","N/A",IF(E26&gt;15,"No",IF(E26&lt;-15,"No","Yes")))</f>
        <v>N/A</v>
      </c>
      <c r="G26" s="31">
        <v>623.90044726999997</v>
      </c>
      <c r="H26" s="21" t="str">
        <f>IF($B26="N/A","N/A",IF(G26&gt;15,"No",IF(G26&lt;-15,"No","Yes")))</f>
        <v>N/A</v>
      </c>
      <c r="I26" s="22">
        <v>1.339</v>
      </c>
      <c r="J26" s="22">
        <v>7.35</v>
      </c>
      <c r="K26" s="21" t="str">
        <f t="shared" si="4"/>
        <v>Yes</v>
      </c>
    </row>
    <row r="27" spans="1:11">
      <c r="A27" s="7" t="s">
        <v>857</v>
      </c>
      <c r="B27" s="3" t="s">
        <v>51</v>
      </c>
      <c r="C27" s="31">
        <v>456.64676040000001</v>
      </c>
      <c r="D27" s="21" t="str">
        <f>IF($B27="N/A","N/A",IF(C27&gt;15,"No",IF(C27&lt;-15,"No","Yes")))</f>
        <v>N/A</v>
      </c>
      <c r="E27" s="31">
        <v>484.35676129000001</v>
      </c>
      <c r="F27" s="21" t="str">
        <f>IF($B27="N/A","N/A",IF(E27&gt;15,"No",IF(E27&lt;-15,"No","Yes")))</f>
        <v>N/A</v>
      </c>
      <c r="G27" s="31">
        <v>483.90589008000001</v>
      </c>
      <c r="H27" s="21" t="str">
        <f>IF($B27="N/A","N/A",IF(G27&gt;15,"No",IF(G27&lt;-15,"No","Yes")))</f>
        <v>N/A</v>
      </c>
      <c r="I27" s="22">
        <v>6.0679999999999996</v>
      </c>
      <c r="J27" s="22">
        <v>-9.2999999999999999E-2</v>
      </c>
      <c r="K27" s="21" t="str">
        <f t="shared" si="4"/>
        <v>Yes</v>
      </c>
    </row>
    <row r="28" spans="1:11">
      <c r="A28" s="207" t="s">
        <v>861</v>
      </c>
      <c r="B28" s="197"/>
      <c r="C28" s="197"/>
      <c r="D28" s="197"/>
      <c r="E28" s="197"/>
      <c r="F28" s="197"/>
      <c r="G28" s="197"/>
      <c r="H28" s="197"/>
      <c r="I28" s="197"/>
      <c r="J28" s="197"/>
      <c r="K28" s="198"/>
    </row>
    <row r="29" spans="1:11">
      <c r="A29" s="7" t="s">
        <v>222</v>
      </c>
      <c r="B29" s="3" t="s">
        <v>62</v>
      </c>
      <c r="C29" s="22">
        <v>81.051841756000002</v>
      </c>
      <c r="D29" s="21" t="str">
        <f>IF($B29="N/A","N/A",IF(C29&gt;99,"No",IF(C29&lt;75,"No","Yes")))</f>
        <v>Yes</v>
      </c>
      <c r="E29" s="22">
        <v>80.750472625</v>
      </c>
      <c r="F29" s="21" t="str">
        <f>IF($B29="N/A","N/A",IF(E29&gt;99,"No",IF(E29&lt;75,"No","Yes")))</f>
        <v>Yes</v>
      </c>
      <c r="G29" s="22">
        <v>77.913095791999993</v>
      </c>
      <c r="H29" s="21" t="str">
        <f>IF($B29="N/A","N/A",IF(G29&gt;99,"No",IF(G29&lt;75,"No","Yes")))</f>
        <v>Yes</v>
      </c>
      <c r="I29" s="22">
        <v>-0.372</v>
      </c>
      <c r="J29" s="22">
        <v>-3.51</v>
      </c>
      <c r="K29" s="21" t="str">
        <f t="shared" si="4"/>
        <v>Yes</v>
      </c>
    </row>
    <row r="30" spans="1:11">
      <c r="A30" s="7" t="s">
        <v>120</v>
      </c>
      <c r="B30" s="3" t="s">
        <v>51</v>
      </c>
      <c r="C30" s="23">
        <v>98.083437833000005</v>
      </c>
      <c r="D30" s="21" t="str">
        <f>IF($B30="N/A","N/A",IF(C30&gt;15,"No",IF(C30&lt;-15,"No","Yes")))</f>
        <v>N/A</v>
      </c>
      <c r="E30" s="23">
        <v>97.870036154000005</v>
      </c>
      <c r="F30" s="21" t="str">
        <f>IF($B30="N/A","N/A",IF(E30&gt;15,"No",IF(E30&lt;-15,"No","Yes")))</f>
        <v>N/A</v>
      </c>
      <c r="G30" s="23">
        <v>97.964206236999999</v>
      </c>
      <c r="H30" s="21" t="str">
        <f>IF($B30="N/A","N/A",IF(G30&gt;15,"No",IF(G30&lt;-15,"No","Yes")))</f>
        <v>N/A</v>
      </c>
      <c r="I30" s="22">
        <v>-0.218</v>
      </c>
      <c r="J30" s="22">
        <v>9.6199999999999994E-2</v>
      </c>
      <c r="K30" s="21" t="str">
        <f t="shared" si="4"/>
        <v>Yes</v>
      </c>
    </row>
    <row r="31" spans="1:11">
      <c r="A31" s="7" t="s">
        <v>122</v>
      </c>
      <c r="B31" s="3" t="s">
        <v>51</v>
      </c>
      <c r="C31" s="32">
        <v>13.751929132000001</v>
      </c>
      <c r="D31" s="21" t="str">
        <f>IF($B31="N/A","N/A",IF(C31&gt;15,"No",IF(C31&lt;-15,"No","Yes")))</f>
        <v>N/A</v>
      </c>
      <c r="E31" s="32">
        <v>13.759793658</v>
      </c>
      <c r="F31" s="21" t="str">
        <f>IF($B31="N/A","N/A",IF(E31&gt;15,"No",IF(E31&lt;-15,"No","Yes")))</f>
        <v>N/A</v>
      </c>
      <c r="G31" s="32">
        <v>13.302389394</v>
      </c>
      <c r="H31" s="21" t="str">
        <f>IF($B31="N/A","N/A",IF(G31&gt;15,"No",IF(G31&lt;-15,"No","Yes")))</f>
        <v>N/A</v>
      </c>
      <c r="I31" s="22">
        <v>5.7200000000000001E-2</v>
      </c>
      <c r="J31" s="22">
        <v>-3.32</v>
      </c>
      <c r="K31" s="21" t="str">
        <f t="shared" si="4"/>
        <v>Yes</v>
      </c>
    </row>
    <row r="32" spans="1:11">
      <c r="A32" s="7" t="s">
        <v>223</v>
      </c>
      <c r="B32" s="25" t="s">
        <v>63</v>
      </c>
      <c r="C32" s="23">
        <v>18.239602126000001</v>
      </c>
      <c r="D32" s="21" t="str">
        <f>IF($B32="N/A","N/A",IF(C32&gt;20,"No",IF(C32&lt;=0,"No","Yes")))</f>
        <v>Yes</v>
      </c>
      <c r="E32" s="23">
        <v>18.273750312000001</v>
      </c>
      <c r="F32" s="21" t="str">
        <f>IF($B32="N/A","N/A",IF(E32&gt;20,"No",IF(E32&lt;=0,"No","Yes")))</f>
        <v>Yes</v>
      </c>
      <c r="G32" s="23">
        <v>20.479574052</v>
      </c>
      <c r="H32" s="21" t="str">
        <f>IF($B32="N/A","N/A",IF(G32&gt;20,"No",IF(G32&lt;=0,"No","Yes")))</f>
        <v>No</v>
      </c>
      <c r="I32" s="22">
        <v>0.18720000000000001</v>
      </c>
      <c r="J32" s="22">
        <v>12.07</v>
      </c>
      <c r="K32" s="21" t="str">
        <f t="shared" si="4"/>
        <v>Yes</v>
      </c>
    </row>
    <row r="33" spans="1:11">
      <c r="A33" s="7" t="s">
        <v>121</v>
      </c>
      <c r="B33" s="3" t="s">
        <v>51</v>
      </c>
      <c r="C33" s="23">
        <v>93.512683534999994</v>
      </c>
      <c r="D33" s="21" t="str">
        <f>IF($B33="N/A","N/A",IF(C33&gt;15,"No",IF(C33&lt;-15,"No","Yes")))</f>
        <v>N/A</v>
      </c>
      <c r="E33" s="23">
        <v>93.681148577000002</v>
      </c>
      <c r="F33" s="21" t="str">
        <f>IF($B33="N/A","N/A",IF(E33&gt;15,"No",IF(E33&lt;-15,"No","Yes")))</f>
        <v>N/A</v>
      </c>
      <c r="G33" s="23">
        <v>93.960314883999999</v>
      </c>
      <c r="H33" s="21" t="str">
        <f>IF($B33="N/A","N/A",IF(G33&gt;15,"No",IF(G33&lt;-15,"No","Yes")))</f>
        <v>N/A</v>
      </c>
      <c r="I33" s="22">
        <v>0.1802</v>
      </c>
      <c r="J33" s="22">
        <v>0.29799999999999999</v>
      </c>
      <c r="K33" s="21" t="str">
        <f t="shared" si="4"/>
        <v>Yes</v>
      </c>
    </row>
    <row r="34" spans="1:11">
      <c r="A34" s="7" t="s">
        <v>123</v>
      </c>
      <c r="B34" s="3" t="s">
        <v>51</v>
      </c>
      <c r="C34" s="32">
        <v>9.9499948687999993</v>
      </c>
      <c r="D34" s="21" t="str">
        <f>IF($B34="N/A","N/A",IF(C34&gt;15,"No",IF(C34&lt;-15,"No","Yes")))</f>
        <v>N/A</v>
      </c>
      <c r="E34" s="32">
        <v>9.9048104263999992</v>
      </c>
      <c r="F34" s="21" t="str">
        <f>IF($B34="N/A","N/A",IF(E34&gt;15,"No",IF(E34&lt;-15,"No","Yes")))</f>
        <v>N/A</v>
      </c>
      <c r="G34" s="32">
        <v>9.2937787614000005</v>
      </c>
      <c r="H34" s="21" t="str">
        <f>IF($B34="N/A","N/A",IF(G34&gt;15,"No",IF(G34&lt;-15,"No","Yes")))</f>
        <v>N/A</v>
      </c>
      <c r="I34" s="22">
        <v>-0.45400000000000001</v>
      </c>
      <c r="J34" s="22">
        <v>-6.17</v>
      </c>
      <c r="K34" s="21" t="str">
        <f t="shared" si="4"/>
        <v>Yes</v>
      </c>
    </row>
    <row r="35" spans="1:11">
      <c r="A35" s="7" t="s">
        <v>854</v>
      </c>
      <c r="B35" s="25" t="s">
        <v>64</v>
      </c>
      <c r="C35" s="23">
        <v>5.0527799599999999E-2</v>
      </c>
      <c r="D35" s="21" t="str">
        <f>IF($B35="N/A","N/A",IF(C35&gt;10,"No",IF(C35&lt;=0,"No","Yes")))</f>
        <v>Yes</v>
      </c>
      <c r="E35" s="23">
        <v>7.0481300100000005E-2</v>
      </c>
      <c r="F35" s="21" t="str">
        <f>IF($B35="N/A","N/A",IF(E35&gt;10,"No",IF(E35&lt;=0,"No","Yes")))</f>
        <v>Yes</v>
      </c>
      <c r="G35" s="23">
        <v>3.6276744200000002E-2</v>
      </c>
      <c r="H35" s="21" t="str">
        <f>IF($B35="N/A","N/A",IF(G35&gt;10,"No",IF(G35&lt;=0,"No","Yes")))</f>
        <v>Yes</v>
      </c>
      <c r="I35" s="22">
        <v>39.49</v>
      </c>
      <c r="J35" s="22">
        <v>-48.5</v>
      </c>
      <c r="K35" s="21" t="str">
        <f t="shared" si="4"/>
        <v>No</v>
      </c>
    </row>
    <row r="36" spans="1:11">
      <c r="A36" s="7" t="s">
        <v>855</v>
      </c>
      <c r="B36" s="3" t="s">
        <v>51</v>
      </c>
      <c r="C36" s="23">
        <v>100</v>
      </c>
      <c r="D36" s="21" t="str">
        <f>IF($B36="N/A","N/A",IF(C36&gt;15,"No",IF(C36&lt;-15,"No","Yes")))</f>
        <v>N/A</v>
      </c>
      <c r="E36" s="23">
        <v>100</v>
      </c>
      <c r="F36" s="21" t="str">
        <f>IF($B36="N/A","N/A",IF(E36&gt;15,"No",IF(E36&lt;-15,"No","Yes")))</f>
        <v>N/A</v>
      </c>
      <c r="G36" s="23">
        <v>100</v>
      </c>
      <c r="H36" s="21" t="str">
        <f>IF($B36="N/A","N/A",IF(G36&gt;15,"No",IF(G36&lt;-15,"No","Yes")))</f>
        <v>N/A</v>
      </c>
      <c r="I36" s="22">
        <v>0</v>
      </c>
      <c r="J36" s="22">
        <v>0</v>
      </c>
      <c r="K36" s="21" t="str">
        <f t="shared" si="4"/>
        <v>Yes</v>
      </c>
    </row>
    <row r="37" spans="1:11">
      <c r="A37" s="7" t="s">
        <v>856</v>
      </c>
      <c r="B37" s="3" t="s">
        <v>51</v>
      </c>
      <c r="C37" s="32">
        <v>22.891454965000001</v>
      </c>
      <c r="D37" s="21" t="str">
        <f>IF($B37="N/A","N/A",IF(C37&gt;15,"No",IF(C37&lt;-15,"No","Yes")))</f>
        <v>N/A</v>
      </c>
      <c r="E37" s="32">
        <v>20.877926421000002</v>
      </c>
      <c r="F37" s="21" t="str">
        <f>IF($B37="N/A","N/A",IF(E37&gt;15,"No",IF(E37&lt;-15,"No","Yes")))</f>
        <v>N/A</v>
      </c>
      <c r="G37" s="32">
        <v>21.524844720000001</v>
      </c>
      <c r="H37" s="21" t="str">
        <f>IF($B37="N/A","N/A",IF(G37&gt;15,"No",IF(G37&lt;-15,"No","Yes")))</f>
        <v>N/A</v>
      </c>
      <c r="I37" s="22">
        <v>-8.8000000000000007</v>
      </c>
      <c r="J37" s="22">
        <v>3.0990000000000002</v>
      </c>
      <c r="K37" s="21" t="str">
        <f t="shared" si="4"/>
        <v>Yes</v>
      </c>
    </row>
    <row r="38" spans="1:11">
      <c r="A38" s="7" t="s">
        <v>858</v>
      </c>
      <c r="B38" s="25" t="s">
        <v>55</v>
      </c>
      <c r="C38" s="23">
        <v>0.65802831890000002</v>
      </c>
      <c r="D38" s="21" t="str">
        <f>IF($B38="N/A","N/A",IF(C38&gt;5,"No",IF(C38&lt;=0,"No","Yes")))</f>
        <v>Yes</v>
      </c>
      <c r="E38" s="23">
        <v>0.90529576219999996</v>
      </c>
      <c r="F38" s="21" t="str">
        <f>IF($B38="N/A","N/A",IF(E38&gt;5,"No",IF(E38&lt;=0,"No","Yes")))</f>
        <v>Yes</v>
      </c>
      <c r="G38" s="23">
        <v>1.5710534113000001</v>
      </c>
      <c r="H38" s="21" t="str">
        <f>IF($B38="N/A","N/A",IF(G38&gt;5,"No",IF(G38&lt;=0,"No","Yes")))</f>
        <v>Yes</v>
      </c>
      <c r="I38" s="22">
        <v>37.58</v>
      </c>
      <c r="J38" s="22">
        <v>73.540000000000006</v>
      </c>
      <c r="K38" s="21" t="str">
        <f t="shared" si="4"/>
        <v>No</v>
      </c>
    </row>
    <row r="39" spans="1:11">
      <c r="A39" s="7" t="s">
        <v>859</v>
      </c>
      <c r="B39" s="3" t="s">
        <v>51</v>
      </c>
      <c r="C39" s="23">
        <v>100</v>
      </c>
      <c r="D39" s="21" t="str">
        <f>IF($B39="N/A","N/A",IF(C39&gt;15,"No",IF(C39&lt;-15,"No","Yes")))</f>
        <v>N/A</v>
      </c>
      <c r="E39" s="23">
        <v>100</v>
      </c>
      <c r="F39" s="21" t="str">
        <f>IF($B39="N/A","N/A",IF(E39&gt;15,"No",IF(E39&lt;-15,"No","Yes")))</f>
        <v>N/A</v>
      </c>
      <c r="G39" s="23">
        <v>100</v>
      </c>
      <c r="H39" s="21" t="str">
        <f>IF($B39="N/A","N/A",IF(G39&gt;15,"No",IF(G39&lt;-15,"No","Yes")))</f>
        <v>N/A</v>
      </c>
      <c r="I39" s="22">
        <v>0</v>
      </c>
      <c r="J39" s="22">
        <v>0</v>
      </c>
      <c r="K39" s="21" t="str">
        <f t="shared" si="4"/>
        <v>Yes</v>
      </c>
    </row>
    <row r="40" spans="1:11">
      <c r="A40" s="7" t="s">
        <v>860</v>
      </c>
      <c r="B40" s="3" t="s">
        <v>51</v>
      </c>
      <c r="C40" s="32">
        <v>12.234438730000001</v>
      </c>
      <c r="D40" s="21" t="str">
        <f>IF($B40="N/A","N/A",IF(C40&gt;15,"No",IF(C40&lt;-15,"No","Yes")))</f>
        <v>N/A</v>
      </c>
      <c r="E40" s="32">
        <v>11.649524801</v>
      </c>
      <c r="F40" s="21" t="str">
        <f>IF($B40="N/A","N/A",IF(E40&gt;15,"No",IF(E40&lt;-15,"No","Yes")))</f>
        <v>N/A</v>
      </c>
      <c r="G40" s="32">
        <v>8.5113660810000002</v>
      </c>
      <c r="H40" s="21" t="str">
        <f>IF($B40="N/A","N/A",IF(G40&gt;15,"No",IF(G40&lt;-15,"No","Yes")))</f>
        <v>N/A</v>
      </c>
      <c r="I40" s="22">
        <v>-4.78</v>
      </c>
      <c r="J40" s="22">
        <v>-26.9</v>
      </c>
      <c r="K40" s="21" t="str">
        <f t="shared" si="4"/>
        <v>No</v>
      </c>
    </row>
    <row r="41" spans="1:11">
      <c r="A41" s="207" t="s">
        <v>768</v>
      </c>
      <c r="B41" s="197"/>
      <c r="C41" s="197"/>
      <c r="D41" s="197"/>
      <c r="E41" s="197"/>
      <c r="F41" s="197"/>
      <c r="G41" s="197"/>
      <c r="H41" s="197"/>
      <c r="I41" s="197"/>
      <c r="J41" s="197"/>
      <c r="K41" s="198"/>
    </row>
    <row r="42" spans="1:11">
      <c r="A42" s="7" t="s">
        <v>60</v>
      </c>
      <c r="B42" s="3" t="s">
        <v>65</v>
      </c>
      <c r="C42" s="23">
        <v>1.7516692844999999</v>
      </c>
      <c r="D42" s="21" t="str">
        <f>IF($B42="N/A","N/A",IF(C42&gt;20,"No",IF(C42&lt;1,"No","Yes")))</f>
        <v>Yes</v>
      </c>
      <c r="E42" s="23">
        <v>1.7121770000000001</v>
      </c>
      <c r="F42" s="21" t="str">
        <f>IF($B42="N/A","N/A",IF(E42&gt;20,"No",IF(E42&lt;1,"No","Yes")))</f>
        <v>Yes</v>
      </c>
      <c r="G42" s="23">
        <v>1.7426356518999999</v>
      </c>
      <c r="H42" s="21" t="str">
        <f>IF($B42="N/A","N/A",IF(G42&gt;20,"No",IF(G42&lt;1,"No","Yes")))</f>
        <v>Yes</v>
      </c>
      <c r="I42" s="22">
        <v>-2.25</v>
      </c>
      <c r="J42" s="22">
        <v>1.7789999999999999</v>
      </c>
      <c r="K42" s="21" t="str">
        <f t="shared" si="4"/>
        <v>Yes</v>
      </c>
    </row>
    <row r="43" spans="1:11">
      <c r="A43" s="207" t="s">
        <v>977</v>
      </c>
      <c r="B43" s="197"/>
      <c r="C43" s="197"/>
      <c r="D43" s="197"/>
      <c r="E43" s="197"/>
      <c r="F43" s="197"/>
      <c r="G43" s="197"/>
      <c r="H43" s="197"/>
      <c r="I43" s="197"/>
      <c r="J43" s="197"/>
      <c r="K43" s="198"/>
    </row>
    <row r="44" spans="1:11">
      <c r="A44" s="193" t="s">
        <v>978</v>
      </c>
      <c r="B44" s="3" t="s">
        <v>54</v>
      </c>
      <c r="C44" s="23" t="s">
        <v>51</v>
      </c>
      <c r="D44" s="21" t="str">
        <f>IF($B44="N/A","N/A",IF(C44&gt;100,"No",IF(C44&lt;95,"No","Yes")))</f>
        <v>No</v>
      </c>
      <c r="E44" s="23" t="s">
        <v>51</v>
      </c>
      <c r="F44" s="21" t="str">
        <f>IF($B44="N/A","N/A",IF(E44&gt;100,"No",IF(E44&lt;95,"No","Yes")))</f>
        <v>No</v>
      </c>
      <c r="G44" s="23">
        <v>99.999436696999993</v>
      </c>
      <c r="H44" s="21" t="str">
        <f>IF($B44="N/A","N/A",IF(G44&gt;100,"No",IF(G44&lt;95,"No","Yes")))</f>
        <v>Yes</v>
      </c>
      <c r="I44" s="22" t="s">
        <v>51</v>
      </c>
      <c r="J44" s="22" t="s">
        <v>51</v>
      </c>
      <c r="K44" s="21" t="str">
        <f t="shared" ref="K44" si="5">IF(J44="Div by 0", "N/A", IF(J44="N/A","N/A", IF(J44&gt;15, "No", IF(J44&lt;-15, "No", "Yes"))))</f>
        <v>N/A</v>
      </c>
    </row>
    <row r="45" spans="1:11">
      <c r="A45" s="207" t="s">
        <v>769</v>
      </c>
      <c r="B45" s="197"/>
      <c r="C45" s="197"/>
      <c r="D45" s="197"/>
      <c r="E45" s="197"/>
      <c r="F45" s="197"/>
      <c r="G45" s="197"/>
      <c r="H45" s="197"/>
      <c r="I45" s="197"/>
      <c r="J45" s="197"/>
      <c r="K45" s="198"/>
    </row>
    <row r="46" spans="1:11">
      <c r="A46" s="7" t="s">
        <v>202</v>
      </c>
      <c r="B46" s="3" t="s">
        <v>54</v>
      </c>
      <c r="C46" s="23">
        <v>100</v>
      </c>
      <c r="D46" s="21" t="str">
        <f>IF($B46="N/A","N/A",IF(C46&gt;100,"No",IF(C46&lt;95,"No","Yes")))</f>
        <v>Yes</v>
      </c>
      <c r="E46" s="23">
        <v>100</v>
      </c>
      <c r="F46" s="21" t="str">
        <f>IF($B46="N/A","N/A",IF(E46&gt;100,"No",IF(E46&lt;95,"No","Yes")))</f>
        <v>Yes</v>
      </c>
      <c r="G46" s="23">
        <v>100</v>
      </c>
      <c r="H46" s="21" t="str">
        <f>IF($B46="N/A","N/A",IF(G46&gt;100,"No",IF(G46&lt;95,"No","Yes")))</f>
        <v>Yes</v>
      </c>
      <c r="I46" s="22">
        <v>0</v>
      </c>
      <c r="J46" s="22">
        <v>0</v>
      </c>
      <c r="K46" s="21" t="str">
        <f t="shared" si="4"/>
        <v>Yes</v>
      </c>
    </row>
    <row r="47" spans="1:11">
      <c r="A47" s="7" t="s">
        <v>204</v>
      </c>
      <c r="B47" s="3" t="s">
        <v>57</v>
      </c>
      <c r="C47" s="23">
        <v>15.844957838999999</v>
      </c>
      <c r="D47" s="21" t="str">
        <f>IF($B47="N/A","N/A",IF(C47&gt;30,"No",IF(C47&lt;5,"No","Yes")))</f>
        <v>Yes</v>
      </c>
      <c r="E47" s="23">
        <v>15.014049115000001</v>
      </c>
      <c r="F47" s="21" t="str">
        <f>IF($B47="N/A","N/A",IF(E47&gt;30,"No",IF(E47&lt;5,"No","Yes")))</f>
        <v>Yes</v>
      </c>
      <c r="G47" s="23">
        <v>14.199416191999999</v>
      </c>
      <c r="H47" s="21" t="str">
        <f>IF($B47="N/A","N/A",IF(G47&gt;30,"No",IF(G47&lt;5,"No","Yes")))</f>
        <v>Yes</v>
      </c>
      <c r="I47" s="22">
        <v>-5.24</v>
      </c>
      <c r="J47" s="22">
        <v>-5.43</v>
      </c>
      <c r="K47" s="21" t="str">
        <f t="shared" si="4"/>
        <v>Yes</v>
      </c>
    </row>
    <row r="48" spans="1:11">
      <c r="A48" s="7" t="s">
        <v>205</v>
      </c>
      <c r="B48" s="3" t="s">
        <v>10</v>
      </c>
      <c r="C48" s="23">
        <v>57.636115824000001</v>
      </c>
      <c r="D48" s="21" t="str">
        <f>IF($B48="N/A","N/A",IF(C48&gt;75,"No",IF(C48&lt;15,"No","Yes")))</f>
        <v>Yes</v>
      </c>
      <c r="E48" s="23">
        <v>56.685351676000003</v>
      </c>
      <c r="F48" s="21" t="str">
        <f>IF($B48="N/A","N/A",IF(E48&gt;75,"No",IF(E48&lt;15,"No","Yes")))</f>
        <v>Yes</v>
      </c>
      <c r="G48" s="23">
        <v>56.495959423999999</v>
      </c>
      <c r="H48" s="21" t="str">
        <f>IF($B48="N/A","N/A",IF(G48&gt;75,"No",IF(G48&lt;15,"No","Yes")))</f>
        <v>Yes</v>
      </c>
      <c r="I48" s="22">
        <v>-1.65</v>
      </c>
      <c r="J48" s="22">
        <v>-0.33400000000000002</v>
      </c>
      <c r="K48" s="21" t="str">
        <f t="shared" si="4"/>
        <v>Yes</v>
      </c>
    </row>
    <row r="49" spans="1:11">
      <c r="A49" s="7" t="s">
        <v>206</v>
      </c>
      <c r="B49" s="3" t="s">
        <v>11</v>
      </c>
      <c r="C49" s="23">
        <v>26.518926337</v>
      </c>
      <c r="D49" s="21" t="str">
        <f>IF($B49="N/A","N/A",IF(C49&gt;70,"No",IF(C49&lt;25,"No","Yes")))</f>
        <v>Yes</v>
      </c>
      <c r="E49" s="23">
        <v>28.300599209000001</v>
      </c>
      <c r="F49" s="21" t="str">
        <f>IF($B49="N/A","N/A",IF(E49&gt;70,"No",IF(E49&lt;25,"No","Yes")))</f>
        <v>Yes</v>
      </c>
      <c r="G49" s="23">
        <v>29.304624384</v>
      </c>
      <c r="H49" s="21" t="str">
        <f>IF($B49="N/A","N/A",IF(G49&gt;70,"No",IF(G49&lt;25,"No","Yes")))</f>
        <v>Yes</v>
      </c>
      <c r="I49" s="22">
        <v>6.718</v>
      </c>
      <c r="J49" s="22">
        <v>3.548</v>
      </c>
      <c r="K49" s="21" t="str">
        <f t="shared" si="4"/>
        <v>Yes</v>
      </c>
    </row>
    <row r="50" spans="1:11">
      <c r="A50" s="208" t="s">
        <v>185</v>
      </c>
      <c r="B50" s="197"/>
      <c r="C50" s="197"/>
      <c r="D50" s="197"/>
      <c r="E50" s="197"/>
      <c r="F50" s="197"/>
      <c r="G50" s="197"/>
      <c r="H50" s="197"/>
      <c r="I50" s="197"/>
      <c r="J50" s="197"/>
      <c r="K50" s="198"/>
    </row>
    <row r="51" spans="1:11">
      <c r="A51" s="193" t="s">
        <v>979</v>
      </c>
      <c r="B51" s="3" t="s">
        <v>54</v>
      </c>
      <c r="C51" s="23" t="s">
        <v>51</v>
      </c>
      <c r="D51" s="21" t="str">
        <f>IF($B51="N/A","N/A",IF(C51&gt;100,"No",IF(C51&lt;95,"No","Yes")))</f>
        <v>No</v>
      </c>
      <c r="E51" s="23" t="s">
        <v>51</v>
      </c>
      <c r="F51" s="21" t="str">
        <f>IF($B51="N/A","N/A",IF(E51&gt;100,"No",IF(E51&lt;95,"No","Yes")))</f>
        <v>No</v>
      </c>
      <c r="G51" s="23">
        <v>99.997859446999996</v>
      </c>
      <c r="H51" s="21" t="str">
        <f>IF($B51="N/A","N/A",IF(G51&gt;100,"No",IF(G51&lt;95,"No","Yes")))</f>
        <v>Yes</v>
      </c>
      <c r="I51" s="22" t="s">
        <v>51</v>
      </c>
      <c r="J51" s="22" t="s">
        <v>51</v>
      </c>
      <c r="K51" s="21" t="str">
        <f>IF(J51="Div by 0", "N/A", IF(J51="N/A","N/A", IF(J51&gt;15, "No", IF(J51&lt;-15, "No", "Yes"))))</f>
        <v>N/A</v>
      </c>
    </row>
    <row r="52" spans="1:11">
      <c r="A52" s="7" t="s">
        <v>718</v>
      </c>
      <c r="B52" s="3" t="s">
        <v>66</v>
      </c>
      <c r="C52" s="23">
        <v>0.4358460314</v>
      </c>
      <c r="D52" s="21" t="str">
        <f>IF($B52="N/A","N/A",IF(C52&gt;5,"No",IF(C52&lt;1,"No","Yes")))</f>
        <v>No</v>
      </c>
      <c r="E52" s="23">
        <v>0.46378581229999999</v>
      </c>
      <c r="F52" s="21" t="str">
        <f>IF($B52="N/A","N/A",IF(E52&gt;5,"No",IF(E52&lt;1,"No","Yes")))</f>
        <v>No</v>
      </c>
      <c r="G52" s="23">
        <v>0.47137235370000002</v>
      </c>
      <c r="H52" s="21" t="str">
        <f>IF($B52="N/A","N/A",IF(G52&gt;5,"No",IF(G52&lt;1,"No","Yes")))</f>
        <v>No</v>
      </c>
      <c r="I52" s="22">
        <v>6.41</v>
      </c>
      <c r="J52" s="22">
        <v>1.6359999999999999</v>
      </c>
      <c r="K52" s="21" t="str">
        <f>IF(J52="Div by 0", "N/A", IF(J52="N/A","N/A", IF(J52&gt;15, "No", IF(J52&lt;-15, "No", "Yes"))))</f>
        <v>Yes</v>
      </c>
    </row>
    <row r="53" spans="1:11">
      <c r="A53" s="7" t="s">
        <v>720</v>
      </c>
      <c r="B53" s="3" t="s">
        <v>67</v>
      </c>
      <c r="C53" s="23">
        <v>97.510484809999994</v>
      </c>
      <c r="D53" s="21" t="str">
        <f>IF($B53="N/A","N/A",IF(C53&gt;98,"No",IF(C53&lt;8,"No","Yes")))</f>
        <v>Yes</v>
      </c>
      <c r="E53" s="23">
        <v>97.575113264999999</v>
      </c>
      <c r="F53" s="21" t="str">
        <f>IF($B53="N/A","N/A",IF(E53&gt;98,"No",IF(E53&lt;8,"No","Yes")))</f>
        <v>Yes</v>
      </c>
      <c r="G53" s="23">
        <v>97.783062815999997</v>
      </c>
      <c r="H53" s="21" t="str">
        <f>IF($B53="N/A","N/A",IF(G53&gt;98,"No",IF(G53&lt;8,"No","Yes")))</f>
        <v>Yes</v>
      </c>
      <c r="I53" s="22">
        <v>6.6299999999999998E-2</v>
      </c>
      <c r="J53" s="22">
        <v>0.21310000000000001</v>
      </c>
      <c r="K53" s="21" t="str">
        <f>IF(J53="Div by 0", "N/A", IF(J53="N/A","N/A", IF(J53&gt;15, "No", IF(J53&lt;-15, "No", "Yes"))))</f>
        <v>Yes</v>
      </c>
    </row>
    <row r="54" spans="1:11">
      <c r="A54" s="7" t="s">
        <v>721</v>
      </c>
      <c r="B54" s="25" t="s">
        <v>55</v>
      </c>
      <c r="C54" s="23">
        <v>0.36734760560000002</v>
      </c>
      <c r="D54" s="21" t="str">
        <f>IF($B54="N/A","N/A",IF(C54&gt;5,"No",IF(C54&lt;=0,"No","Yes")))</f>
        <v>Yes</v>
      </c>
      <c r="E54" s="23">
        <v>0.30431892430000002</v>
      </c>
      <c r="F54" s="21" t="str">
        <f>IF($B54="N/A","N/A",IF(E54&gt;5,"No",IF(E54&lt;=0,"No","Yes")))</f>
        <v>Yes</v>
      </c>
      <c r="G54" s="23">
        <v>0.26362602959999998</v>
      </c>
      <c r="H54" s="21" t="str">
        <f>IF($B54="N/A","N/A",IF(G54&gt;5,"No",IF(G54&lt;=0,"No","Yes")))</f>
        <v>Yes</v>
      </c>
      <c r="I54" s="22">
        <v>-17.2</v>
      </c>
      <c r="J54" s="22">
        <v>-13.4</v>
      </c>
      <c r="K54" s="21" t="str">
        <f>IF(J54="Div by 0", "N/A", IF(J54="N/A","N/A", IF(J54&gt;15, "No", IF(J54&lt;-15, "No", "Yes"))))</f>
        <v>Yes</v>
      </c>
    </row>
    <row r="55" spans="1:11">
      <c r="A55" s="206" t="s">
        <v>218</v>
      </c>
      <c r="B55" s="203"/>
      <c r="C55" s="203"/>
      <c r="D55" s="203"/>
      <c r="E55" s="203"/>
      <c r="F55" s="203"/>
      <c r="G55" s="203"/>
      <c r="H55" s="203"/>
      <c r="I55" s="203"/>
      <c r="J55" s="203"/>
      <c r="K55" s="204"/>
    </row>
    <row r="56" spans="1:11">
      <c r="A56" s="7" t="s">
        <v>47</v>
      </c>
      <c r="B56" s="3" t="s">
        <v>51</v>
      </c>
      <c r="C56" s="20">
        <v>43300</v>
      </c>
      <c r="D56" s="21" t="str">
        <f>IF($B56="N/A","N/A",IF(C56&gt;15,"No",IF(C56&lt;-15,"No","Yes")))</f>
        <v>N/A</v>
      </c>
      <c r="E56" s="20">
        <v>41480</v>
      </c>
      <c r="F56" s="21" t="str">
        <f>IF($B56="N/A","N/A",IF(E56&gt;15,"No",IF(E56&lt;-15,"No","Yes")))</f>
        <v>N/A</v>
      </c>
      <c r="G56" s="20">
        <v>40357</v>
      </c>
      <c r="H56" s="21" t="str">
        <f>IF($B56="N/A","N/A",IF(G56&gt;15,"No",IF(G56&lt;-15,"No","Yes")))</f>
        <v>N/A</v>
      </c>
      <c r="I56" s="22">
        <v>-4.2</v>
      </c>
      <c r="J56" s="22">
        <v>-2.71</v>
      </c>
      <c r="K56" s="21" t="str">
        <f t="shared" ref="K56:K71" si="6">IF(J56="Div by 0", "N/A", IF(J56="N/A","N/A", IF(J56&gt;15, "No", IF(J56&lt;-15, "No", "Yes"))))</f>
        <v>Yes</v>
      </c>
    </row>
    <row r="57" spans="1:11">
      <c r="A57" s="7" t="s">
        <v>179</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6"/>
        <v>Yes</v>
      </c>
    </row>
    <row r="58" spans="1:11">
      <c r="A58" s="7" t="s">
        <v>178</v>
      </c>
      <c r="B58" s="3" t="s">
        <v>132</v>
      </c>
      <c r="C58" s="22">
        <v>0</v>
      </c>
      <c r="D58" s="21" t="str">
        <f>IF($B58="N/A","N/A",IF(C58=0,"Yes","No"))</f>
        <v>Yes</v>
      </c>
      <c r="E58" s="22">
        <v>0</v>
      </c>
      <c r="F58" s="21" t="str">
        <f>IF($B58="N/A","N/A",IF(E58=0,"Yes","No"))</f>
        <v>Yes</v>
      </c>
      <c r="G58" s="22">
        <v>0</v>
      </c>
      <c r="H58" s="21" t="str">
        <f>IF($B58="N/A","N/A",IF(G58=0,"Yes","No"))</f>
        <v>Yes</v>
      </c>
      <c r="I58" s="22" t="s">
        <v>995</v>
      </c>
      <c r="J58" s="22" t="s">
        <v>995</v>
      </c>
      <c r="K58" s="21" t="str">
        <f t="shared" si="6"/>
        <v>N/A</v>
      </c>
    </row>
    <row r="59" spans="1:11">
      <c r="A59" s="7" t="s">
        <v>193</v>
      </c>
      <c r="B59" s="3" t="s">
        <v>51</v>
      </c>
      <c r="C59" s="31">
        <v>121.98159353</v>
      </c>
      <c r="D59" s="21" t="str">
        <f>IF($B59="N/A","N/A",IF(C59&gt;15,"No",IF(C59&lt;-15,"No","Yes")))</f>
        <v>N/A</v>
      </c>
      <c r="E59" s="31">
        <v>143.80998070999999</v>
      </c>
      <c r="F59" s="21" t="str">
        <f>IF($B59="N/A","N/A",IF(E59&gt;15,"No",IF(E59&lt;-15,"No","Yes")))</f>
        <v>N/A</v>
      </c>
      <c r="G59" s="31">
        <v>161.54582848000001</v>
      </c>
      <c r="H59" s="21" t="str">
        <f>IF($B59="N/A","N/A",IF(G59&gt;15,"No",IF(G59&lt;-15,"No","Yes")))</f>
        <v>N/A</v>
      </c>
      <c r="I59" s="22">
        <v>17.89</v>
      </c>
      <c r="J59" s="22">
        <v>12.33</v>
      </c>
      <c r="K59" s="21" t="str">
        <f t="shared" si="6"/>
        <v>Yes</v>
      </c>
    </row>
    <row r="60" spans="1:11">
      <c r="A60" s="207" t="s">
        <v>861</v>
      </c>
      <c r="B60" s="197"/>
      <c r="C60" s="197"/>
      <c r="D60" s="197"/>
      <c r="E60" s="197"/>
      <c r="F60" s="197"/>
      <c r="G60" s="197"/>
      <c r="H60" s="197"/>
      <c r="I60" s="197"/>
      <c r="J60" s="197"/>
      <c r="K60" s="198"/>
    </row>
    <row r="61" spans="1:11">
      <c r="A61" s="7" t="s">
        <v>222</v>
      </c>
      <c r="B61" s="3" t="s">
        <v>62</v>
      </c>
      <c r="C61" s="22">
        <v>99.720554273000005</v>
      </c>
      <c r="D61" s="21" t="str">
        <f>IF($B61="N/A","N/A",IF(C61&gt;99,"No",IF(C61&lt;75,"No","Yes")))</f>
        <v>No</v>
      </c>
      <c r="E61" s="22">
        <v>99.775795564000006</v>
      </c>
      <c r="F61" s="21" t="str">
        <f>IF($B61="N/A","N/A",IF(E61&gt;99,"No",IF(E61&lt;75,"No","Yes")))</f>
        <v>No</v>
      </c>
      <c r="G61" s="22">
        <v>99.786901900999993</v>
      </c>
      <c r="H61" s="21" t="str">
        <f>IF($B61="N/A","N/A",IF(G61&gt;99,"No",IF(G61&lt;75,"No","Yes")))</f>
        <v>No</v>
      </c>
      <c r="I61" s="22">
        <v>5.5399999999999998E-2</v>
      </c>
      <c r="J61" s="22">
        <v>1.11E-2</v>
      </c>
      <c r="K61" s="21" t="str">
        <f t="shared" si="6"/>
        <v>Yes</v>
      </c>
    </row>
    <row r="62" spans="1:11">
      <c r="A62" s="7" t="s">
        <v>224</v>
      </c>
      <c r="B62" s="25" t="s">
        <v>63</v>
      </c>
      <c r="C62" s="23">
        <v>0</v>
      </c>
      <c r="D62" s="21" t="str">
        <f>IF($B62="N/A","N/A",IF(C62&gt;20,"No",IF(C62&lt;=0,"No","Yes")))</f>
        <v>No</v>
      </c>
      <c r="E62" s="23">
        <v>0</v>
      </c>
      <c r="F62" s="21" t="str">
        <f>IF($B62="N/A","N/A",IF(E62&gt;20,"No",IF(E62&lt;=0,"No","Yes")))</f>
        <v>No</v>
      </c>
      <c r="G62" s="23">
        <v>0</v>
      </c>
      <c r="H62" s="21" t="str">
        <f>IF($B62="N/A","N/A",IF(G62&gt;20,"No",IF(G62&lt;=0,"No","Yes")))</f>
        <v>No</v>
      </c>
      <c r="I62" s="22" t="s">
        <v>995</v>
      </c>
      <c r="J62" s="22" t="s">
        <v>995</v>
      </c>
      <c r="K62" s="21" t="str">
        <f t="shared" si="6"/>
        <v>N/A</v>
      </c>
    </row>
    <row r="63" spans="1:11">
      <c r="A63" s="7" t="s">
        <v>854</v>
      </c>
      <c r="B63" s="25" t="s">
        <v>64</v>
      </c>
      <c r="C63" s="23">
        <v>0.26096997690000001</v>
      </c>
      <c r="D63" s="21" t="str">
        <f>IF($B63="N/A","N/A",IF(C63&gt;10,"No",IF(C63&lt;=0,"No","Yes")))</f>
        <v>Yes</v>
      </c>
      <c r="E63" s="23">
        <v>0.21215043389999999</v>
      </c>
      <c r="F63" s="21" t="str">
        <f>IF($B63="N/A","N/A",IF(E63&gt;10,"No",IF(E63&lt;=0,"No","Yes")))</f>
        <v>Yes</v>
      </c>
      <c r="G63" s="23">
        <v>0.20318655999999999</v>
      </c>
      <c r="H63" s="21" t="str">
        <f>IF($B63="N/A","N/A",IF(G63&gt;10,"No",IF(G63&lt;=0,"No","Yes")))</f>
        <v>Yes</v>
      </c>
      <c r="I63" s="22">
        <v>-18.7</v>
      </c>
      <c r="J63" s="22">
        <v>-4.2300000000000004</v>
      </c>
      <c r="K63" s="21" t="str">
        <f t="shared" si="6"/>
        <v>Yes</v>
      </c>
    </row>
    <row r="64" spans="1:11">
      <c r="A64" s="7" t="s">
        <v>858</v>
      </c>
      <c r="B64" s="25" t="s">
        <v>55</v>
      </c>
      <c r="C64" s="23">
        <v>1.84757506E-2</v>
      </c>
      <c r="D64" s="21" t="str">
        <f>IF($B64="N/A","N/A",IF(C64&gt;5,"No",IF(C64&lt;=0,"No","Yes")))</f>
        <v>Yes</v>
      </c>
      <c r="E64" s="23">
        <v>1.20540019E-2</v>
      </c>
      <c r="F64" s="21" t="str">
        <f>IF($B64="N/A","N/A",IF(E64&gt;5,"No",IF(E64&lt;=0,"No","Yes")))</f>
        <v>Yes</v>
      </c>
      <c r="G64" s="23">
        <v>9.9115395000000002E-3</v>
      </c>
      <c r="H64" s="21" t="str">
        <f>IF($B64="N/A","N/A",IF(G64&gt;5,"No",IF(G64&lt;=0,"No","Yes")))</f>
        <v>Yes</v>
      </c>
      <c r="I64" s="22">
        <v>-34.799999999999997</v>
      </c>
      <c r="J64" s="22">
        <v>-17.8</v>
      </c>
      <c r="K64" s="21" t="str">
        <f t="shared" si="6"/>
        <v>No</v>
      </c>
    </row>
    <row r="65" spans="1:11">
      <c r="A65" s="207" t="s">
        <v>977</v>
      </c>
      <c r="B65" s="197"/>
      <c r="C65" s="197"/>
      <c r="D65" s="197"/>
      <c r="E65" s="197"/>
      <c r="F65" s="197"/>
      <c r="G65" s="197"/>
      <c r="H65" s="197"/>
      <c r="I65" s="197"/>
      <c r="J65" s="197"/>
      <c r="K65" s="198"/>
    </row>
    <row r="66" spans="1:11">
      <c r="A66" s="193" t="s">
        <v>978</v>
      </c>
      <c r="B66" s="3" t="s">
        <v>54</v>
      </c>
      <c r="C66" s="23" t="s">
        <v>51</v>
      </c>
      <c r="D66" s="21" t="str">
        <f>IF($B66="N/A","N/A",IF(C66&gt;100,"No",IF(C66&lt;95,"No","Yes")))</f>
        <v>No</v>
      </c>
      <c r="E66" s="23" t="s">
        <v>51</v>
      </c>
      <c r="F66" s="21" t="str">
        <f>IF($B66="N/A","N/A",IF(E66&gt;100,"No",IF(E66&lt;95,"No","Yes")))</f>
        <v>No</v>
      </c>
      <c r="G66" s="23">
        <v>99.980176920999995</v>
      </c>
      <c r="H66" s="21" t="str">
        <f>IF($B66="N/A","N/A",IF(G66&gt;100,"No",IF(G66&lt;95,"No","Yes")))</f>
        <v>Yes</v>
      </c>
      <c r="I66" s="22" t="s">
        <v>51</v>
      </c>
      <c r="J66" s="22" t="s">
        <v>51</v>
      </c>
      <c r="K66" s="21" t="str">
        <f t="shared" ref="K66" si="7">IF(J66="Div by 0", "N/A", IF(J66="N/A","N/A", IF(J66&gt;15, "No", IF(J66&lt;-15, "No", "Yes"))))</f>
        <v>N/A</v>
      </c>
    </row>
    <row r="67" spans="1:11">
      <c r="A67" s="207" t="s">
        <v>769</v>
      </c>
      <c r="B67" s="197"/>
      <c r="C67" s="197"/>
      <c r="D67" s="197"/>
      <c r="E67" s="197"/>
      <c r="F67" s="197"/>
      <c r="G67" s="197"/>
      <c r="H67" s="197"/>
      <c r="I67" s="197"/>
      <c r="J67" s="197"/>
      <c r="K67" s="198"/>
    </row>
    <row r="68" spans="1:11">
      <c r="A68" s="7" t="s">
        <v>202</v>
      </c>
      <c r="B68" s="3" t="s">
        <v>54</v>
      </c>
      <c r="C68" s="23">
        <v>100</v>
      </c>
      <c r="D68" s="21" t="str">
        <f>IF($B68="N/A","N/A",IF(C68&gt;100,"No",IF(C68&lt;95,"No","Yes")))</f>
        <v>Yes</v>
      </c>
      <c r="E68" s="23">
        <v>100</v>
      </c>
      <c r="F68" s="21" t="str">
        <f>IF($B68="N/A","N/A",IF(E68&gt;100,"No",IF(E68&lt;95,"No","Yes")))</f>
        <v>Yes</v>
      </c>
      <c r="G68" s="23">
        <v>100</v>
      </c>
      <c r="H68" s="21" t="str">
        <f>IF($B68="N/A","N/A",IF(G68&gt;100,"No",IF(G68&lt;95,"No","Yes")))</f>
        <v>Yes</v>
      </c>
      <c r="I68" s="22">
        <v>0</v>
      </c>
      <c r="J68" s="22">
        <v>0</v>
      </c>
      <c r="K68" s="21" t="str">
        <f t="shared" si="6"/>
        <v>Yes</v>
      </c>
    </row>
    <row r="69" spans="1:11">
      <c r="A69" s="7" t="s">
        <v>204</v>
      </c>
      <c r="B69" s="3" t="s">
        <v>57</v>
      </c>
      <c r="C69" s="23">
        <v>5.3879907621000003</v>
      </c>
      <c r="D69" s="21" t="str">
        <f>IF($B69="N/A","N/A",IF(C69&gt;30,"No",IF(C69&lt;5,"No","Yes")))</f>
        <v>Yes</v>
      </c>
      <c r="E69" s="23">
        <v>2.5216972035</v>
      </c>
      <c r="F69" s="21" t="str">
        <f>IF($B69="N/A","N/A",IF(E69&gt;30,"No",IF(E69&lt;5,"No","Yes")))</f>
        <v>No</v>
      </c>
      <c r="G69" s="23">
        <v>0.98372029640000003</v>
      </c>
      <c r="H69" s="21" t="str">
        <f>IF($B69="N/A","N/A",IF(G69&gt;30,"No",IF(G69&lt;5,"No","Yes")))</f>
        <v>No</v>
      </c>
      <c r="I69" s="22">
        <v>-53.2</v>
      </c>
      <c r="J69" s="22">
        <v>-61</v>
      </c>
      <c r="K69" s="21" t="str">
        <f t="shared" si="6"/>
        <v>No</v>
      </c>
    </row>
    <row r="70" spans="1:11">
      <c r="A70" s="7" t="s">
        <v>205</v>
      </c>
      <c r="B70" s="3" t="s">
        <v>10</v>
      </c>
      <c r="C70" s="23">
        <v>70.572748267999998</v>
      </c>
      <c r="D70" s="21" t="str">
        <f>IF($B70="N/A","N/A",IF(C70&gt;75,"No",IF(C70&lt;15,"No","Yes")))</f>
        <v>Yes</v>
      </c>
      <c r="E70" s="23">
        <v>80.079556413000006</v>
      </c>
      <c r="F70" s="21" t="str">
        <f>IF($B70="N/A","N/A",IF(E70&gt;75,"No",IF(E70&lt;15,"No","Yes")))</f>
        <v>No</v>
      </c>
      <c r="G70" s="23">
        <v>89.174120970000004</v>
      </c>
      <c r="H70" s="21" t="str">
        <f>IF($B70="N/A","N/A",IF(G70&gt;75,"No",IF(G70&lt;15,"No","Yes")))</f>
        <v>No</v>
      </c>
      <c r="I70" s="22">
        <v>13.47</v>
      </c>
      <c r="J70" s="22">
        <v>11.36</v>
      </c>
      <c r="K70" s="21" t="str">
        <f t="shared" si="6"/>
        <v>Yes</v>
      </c>
    </row>
    <row r="71" spans="1:11">
      <c r="A71" s="7" t="s">
        <v>206</v>
      </c>
      <c r="B71" s="3" t="s">
        <v>11</v>
      </c>
      <c r="C71" s="23">
        <v>24.039260970000001</v>
      </c>
      <c r="D71" s="21" t="str">
        <f>IF($B71="N/A","N/A",IF(C71&gt;70,"No",IF(C71&lt;25,"No","Yes")))</f>
        <v>No</v>
      </c>
      <c r="E71" s="23">
        <v>17.398746383999999</v>
      </c>
      <c r="F71" s="21" t="str">
        <f>IF($B71="N/A","N/A",IF(E71&gt;70,"No",IF(E71&lt;25,"No","Yes")))</f>
        <v>No</v>
      </c>
      <c r="G71" s="23">
        <v>9.8421587332999998</v>
      </c>
      <c r="H71" s="21" t="str">
        <f>IF($B71="N/A","N/A",IF(G71&gt;70,"No",IF(G71&lt;25,"No","Yes")))</f>
        <v>No</v>
      </c>
      <c r="I71" s="22">
        <v>-27.6</v>
      </c>
      <c r="J71" s="22">
        <v>-43.4</v>
      </c>
      <c r="K71" s="21" t="str">
        <f t="shared" si="6"/>
        <v>No</v>
      </c>
    </row>
    <row r="72" spans="1:11">
      <c r="A72" s="208" t="s">
        <v>185</v>
      </c>
      <c r="B72" s="197"/>
      <c r="C72" s="197"/>
      <c r="D72" s="197"/>
      <c r="E72" s="197"/>
      <c r="F72" s="197"/>
      <c r="G72" s="197"/>
      <c r="H72" s="197"/>
      <c r="I72" s="197"/>
      <c r="J72" s="197"/>
      <c r="K72" s="198"/>
    </row>
    <row r="73" spans="1:11">
      <c r="A73" s="193" t="s">
        <v>979</v>
      </c>
      <c r="B73" s="3" t="s">
        <v>54</v>
      </c>
      <c r="C73" s="23" t="s">
        <v>51</v>
      </c>
      <c r="D73" s="21" t="str">
        <f>IF($B73="N/A","N/A",IF(C73&gt;100,"No",IF(C73&lt;95,"No","Yes")))</f>
        <v>No</v>
      </c>
      <c r="E73" s="23" t="s">
        <v>51</v>
      </c>
      <c r="F73" s="21" t="str">
        <f>IF($B73="N/A","N/A",IF(E73&gt;100,"No",IF(E73&lt;95,"No","Yes")))</f>
        <v>No</v>
      </c>
      <c r="G73" s="23">
        <v>81.728076913999999</v>
      </c>
      <c r="H73" s="21" t="str">
        <f>IF($B73="N/A","N/A",IF(G73&gt;100,"No",IF(G73&lt;95,"No","Yes")))</f>
        <v>No</v>
      </c>
      <c r="I73" s="22" t="s">
        <v>51</v>
      </c>
      <c r="J73" s="22" t="s">
        <v>51</v>
      </c>
      <c r="K73" s="21" t="str">
        <f>IF(J73="Div by 0", "N/A", IF(J73="N/A","N/A", IF(J73&gt;15, "No", IF(J73&lt;-15, "No", "Yes"))))</f>
        <v>N/A</v>
      </c>
    </row>
    <row r="74" spans="1:11">
      <c r="A74" s="7" t="s">
        <v>718</v>
      </c>
      <c r="B74" s="3" t="s">
        <v>66</v>
      </c>
      <c r="C74" s="23">
        <v>2.9792147806</v>
      </c>
      <c r="D74" s="21" t="str">
        <f>IF($B74="N/A","N/A",IF(C74&gt;5,"No",IF(C74&lt;1,"No","Yes")))</f>
        <v>Yes</v>
      </c>
      <c r="E74" s="23">
        <v>2.6060752169999999</v>
      </c>
      <c r="F74" s="21" t="str">
        <f>IF($B74="N/A","N/A",IF(E74&gt;5,"No",IF(E74&lt;1,"No","Yes")))</f>
        <v>Yes</v>
      </c>
      <c r="G74" s="23">
        <v>3.1345243699999998</v>
      </c>
      <c r="H74" s="21" t="str">
        <f>IF($B74="N/A","N/A",IF(G74&gt;5,"No",IF(G74&lt;1,"No","Yes")))</f>
        <v>Yes</v>
      </c>
      <c r="I74" s="22">
        <v>-12.5</v>
      </c>
      <c r="J74" s="22">
        <v>20.28</v>
      </c>
      <c r="K74" s="21" t="str">
        <f>IF(J74="Div by 0", "N/A", IF(J74="N/A","N/A", IF(J74&gt;15, "No", IF(J74&lt;-15, "No", "Yes"))))</f>
        <v>No</v>
      </c>
    </row>
    <row r="75" spans="1:11">
      <c r="A75" s="7" t="s">
        <v>720</v>
      </c>
      <c r="B75" s="3" t="s">
        <v>67</v>
      </c>
      <c r="C75" s="23">
        <v>59.886836027999998</v>
      </c>
      <c r="D75" s="21" t="str">
        <f>IF($B75="N/A","N/A",IF(C75&gt;98,"No",IF(C75&lt;8,"No","Yes")))</f>
        <v>Yes</v>
      </c>
      <c r="E75" s="23">
        <v>42.810993250000003</v>
      </c>
      <c r="F75" s="21" t="str">
        <f>IF($B75="N/A","N/A",IF(E75&gt;98,"No",IF(E75&lt;8,"No","Yes")))</f>
        <v>Yes</v>
      </c>
      <c r="G75" s="23">
        <v>73.731942414000002</v>
      </c>
      <c r="H75" s="21" t="str">
        <f>IF($B75="N/A","N/A",IF(G75&gt;98,"No",IF(G75&lt;8,"No","Yes")))</f>
        <v>Yes</v>
      </c>
      <c r="I75" s="22">
        <v>-28.5</v>
      </c>
      <c r="J75" s="22">
        <v>72.23</v>
      </c>
      <c r="K75" s="21" t="str">
        <f>IF(J75="Div by 0", "N/A", IF(J75="N/A","N/A", IF(J75&gt;15, "No", IF(J75&lt;-15, "No", "Yes"))))</f>
        <v>No</v>
      </c>
    </row>
    <row r="76" spans="1:11">
      <c r="A76" s="7" t="s">
        <v>721</v>
      </c>
      <c r="B76" s="25" t="s">
        <v>55</v>
      </c>
      <c r="C76" s="23">
        <v>0.50346420319999996</v>
      </c>
      <c r="D76" s="21" t="str">
        <f>IF($B76="N/A","N/A",IF(C76&gt;5,"No",IF(C76&lt;=0,"No","Yes")))</f>
        <v>Yes</v>
      </c>
      <c r="E76" s="23">
        <v>0.41224686599999999</v>
      </c>
      <c r="F76" s="21" t="str">
        <f>IF($B76="N/A","N/A",IF(E76&gt;5,"No",IF(E76&lt;=0,"No","Yes")))</f>
        <v>Yes</v>
      </c>
      <c r="G76" s="23">
        <v>0.63929429839999996</v>
      </c>
      <c r="H76" s="21" t="str">
        <f>IF($B76="N/A","N/A",IF(G76&gt;5,"No",IF(G76&lt;=0,"No","Yes")))</f>
        <v>Yes</v>
      </c>
      <c r="I76" s="22">
        <v>-18.100000000000001</v>
      </c>
      <c r="J76" s="22">
        <v>55.08</v>
      </c>
      <c r="K76" s="21" t="str">
        <f>IF(J76="Div by 0", "N/A", IF(J76="N/A","N/A", IF(J76&gt;15, "No", IF(J76&lt;-15, "No", "Yes"))))</f>
        <v>No</v>
      </c>
    </row>
    <row r="78" spans="1:11">
      <c r="C78" s="27"/>
      <c r="D78" s="27"/>
      <c r="E78" s="27"/>
      <c r="F78" s="27"/>
      <c r="G78" s="27"/>
      <c r="H78" s="27"/>
      <c r="I78" s="27"/>
      <c r="J78" s="27"/>
      <c r="K78" s="27"/>
    </row>
    <row r="79" spans="1:11">
      <c r="C79" s="27"/>
      <c r="D79" s="27"/>
      <c r="E79" s="27"/>
      <c r="F79" s="27"/>
      <c r="G79" s="27"/>
      <c r="H79" s="27"/>
      <c r="I79" s="27"/>
      <c r="J79" s="27"/>
      <c r="K79" s="27"/>
    </row>
    <row r="80" spans="1:11">
      <c r="C80" s="27"/>
      <c r="D80" s="27"/>
      <c r="E80" s="27"/>
      <c r="F80" s="27"/>
      <c r="G80" s="27"/>
      <c r="H80" s="27"/>
      <c r="I80" s="27"/>
      <c r="J80" s="27"/>
      <c r="K80" s="27"/>
    </row>
    <row r="81" spans="3:11">
      <c r="C81" s="27"/>
      <c r="D81" s="27"/>
      <c r="E81" s="27"/>
      <c r="F81" s="27"/>
      <c r="G81" s="27"/>
      <c r="H81" s="27"/>
      <c r="I81" s="27"/>
      <c r="J81" s="27"/>
      <c r="K81" s="27"/>
    </row>
    <row r="82" spans="3:11">
      <c r="C82" s="27"/>
      <c r="D82" s="27"/>
      <c r="E82" s="27"/>
      <c r="F82" s="27"/>
      <c r="G82" s="27"/>
      <c r="H82" s="27"/>
      <c r="I82" s="27"/>
      <c r="J82" s="27"/>
      <c r="K82" s="27"/>
    </row>
    <row r="83" spans="3:11">
      <c r="C83" s="27"/>
      <c r="D83" s="27"/>
      <c r="E83" s="27"/>
      <c r="F83" s="27"/>
      <c r="G83" s="27"/>
      <c r="H83" s="27"/>
      <c r="I83" s="27"/>
      <c r="J83" s="27"/>
      <c r="K83" s="27"/>
    </row>
    <row r="84" spans="3:11">
      <c r="C84" s="27"/>
      <c r="D84" s="27"/>
      <c r="E84" s="27"/>
      <c r="F84" s="27"/>
      <c r="G84" s="27"/>
      <c r="H84" s="27"/>
      <c r="I84" s="27"/>
      <c r="J84" s="27"/>
      <c r="K84" s="27"/>
    </row>
    <row r="85" spans="3:11">
      <c r="C85" s="27"/>
      <c r="D85" s="27"/>
      <c r="E85" s="27"/>
      <c r="F85" s="27"/>
      <c r="G85" s="27"/>
      <c r="H85" s="27"/>
      <c r="I85" s="27"/>
      <c r="J85" s="27"/>
      <c r="K85" s="27"/>
    </row>
    <row r="86" spans="3:11">
      <c r="C86" s="27"/>
      <c r="D86" s="27"/>
      <c r="E86" s="27"/>
      <c r="F86" s="27"/>
      <c r="G86" s="27"/>
      <c r="H86" s="27"/>
      <c r="I86" s="27"/>
      <c r="J86" s="27"/>
      <c r="K86" s="27"/>
    </row>
    <row r="87" spans="3:11">
      <c r="C87" s="27"/>
      <c r="D87" s="27"/>
      <c r="E87" s="27"/>
      <c r="F87" s="27"/>
      <c r="G87" s="27"/>
      <c r="H87" s="27"/>
      <c r="I87" s="27"/>
      <c r="J87" s="27"/>
      <c r="K87" s="27"/>
    </row>
    <row r="88" spans="3:11">
      <c r="C88" s="27"/>
      <c r="D88" s="27"/>
      <c r="E88" s="27"/>
      <c r="F88" s="27"/>
      <c r="G88" s="27"/>
      <c r="H88" s="27"/>
      <c r="I88" s="27"/>
      <c r="J88" s="27"/>
      <c r="K88" s="27"/>
    </row>
    <row r="89" spans="3:11">
      <c r="C89" s="27"/>
      <c r="D89" s="27"/>
      <c r="E89" s="27"/>
      <c r="F89" s="27"/>
      <c r="G89" s="27"/>
      <c r="H89" s="27"/>
      <c r="I89" s="27"/>
      <c r="J89" s="27"/>
      <c r="K89" s="27"/>
    </row>
    <row r="90" spans="3:11">
      <c r="C90" s="27"/>
      <c r="D90" s="27"/>
      <c r="E90" s="27"/>
      <c r="F90" s="27"/>
      <c r="G90" s="27"/>
      <c r="H90" s="27"/>
      <c r="I90" s="27"/>
      <c r="J90" s="27"/>
      <c r="K90" s="27"/>
    </row>
    <row r="91" spans="3:11">
      <c r="C91" s="27"/>
      <c r="D91" s="27"/>
      <c r="E91" s="27"/>
      <c r="F91" s="27"/>
      <c r="G91" s="27"/>
      <c r="H91" s="27"/>
      <c r="I91" s="27"/>
      <c r="J91" s="27"/>
      <c r="K91" s="27"/>
    </row>
    <row r="92" spans="3:11">
      <c r="C92" s="27"/>
      <c r="D92" s="27"/>
      <c r="E92" s="27"/>
      <c r="F92" s="27"/>
      <c r="G92" s="27"/>
      <c r="H92" s="27"/>
      <c r="I92" s="27"/>
      <c r="J92" s="27"/>
      <c r="K92" s="27"/>
    </row>
    <row r="93" spans="3:11">
      <c r="C93" s="27"/>
      <c r="D93" s="27"/>
      <c r="E93" s="27"/>
      <c r="F93" s="27"/>
      <c r="G93" s="27"/>
      <c r="H93" s="27"/>
      <c r="I93" s="27"/>
      <c r="J93" s="27"/>
      <c r="K93" s="27"/>
    </row>
    <row r="94" spans="3:11">
      <c r="C94" s="27"/>
      <c r="D94" s="27"/>
      <c r="E94" s="27"/>
      <c r="F94" s="27"/>
      <c r="G94" s="27"/>
      <c r="H94" s="27"/>
      <c r="I94" s="27"/>
      <c r="J94" s="27"/>
      <c r="K94" s="27"/>
    </row>
    <row r="95" spans="3:11">
      <c r="C95" s="27"/>
      <c r="D95" s="27"/>
      <c r="E95" s="27"/>
      <c r="F95" s="27"/>
      <c r="G95" s="27"/>
      <c r="H95" s="27"/>
      <c r="I95" s="27"/>
      <c r="J95" s="27"/>
      <c r="K95" s="27"/>
    </row>
    <row r="96" spans="3:11">
      <c r="C96" s="27"/>
      <c r="D96" s="27"/>
      <c r="E96" s="27"/>
      <c r="F96" s="27"/>
      <c r="G96" s="27"/>
      <c r="H96" s="27"/>
      <c r="I96" s="27"/>
      <c r="J96" s="27"/>
      <c r="K96" s="27"/>
    </row>
    <row r="97" spans="3:11">
      <c r="C97" s="27"/>
      <c r="D97" s="27"/>
      <c r="E97" s="27"/>
      <c r="F97" s="27"/>
      <c r="G97" s="27"/>
      <c r="H97" s="27"/>
      <c r="I97" s="27"/>
      <c r="J97" s="27"/>
      <c r="K97" s="27"/>
    </row>
    <row r="98" spans="3:11">
      <c r="C98" s="27"/>
      <c r="D98" s="27"/>
      <c r="E98" s="27"/>
      <c r="F98" s="27"/>
      <c r="G98" s="27"/>
      <c r="H98" s="27"/>
      <c r="I98" s="27"/>
      <c r="J98" s="27"/>
      <c r="K98" s="27"/>
    </row>
    <row r="99" spans="3:11">
      <c r="C99" s="27"/>
      <c r="D99" s="27"/>
      <c r="E99" s="27"/>
      <c r="F99" s="27"/>
      <c r="G99" s="27"/>
      <c r="H99" s="27"/>
      <c r="I99" s="27"/>
      <c r="J99" s="27"/>
      <c r="K99" s="27"/>
    </row>
    <row r="100" spans="3:11">
      <c r="C100" s="27"/>
      <c r="D100" s="27"/>
      <c r="E100" s="27"/>
      <c r="F100" s="27"/>
      <c r="G100" s="27"/>
      <c r="H100" s="27"/>
      <c r="I100" s="27"/>
      <c r="J100" s="27"/>
      <c r="K100" s="27"/>
    </row>
    <row r="101" spans="3:11">
      <c r="C101" s="27"/>
      <c r="D101" s="27"/>
      <c r="E101" s="27"/>
      <c r="F101" s="27"/>
      <c r="G101" s="27"/>
      <c r="H101" s="27"/>
      <c r="I101" s="27"/>
      <c r="J101" s="27"/>
      <c r="K101" s="27"/>
    </row>
    <row r="102" spans="3:11">
      <c r="C102" s="27"/>
      <c r="D102" s="27"/>
      <c r="E102" s="27"/>
      <c r="F102" s="27"/>
      <c r="G102" s="27"/>
      <c r="H102" s="27"/>
      <c r="I102" s="27"/>
      <c r="J102" s="27"/>
      <c r="K102" s="27"/>
    </row>
    <row r="103" spans="3:11">
      <c r="C103" s="27"/>
      <c r="D103" s="27"/>
      <c r="E103" s="27"/>
      <c r="F103" s="27"/>
      <c r="G103" s="27"/>
      <c r="H103" s="27"/>
      <c r="I103" s="27"/>
      <c r="J103" s="27"/>
      <c r="K103" s="27"/>
    </row>
    <row r="104" spans="3:11">
      <c r="C104" s="27"/>
      <c r="D104" s="27"/>
      <c r="E104" s="27"/>
      <c r="F104" s="27"/>
      <c r="G104" s="27"/>
      <c r="H104" s="27"/>
      <c r="I104" s="27"/>
      <c r="J104" s="27"/>
      <c r="K104" s="27"/>
    </row>
    <row r="105" spans="3:11">
      <c r="C105" s="27"/>
      <c r="D105" s="27"/>
      <c r="E105" s="27"/>
      <c r="F105" s="27"/>
      <c r="G105" s="27"/>
      <c r="H105" s="27"/>
      <c r="I105" s="27"/>
      <c r="J105" s="27"/>
      <c r="K105" s="27"/>
    </row>
    <row r="106" spans="3:11">
      <c r="C106" s="27"/>
      <c r="D106" s="27"/>
      <c r="E106" s="27"/>
      <c r="F106" s="27"/>
      <c r="G106" s="27"/>
      <c r="H106" s="27"/>
      <c r="I106" s="27"/>
      <c r="J106" s="27"/>
      <c r="K106" s="27"/>
    </row>
    <row r="107" spans="3:11">
      <c r="C107" s="27"/>
      <c r="D107" s="27"/>
      <c r="E107" s="27"/>
      <c r="F107" s="27"/>
      <c r="G107" s="27"/>
      <c r="H107" s="27"/>
      <c r="I107" s="27"/>
      <c r="J107" s="27"/>
      <c r="K107" s="27"/>
    </row>
    <row r="108" spans="3:11">
      <c r="C108" s="27"/>
      <c r="D108" s="27"/>
      <c r="E108" s="27"/>
      <c r="F108" s="27"/>
      <c r="G108" s="27"/>
      <c r="H108" s="27"/>
      <c r="I108" s="27"/>
      <c r="J108" s="27"/>
      <c r="K108" s="27"/>
    </row>
    <row r="109" spans="3:11">
      <c r="C109" s="27"/>
      <c r="D109" s="27"/>
      <c r="E109" s="27"/>
      <c r="F109" s="27"/>
      <c r="G109" s="27"/>
      <c r="H109" s="27"/>
      <c r="I109" s="27"/>
      <c r="J109" s="27"/>
      <c r="K109" s="27"/>
    </row>
    <row r="110" spans="3:11">
      <c r="C110" s="27"/>
      <c r="D110" s="27"/>
      <c r="E110" s="27"/>
      <c r="F110" s="27"/>
      <c r="G110" s="27"/>
      <c r="H110" s="27"/>
      <c r="I110" s="27"/>
      <c r="J110" s="27"/>
      <c r="K110" s="27"/>
    </row>
    <row r="111" spans="3:11">
      <c r="C111" s="27"/>
      <c r="D111" s="27"/>
      <c r="E111" s="27"/>
      <c r="F111" s="27"/>
      <c r="G111" s="27"/>
      <c r="H111" s="27"/>
      <c r="I111" s="27"/>
      <c r="J111" s="27"/>
      <c r="K111" s="27"/>
    </row>
    <row r="112" spans="3:11">
      <c r="C112" s="27"/>
      <c r="D112" s="27"/>
      <c r="E112" s="27"/>
      <c r="F112" s="27"/>
      <c r="G112" s="27"/>
      <c r="H112" s="27"/>
      <c r="I112" s="27"/>
      <c r="J112" s="27"/>
      <c r="K112" s="27"/>
    </row>
    <row r="113" spans="3:11">
      <c r="C113" s="27"/>
      <c r="D113" s="27"/>
      <c r="E113" s="27"/>
      <c r="F113" s="27"/>
      <c r="G113" s="27"/>
      <c r="H113" s="27"/>
      <c r="I113" s="27"/>
      <c r="J113" s="27"/>
      <c r="K113" s="27"/>
    </row>
    <row r="114" spans="3:11">
      <c r="C114" s="27"/>
      <c r="D114" s="27"/>
      <c r="E114" s="27"/>
      <c r="F114" s="27"/>
      <c r="G114" s="27"/>
      <c r="H114" s="27"/>
      <c r="I114" s="27"/>
      <c r="J114" s="27"/>
      <c r="K114" s="27"/>
    </row>
    <row r="115" spans="3:11">
      <c r="C115" s="27"/>
      <c r="D115" s="27"/>
      <c r="E115" s="27"/>
      <c r="F115" s="27"/>
      <c r="G115" s="27"/>
      <c r="H115" s="27"/>
      <c r="I115" s="27"/>
      <c r="J115" s="27"/>
      <c r="K115" s="27"/>
    </row>
    <row r="116" spans="3:11">
      <c r="C116" s="27"/>
      <c r="D116" s="27"/>
      <c r="E116" s="27"/>
      <c r="F116" s="27"/>
      <c r="G116" s="27"/>
      <c r="H116" s="27"/>
      <c r="I116" s="27"/>
      <c r="J116" s="27"/>
      <c r="K116" s="27"/>
    </row>
    <row r="117" spans="3:11">
      <c r="C117" s="27"/>
      <c r="D117" s="27"/>
      <c r="E117" s="27"/>
      <c r="F117" s="27"/>
      <c r="G117" s="27"/>
      <c r="H117" s="27"/>
      <c r="I117" s="27"/>
      <c r="J117" s="27"/>
      <c r="K117" s="27"/>
    </row>
    <row r="118" spans="3:11">
      <c r="C118" s="27"/>
      <c r="D118" s="27"/>
      <c r="E118" s="27"/>
      <c r="F118" s="27"/>
      <c r="G118" s="27"/>
      <c r="H118" s="27"/>
      <c r="I118" s="27"/>
      <c r="J118" s="27"/>
      <c r="K118" s="27"/>
    </row>
    <row r="119" spans="3:11">
      <c r="C119" s="27"/>
      <c r="D119" s="27"/>
      <c r="E119" s="27"/>
      <c r="F119" s="27"/>
      <c r="G119" s="27"/>
      <c r="H119" s="27"/>
      <c r="I119" s="27"/>
      <c r="J119" s="27"/>
      <c r="K119" s="27"/>
    </row>
    <row r="120" spans="3:11">
      <c r="C120" s="27"/>
      <c r="D120" s="27"/>
      <c r="E120" s="27"/>
      <c r="F120" s="27"/>
      <c r="G120" s="27"/>
      <c r="H120" s="27"/>
      <c r="I120" s="27"/>
      <c r="J120" s="27"/>
      <c r="K120" s="27"/>
    </row>
    <row r="121" spans="3:11">
      <c r="C121" s="27"/>
      <c r="D121" s="27"/>
      <c r="E121" s="27"/>
      <c r="F121" s="27"/>
      <c r="G121" s="27"/>
      <c r="H121" s="27"/>
      <c r="I121" s="27"/>
      <c r="J121" s="27"/>
      <c r="K121" s="27"/>
    </row>
    <row r="122" spans="3:11">
      <c r="C122" s="27"/>
      <c r="D122" s="27"/>
      <c r="E122" s="27"/>
      <c r="F122" s="27"/>
      <c r="G122" s="27"/>
      <c r="H122" s="27"/>
      <c r="I122" s="27"/>
      <c r="J122" s="27"/>
      <c r="K122" s="27"/>
    </row>
    <row r="123" spans="3:11">
      <c r="C123" s="27"/>
      <c r="D123" s="27"/>
      <c r="E123" s="27"/>
      <c r="F123" s="27"/>
      <c r="G123" s="27"/>
      <c r="H123" s="27"/>
      <c r="I123" s="27"/>
      <c r="J123" s="27"/>
      <c r="K123" s="27"/>
    </row>
    <row r="124" spans="3:11">
      <c r="C124" s="27"/>
      <c r="D124" s="27"/>
      <c r="E124" s="27"/>
      <c r="F124" s="27"/>
      <c r="G124" s="27"/>
      <c r="H124" s="27"/>
      <c r="I124" s="27"/>
      <c r="J124" s="27"/>
      <c r="K124" s="27"/>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03/24/2010</oddHeader>
    <oddFooter xml:space="preserve">&amp;R&amp;P&amp;L&amp;9&amp;"Times" Abbreviations and acronyms are described at the end of this report.                                                                                   </oddFooter>
  </headerFooter>
</worksheet>
</file>

<file path=xl/worksheets/sheet4.xml><?xml version="1.0" encoding="utf-8"?>
<worksheet xmlns="http://schemas.openxmlformats.org/spreadsheetml/2006/main" xmlns:r="http://schemas.openxmlformats.org/officeDocument/2006/relationships">
  <sheetPr codeName="Sheet3"/>
  <dimension ref="A1:K204"/>
  <sheetViews>
    <sheetView zoomScale="70" zoomScaleNormal="70" zoomScaleSheetLayoutView="75" workbookViewId="0">
      <pane xSplit="1" ySplit="4" topLeftCell="B5" activePane="bottomRight" state="frozen"/>
      <selection pane="topRight"/>
      <selection pane="bottomLeft"/>
      <selection pane="bottomRight" activeCell="A2" sqref="A2"/>
    </sheetView>
  </sheetViews>
  <sheetFormatPr defaultRowHeight="12.75"/>
  <cols>
    <col min="1" max="1" width="70.7109375" style="35" customWidth="1"/>
    <col min="2" max="2" width="13.42578125" style="14" customWidth="1"/>
    <col min="3" max="8" width="10.85546875" style="14" customWidth="1"/>
    <col min="9" max="10" width="13.7109375" style="29" customWidth="1"/>
    <col min="11" max="11" width="18.7109375" style="14" customWidth="1"/>
    <col min="12" max="16384" width="9.140625" style="14"/>
  </cols>
  <sheetData>
    <row r="1" spans="1:11" ht="12.75" customHeight="1">
      <c r="A1" s="81" t="s">
        <v>897</v>
      </c>
      <c r="B1" s="5"/>
      <c r="C1" s="5"/>
      <c r="D1" s="5"/>
      <c r="E1" s="5"/>
      <c r="F1" s="5"/>
      <c r="G1" s="5"/>
      <c r="H1" s="5"/>
      <c r="I1" s="82"/>
      <c r="J1" s="82"/>
      <c r="K1" s="5"/>
    </row>
    <row r="2" spans="1:11" ht="12.75" customHeight="1">
      <c r="A2" s="83" t="s">
        <v>994</v>
      </c>
      <c r="B2" s="5"/>
      <c r="C2" s="5"/>
      <c r="D2" s="5"/>
      <c r="E2" s="5"/>
      <c r="F2" s="5"/>
      <c r="G2" s="5"/>
      <c r="H2" s="5"/>
      <c r="I2" s="5"/>
      <c r="J2" s="5"/>
      <c r="K2" s="5"/>
    </row>
    <row r="3" spans="1:11" ht="12.75" customHeight="1">
      <c r="A3" s="84"/>
      <c r="B3" s="16"/>
      <c r="C3" s="16"/>
      <c r="D3" s="16"/>
      <c r="E3" s="16"/>
      <c r="F3" s="16"/>
      <c r="G3" s="16"/>
      <c r="H3" s="16"/>
      <c r="I3" s="85"/>
      <c r="J3" s="85"/>
      <c r="K3" s="16"/>
    </row>
    <row r="4" spans="1:11" ht="56.25" customHeight="1">
      <c r="A4" s="145" t="s">
        <v>45</v>
      </c>
      <c r="B4" s="6" t="s">
        <v>46</v>
      </c>
      <c r="C4" s="17" t="s">
        <v>175</v>
      </c>
      <c r="D4" s="17" t="s">
        <v>176</v>
      </c>
      <c r="E4" s="17" t="s">
        <v>902</v>
      </c>
      <c r="F4" s="17" t="s">
        <v>903</v>
      </c>
      <c r="G4" s="17" t="s">
        <v>900</v>
      </c>
      <c r="H4" s="17" t="s">
        <v>901</v>
      </c>
      <c r="I4" s="6" t="s">
        <v>173</v>
      </c>
      <c r="J4" s="6" t="s">
        <v>899</v>
      </c>
      <c r="K4" s="6" t="s">
        <v>777</v>
      </c>
    </row>
    <row r="5" spans="1:11">
      <c r="A5" s="209" t="s">
        <v>68</v>
      </c>
      <c r="B5" s="200"/>
      <c r="C5" s="200"/>
      <c r="D5" s="200"/>
      <c r="E5" s="200"/>
      <c r="F5" s="200"/>
      <c r="G5" s="200"/>
      <c r="H5" s="200"/>
      <c r="I5" s="200"/>
      <c r="J5" s="200"/>
      <c r="K5" s="201"/>
    </row>
    <row r="6" spans="1:11">
      <c r="A6" s="91" t="s">
        <v>47</v>
      </c>
      <c r="B6" s="70" t="s">
        <v>51</v>
      </c>
      <c r="C6" s="47">
        <v>79752542</v>
      </c>
      <c r="D6" s="21" t="str">
        <f>IF($B6="N/A","N/A",IF(C6&gt;15,"No",IF(C6&lt;-15,"No","Yes")))</f>
        <v>N/A</v>
      </c>
      <c r="E6" s="39">
        <v>84684414</v>
      </c>
      <c r="F6" s="21" t="str">
        <f>IF($B6="N/A","N/A",IF(E6&gt;15,"No",IF(E6&lt;-15,"No","Yes")))</f>
        <v>N/A</v>
      </c>
      <c r="G6" s="39">
        <v>93840293</v>
      </c>
      <c r="H6" s="21" t="str">
        <f>IF($B6="N/A","N/A",IF(G6&gt;15,"No",IF(G6&lt;-15,"No","Yes")))</f>
        <v>N/A</v>
      </c>
      <c r="I6" s="41">
        <v>6.1840000000000002</v>
      </c>
      <c r="J6" s="41">
        <v>10.81</v>
      </c>
      <c r="K6" s="21" t="str">
        <f>IF(J6="Div by 0", "N/A", IF(J6="N/A","N/A", IF(J6&gt;15, "No", IF(J6&lt;-15, "No", "Yes"))))</f>
        <v>Yes</v>
      </c>
    </row>
    <row r="7" spans="1:11">
      <c r="A7" s="152" t="s">
        <v>712</v>
      </c>
      <c r="B7" s="70" t="s">
        <v>51</v>
      </c>
      <c r="C7" s="9">
        <v>0</v>
      </c>
      <c r="D7" s="21" t="str">
        <f>IF($B7="N/A","N/A",IF(C7&gt;15,"No",IF(C7&lt;-15,"No","Yes")))</f>
        <v>N/A</v>
      </c>
      <c r="E7" s="21">
        <v>0</v>
      </c>
      <c r="F7" s="21" t="str">
        <f>IF($B7="N/A","N/A",IF(E7&gt;15,"No",IF(E7&lt;-15,"No","Yes")))</f>
        <v>N/A</v>
      </c>
      <c r="G7" s="21">
        <v>0</v>
      </c>
      <c r="H7" s="21" t="str">
        <f>IF($B7="N/A","N/A",IF(G7&gt;15,"No",IF(G7&lt;-15,"No","Yes")))</f>
        <v>N/A</v>
      </c>
      <c r="I7" s="41" t="s">
        <v>995</v>
      </c>
      <c r="J7" s="41" t="s">
        <v>995</v>
      </c>
      <c r="K7" s="21" t="str">
        <f>IF(J7="Div by 0", "N/A", IF(J7="N/A","N/A", IF(J7&gt;15, "No", IF(J7&lt;-15, "No", "Yes"))))</f>
        <v>N/A</v>
      </c>
    </row>
    <row r="8" spans="1:11">
      <c r="A8" s="152" t="s">
        <v>713</v>
      </c>
      <c r="B8" s="70" t="s">
        <v>51</v>
      </c>
      <c r="C8" s="9">
        <v>0</v>
      </c>
      <c r="D8" s="21" t="str">
        <f>IF($B8="N/A","N/A",IF(C8&gt;15,"No",IF(C8&lt;-15,"No","Yes")))</f>
        <v>N/A</v>
      </c>
      <c r="E8" s="21">
        <v>0</v>
      </c>
      <c r="F8" s="21" t="str">
        <f>IF($B8="N/A","N/A",IF(E8&gt;15,"No",IF(E8&lt;-15,"No","Yes")))</f>
        <v>N/A</v>
      </c>
      <c r="G8" s="21">
        <v>0</v>
      </c>
      <c r="H8" s="21" t="str">
        <f>IF($B8="N/A","N/A",IF(G8&gt;15,"No",IF(G8&lt;-15,"No","Yes")))</f>
        <v>N/A</v>
      </c>
      <c r="I8" s="41" t="s">
        <v>995</v>
      </c>
      <c r="J8" s="41" t="s">
        <v>995</v>
      </c>
      <c r="K8" s="21" t="str">
        <f>IF(J8="Div by 0", "N/A", IF(J8="N/A","N/A", IF(J8&gt;15, "No", IF(J8&lt;-15, "No", "Yes"))))</f>
        <v>N/A</v>
      </c>
    </row>
    <row r="9" spans="1:11">
      <c r="A9" s="152" t="s">
        <v>722</v>
      </c>
      <c r="B9" s="70" t="s">
        <v>51</v>
      </c>
      <c r="C9" s="9">
        <v>22.291928951999999</v>
      </c>
      <c r="D9" s="21" t="str">
        <f>IF($B9="N/A","N/A",IF(C9&gt;15,"No",IF(C9&lt;-15,"No","Yes")))</f>
        <v>N/A</v>
      </c>
      <c r="E9" s="21">
        <v>22.640820304999998</v>
      </c>
      <c r="F9" s="21" t="str">
        <f>IF($B9="N/A","N/A",IF(E9&gt;15,"No",IF(E9&lt;-15,"No","Yes")))</f>
        <v>N/A</v>
      </c>
      <c r="G9" s="21">
        <v>24.240480579</v>
      </c>
      <c r="H9" s="21" t="str">
        <f>IF($B9="N/A","N/A",IF(G9&gt;15,"No",IF(G9&lt;-15,"No","Yes")))</f>
        <v>N/A</v>
      </c>
      <c r="I9" s="41">
        <v>1.5649999999999999</v>
      </c>
      <c r="J9" s="41">
        <v>7.0650000000000004</v>
      </c>
      <c r="K9" s="21" t="str">
        <f t="shared" ref="K9:K26" si="0">IF(J9="Div by 0", "N/A", IF(J9="N/A","N/A", IF(J9&gt;15, "No", IF(J9&lt;-15, "No", "Yes"))))</f>
        <v>Yes</v>
      </c>
    </row>
    <row r="10" spans="1:11">
      <c r="A10" s="34" t="s">
        <v>21</v>
      </c>
      <c r="B10" s="70" t="s">
        <v>51</v>
      </c>
      <c r="C10" s="47">
        <v>61974162</v>
      </c>
      <c r="D10" s="21" t="str">
        <f>IF($B10="N/A","N/A",IF(C10&gt;15,"No",IF(C10&lt;-15,"No","Yes")))</f>
        <v>N/A</v>
      </c>
      <c r="E10" s="39">
        <v>65511168</v>
      </c>
      <c r="F10" s="21" t="str">
        <f>IF($B10="N/A","N/A",IF(E10&gt;15,"No",IF(E10&lt;-15,"No","Yes")))</f>
        <v>N/A</v>
      </c>
      <c r="G10" s="39">
        <v>71092955</v>
      </c>
      <c r="H10" s="21" t="str">
        <f>IF($B10="N/A","N/A",IF(G10&gt;15,"No",IF(G10&lt;-15,"No","Yes")))</f>
        <v>N/A</v>
      </c>
      <c r="I10" s="41">
        <v>5.7069999999999999</v>
      </c>
      <c r="J10" s="41">
        <v>8.52</v>
      </c>
      <c r="K10" s="21" t="str">
        <f t="shared" si="0"/>
        <v>Yes</v>
      </c>
    </row>
    <row r="11" spans="1:11">
      <c r="A11" s="152" t="s">
        <v>714</v>
      </c>
      <c r="B11" s="70" t="s">
        <v>53</v>
      </c>
      <c r="C11" s="9">
        <v>13.61956294</v>
      </c>
      <c r="D11" s="21" t="str">
        <f>IF($B11="N/A","N/A",IF(C11&gt;20,"No",IF(C11&lt;5,"No","Yes")))</f>
        <v>Yes</v>
      </c>
      <c r="E11" s="21">
        <v>12.721217243</v>
      </c>
      <c r="F11" s="21" t="str">
        <f>IF($B11="N/A","N/A",IF(E11&gt;20,"No",IF(E11&lt;5,"No","Yes")))</f>
        <v>Yes</v>
      </c>
      <c r="G11" s="21">
        <v>11.233798061</v>
      </c>
      <c r="H11" s="21" t="str">
        <f>IF($B11="N/A","N/A",IF(G11&gt;20,"No",IF(G11&lt;5,"No","Yes")))</f>
        <v>Yes</v>
      </c>
      <c r="I11" s="41">
        <v>-6.6</v>
      </c>
      <c r="J11" s="41">
        <v>-11.7</v>
      </c>
      <c r="K11" s="21" t="str">
        <f t="shared" si="0"/>
        <v>Yes</v>
      </c>
    </row>
    <row r="12" spans="1:11">
      <c r="A12" s="152" t="s">
        <v>715</v>
      </c>
      <c r="B12" s="70" t="s">
        <v>183</v>
      </c>
      <c r="C12" s="9">
        <v>0.97937104819999998</v>
      </c>
      <c r="D12" s="21" t="str">
        <f>IF($B12="N/A","N/A",IF(C12&gt;1,"Yes","No"))</f>
        <v>No</v>
      </c>
      <c r="E12" s="21">
        <v>0.9600485218</v>
      </c>
      <c r="F12" s="21" t="str">
        <f>IF($B12="N/A","N/A",IF(E12&gt;1,"Yes","No"))</f>
        <v>No</v>
      </c>
      <c r="G12" s="21">
        <v>2.4671206873</v>
      </c>
      <c r="H12" s="21" t="str">
        <f>IF($B12="N/A","N/A",IF(G12&gt;1,"Yes","No"))</f>
        <v>Yes</v>
      </c>
      <c r="I12" s="41">
        <v>-1.97</v>
      </c>
      <c r="J12" s="41">
        <v>157</v>
      </c>
      <c r="K12" s="21" t="str">
        <f t="shared" si="0"/>
        <v>No</v>
      </c>
    </row>
    <row r="13" spans="1:11">
      <c r="A13" s="152" t="s">
        <v>716</v>
      </c>
      <c r="B13" s="70" t="s">
        <v>51</v>
      </c>
      <c r="C13" s="9">
        <v>63.502356839000001</v>
      </c>
      <c r="D13" s="21" t="str">
        <f>IF($B13="N/A","N/A",IF(C13&gt;15,"No",IF(C13&lt;-15,"No","Yes")))</f>
        <v>N/A</v>
      </c>
      <c r="E13" s="21">
        <v>56.562401123000001</v>
      </c>
      <c r="F13" s="21" t="str">
        <f>IF($B13="N/A","N/A",IF(E13&gt;15,"No",IF(E13&lt;-15,"No","Yes")))</f>
        <v>N/A</v>
      </c>
      <c r="G13" s="21">
        <v>82.677432468000006</v>
      </c>
      <c r="H13" s="21" t="str">
        <f>IF($B13="N/A","N/A",IF(G13&gt;15,"No",IF(G13&lt;-15,"No","Yes")))</f>
        <v>N/A</v>
      </c>
      <c r="I13" s="41">
        <v>-10.9</v>
      </c>
      <c r="J13" s="41">
        <v>46.17</v>
      </c>
      <c r="K13" s="21" t="str">
        <f t="shared" si="0"/>
        <v>No</v>
      </c>
    </row>
    <row r="14" spans="1:11">
      <c r="A14" s="152" t="s">
        <v>717</v>
      </c>
      <c r="B14" s="70" t="s">
        <v>51</v>
      </c>
      <c r="C14" s="92">
        <v>61.907344342000002</v>
      </c>
      <c r="D14" s="21" t="str">
        <f>IF($B14="N/A","N/A",IF(C14&gt;15,"No",IF(C14&lt;-15,"No","Yes")))</f>
        <v>N/A</v>
      </c>
      <c r="E14" s="86">
        <v>77.261515028000005</v>
      </c>
      <c r="F14" s="21" t="str">
        <f>IF($B14="N/A","N/A",IF(E14&gt;15,"No",IF(E14&lt;-15,"No","Yes")))</f>
        <v>N/A</v>
      </c>
      <c r="G14" s="86">
        <v>71.976053465999996</v>
      </c>
      <c r="H14" s="21" t="str">
        <f>IF($B14="N/A","N/A",IF(G14&gt;15,"No",IF(G14&lt;-15,"No","Yes")))</f>
        <v>N/A</v>
      </c>
      <c r="I14" s="41">
        <v>24.8</v>
      </c>
      <c r="J14" s="41">
        <v>-6.84</v>
      </c>
      <c r="K14" s="21" t="str">
        <f t="shared" si="0"/>
        <v>Yes</v>
      </c>
    </row>
    <row r="15" spans="1:11">
      <c r="A15" s="91" t="s">
        <v>225</v>
      </c>
      <c r="B15" s="70" t="s">
        <v>51</v>
      </c>
      <c r="C15" s="93">
        <v>0.1654730955</v>
      </c>
      <c r="D15" s="21" t="str">
        <f>IF($B15="N/A","N/A",IF(C15&gt;15,"No",IF(C15&lt;-15,"No","Yes")))</f>
        <v>N/A</v>
      </c>
      <c r="E15" s="87">
        <v>8.7726886800000001E-2</v>
      </c>
      <c r="F15" s="21" t="str">
        <f>IF($B15="N/A","N/A",IF(E15&gt;15,"No",IF(E15&lt;-15,"No","Yes")))</f>
        <v>N/A</v>
      </c>
      <c r="G15" s="87">
        <v>0</v>
      </c>
      <c r="H15" s="21" t="str">
        <f>IF($B15="N/A","N/A",IF(G15&gt;15,"No",IF(G15&lt;-15,"No","Yes")))</f>
        <v>N/A</v>
      </c>
      <c r="I15" s="41">
        <v>-47</v>
      </c>
      <c r="J15" s="41">
        <v>-100</v>
      </c>
      <c r="K15" s="21" t="str">
        <f t="shared" si="0"/>
        <v>No</v>
      </c>
    </row>
    <row r="16" spans="1:11">
      <c r="A16" s="91" t="s">
        <v>226</v>
      </c>
      <c r="B16" s="70" t="s">
        <v>51</v>
      </c>
      <c r="C16" s="93">
        <v>0.67515214749999997</v>
      </c>
      <c r="D16" s="21" t="str">
        <f>IF($B16="N/A","N/A",IF(C16&gt;15,"No",IF(C16&lt;-15,"No","Yes")))</f>
        <v>N/A</v>
      </c>
      <c r="E16" s="87">
        <v>0.89437000769999997</v>
      </c>
      <c r="F16" s="21" t="str">
        <f>IF($B16="N/A","N/A",IF(E16&gt;15,"No",IF(E16&lt;-15,"No","Yes")))</f>
        <v>N/A</v>
      </c>
      <c r="G16" s="87">
        <v>0.82014876059999997</v>
      </c>
      <c r="H16" s="21" t="str">
        <f>IF($B16="N/A","N/A",IF(G16&gt;15,"No",IF(G16&lt;-15,"No","Yes")))</f>
        <v>N/A</v>
      </c>
      <c r="I16" s="41">
        <v>32.47</v>
      </c>
      <c r="J16" s="41">
        <v>-8.3000000000000007</v>
      </c>
      <c r="K16" s="21" t="str">
        <f t="shared" si="0"/>
        <v>Yes</v>
      </c>
    </row>
    <row r="17" spans="1:11">
      <c r="A17" s="91" t="s">
        <v>227</v>
      </c>
      <c r="B17" s="70" t="s">
        <v>51</v>
      </c>
      <c r="C17" s="93">
        <v>21.451303709000001</v>
      </c>
      <c r="D17" s="21" t="str">
        <f>IF($B17="N/A","N/A",IF(C17&gt;15,"No",IF(C17&lt;-15,"No","Yes")))</f>
        <v>N/A</v>
      </c>
      <c r="E17" s="87">
        <v>21.65872341</v>
      </c>
      <c r="F17" s="21" t="str">
        <f>IF($B17="N/A","N/A",IF(E17&gt;15,"No",IF(E17&lt;-15,"No","Yes")))</f>
        <v>N/A</v>
      </c>
      <c r="G17" s="87">
        <v>23.420331818000001</v>
      </c>
      <c r="H17" s="21" t="str">
        <f>IF($B17="N/A","N/A",IF(G17&gt;15,"No",IF(G17&lt;-15,"No","Yes")))</f>
        <v>N/A</v>
      </c>
      <c r="I17" s="41">
        <v>0.96689999999999998</v>
      </c>
      <c r="J17" s="41">
        <v>8.1329999999999991</v>
      </c>
      <c r="K17" s="21" t="str">
        <f t="shared" si="0"/>
        <v>Yes</v>
      </c>
    </row>
    <row r="18" spans="1:11">
      <c r="A18" s="91" t="s">
        <v>228</v>
      </c>
      <c r="B18" s="70" t="s">
        <v>143</v>
      </c>
      <c r="C18" s="92">
        <v>130.13784297999999</v>
      </c>
      <c r="D18" s="21" t="str">
        <f>IF($B18="N/A","N/A",IF(C18&gt;300,"No",IF(C18&lt;75,"No","Yes")))</f>
        <v>Yes</v>
      </c>
      <c r="E18" s="86">
        <v>117.97375187</v>
      </c>
      <c r="F18" s="21" t="str">
        <f>IF($B18="N/A","N/A",IF(E18&gt;300,"No",IF(E18&lt;75,"No","Yes")))</f>
        <v>Yes</v>
      </c>
      <c r="G18" s="86" t="s">
        <v>995</v>
      </c>
      <c r="H18" s="21" t="str">
        <f>IF($B18="N/A","N/A",IF(G18&gt;300,"No",IF(G18&lt;75,"No","Yes")))</f>
        <v>No</v>
      </c>
      <c r="I18" s="41">
        <v>-9.35</v>
      </c>
      <c r="J18" s="41" t="s">
        <v>995</v>
      </c>
      <c r="K18" s="21" t="str">
        <f t="shared" si="0"/>
        <v>N/A</v>
      </c>
    </row>
    <row r="19" spans="1:11">
      <c r="A19" s="91" t="s">
        <v>229</v>
      </c>
      <c r="B19" s="70" t="s">
        <v>144</v>
      </c>
      <c r="C19" s="92">
        <v>127.47085622</v>
      </c>
      <c r="D19" s="21" t="str">
        <f>IF($B19="N/A","N/A",IF(C19&gt;250,"No",IF(C19&lt;20,"No","Yes")))</f>
        <v>Yes</v>
      </c>
      <c r="E19" s="86">
        <v>133.82223868</v>
      </c>
      <c r="F19" s="21" t="str">
        <f>IF($B19="N/A","N/A",IF(E19&gt;250,"No",IF(E19&lt;20,"No","Yes")))</f>
        <v>Yes</v>
      </c>
      <c r="G19" s="86">
        <v>132.07076647</v>
      </c>
      <c r="H19" s="21" t="str">
        <f>IF($B19="N/A","N/A",IF(G19&gt;250,"No",IF(G19&lt;20,"No","Yes")))</f>
        <v>Yes</v>
      </c>
      <c r="I19" s="41">
        <v>4.9829999999999997</v>
      </c>
      <c r="J19" s="41">
        <v>-1.31</v>
      </c>
      <c r="K19" s="21" t="str">
        <f t="shared" si="0"/>
        <v>Yes</v>
      </c>
    </row>
    <row r="20" spans="1:11">
      <c r="A20" s="91" t="s">
        <v>230</v>
      </c>
      <c r="B20" s="70" t="s">
        <v>145</v>
      </c>
      <c r="C20" s="92">
        <v>2.7949331189</v>
      </c>
      <c r="D20" s="21" t="str">
        <f>IF($B20="N/A","N/A",IF(C20&gt;5,"No",IF(C20&lt;3,"No","Yes")))</f>
        <v>No</v>
      </c>
      <c r="E20" s="86">
        <v>2.8701360401999998</v>
      </c>
      <c r="F20" s="21" t="str">
        <f>IF($B20="N/A","N/A",IF(E20&gt;5,"No",IF(E20&lt;3,"No","Yes")))</f>
        <v>No</v>
      </c>
      <c r="G20" s="86">
        <v>2.6482774273</v>
      </c>
      <c r="H20" s="21" t="str">
        <f>IF($B20="N/A","N/A",IF(G20&gt;5,"No",IF(G20&lt;3,"No","Yes")))</f>
        <v>No</v>
      </c>
      <c r="I20" s="41">
        <v>2.6909999999999998</v>
      </c>
      <c r="J20" s="41">
        <v>-7.73</v>
      </c>
      <c r="K20" s="21" t="str">
        <f t="shared" si="0"/>
        <v>Yes</v>
      </c>
    </row>
    <row r="21" spans="1:11" ht="12.75" customHeight="1">
      <c r="A21" s="72" t="s">
        <v>865</v>
      </c>
      <c r="B21" s="70" t="s">
        <v>51</v>
      </c>
      <c r="C21" s="47">
        <v>6879</v>
      </c>
      <c r="D21" s="70" t="s">
        <v>51</v>
      </c>
      <c r="E21" s="39">
        <v>43746</v>
      </c>
      <c r="F21" s="70" t="s">
        <v>51</v>
      </c>
      <c r="G21" s="39">
        <v>22363</v>
      </c>
      <c r="H21" s="21" t="str">
        <f>IF($B21="N/A","N/A",IF(G21&gt;15,"No",IF(G21&lt;-15,"No","Yes")))</f>
        <v>N/A</v>
      </c>
      <c r="I21" s="70" t="s">
        <v>998</v>
      </c>
      <c r="J21" s="41">
        <v>-48.9</v>
      </c>
      <c r="K21" s="21" t="str">
        <f t="shared" si="0"/>
        <v>No</v>
      </c>
    </row>
    <row r="22" spans="1:11" ht="25.5">
      <c r="A22" s="2" t="s">
        <v>866</v>
      </c>
      <c r="B22" s="70" t="s">
        <v>51</v>
      </c>
      <c r="C22" s="31" t="s">
        <v>51</v>
      </c>
      <c r="D22" s="70" t="s">
        <v>51</v>
      </c>
      <c r="E22" s="31">
        <v>78.897773510999997</v>
      </c>
      <c r="F22" s="70" t="s">
        <v>51</v>
      </c>
      <c r="G22" s="31">
        <v>69.276438760000005</v>
      </c>
      <c r="H22" s="70" t="s">
        <v>51</v>
      </c>
      <c r="I22" s="22" t="s">
        <v>51</v>
      </c>
      <c r="J22" s="22">
        <v>-12.2</v>
      </c>
      <c r="K22" s="21" t="str">
        <f t="shared" si="0"/>
        <v>Yes</v>
      </c>
    </row>
    <row r="23" spans="1:11">
      <c r="A23" s="2" t="s">
        <v>171</v>
      </c>
      <c r="B23" s="70" t="s">
        <v>132</v>
      </c>
      <c r="C23" s="39" t="s">
        <v>51</v>
      </c>
      <c r="D23" s="21" t="str">
        <f>IF($B23="N/A","N/A",IF(C23="N/A","N/A",IF(C23=0,"Yes","No")))</f>
        <v>N/A</v>
      </c>
      <c r="E23" s="39">
        <v>1</v>
      </c>
      <c r="F23" s="21" t="str">
        <f>IF($B23="N/A","N/A",IF(E23="N/A","N/A",IF(E23=0,"Yes","No")))</f>
        <v>No</v>
      </c>
      <c r="G23" s="39">
        <v>0</v>
      </c>
      <c r="H23" s="21" t="str">
        <f>IF($B23="N/A","N/A",IF(G23=0,"Yes","No"))</f>
        <v>Yes</v>
      </c>
      <c r="I23" s="70" t="s">
        <v>51</v>
      </c>
      <c r="J23" s="41">
        <v>-100</v>
      </c>
      <c r="K23" s="21" t="str">
        <f t="shared" si="0"/>
        <v>No</v>
      </c>
    </row>
    <row r="24" spans="1:11">
      <c r="A24" s="192" t="s">
        <v>980</v>
      </c>
      <c r="B24" s="70" t="s">
        <v>51</v>
      </c>
      <c r="C24" s="47" t="s">
        <v>51</v>
      </c>
      <c r="D24" s="70" t="s">
        <v>51</v>
      </c>
      <c r="E24" s="39" t="s">
        <v>51</v>
      </c>
      <c r="F24" s="70" t="s">
        <v>51</v>
      </c>
      <c r="G24" s="39">
        <v>0</v>
      </c>
      <c r="H24" s="70" t="s">
        <v>51</v>
      </c>
      <c r="I24" s="41" t="s">
        <v>51</v>
      </c>
      <c r="J24" s="41" t="s">
        <v>51</v>
      </c>
      <c r="K24" s="21" t="str">
        <f t="shared" si="0"/>
        <v>N/A</v>
      </c>
    </row>
    <row r="25" spans="1:11">
      <c r="A25" s="192" t="s">
        <v>981</v>
      </c>
      <c r="B25" s="70" t="s">
        <v>51</v>
      </c>
      <c r="C25" s="94" t="s">
        <v>51</v>
      </c>
      <c r="D25" s="21" t="str">
        <f t="shared" ref="D25:D26" si="1">IF($B25="N/A","N/A",IF(C25&gt;15,"No",IF(C25&lt;-15,"No","Yes")))</f>
        <v>N/A</v>
      </c>
      <c r="E25" s="41" t="s">
        <v>51</v>
      </c>
      <c r="F25" s="21" t="str">
        <f t="shared" ref="F25:F26" si="2">IF($B25="N/A","N/A",IF(E25&gt;15,"No",IF(E25&lt;-15,"No","Yes")))</f>
        <v>N/A</v>
      </c>
      <c r="G25" s="41" t="s">
        <v>995</v>
      </c>
      <c r="H25" s="21" t="str">
        <f t="shared" ref="H25:H26" si="3">IF($B25="N/A","N/A",IF(G25&gt;15,"No",IF(G25&lt;-15,"No","Yes")))</f>
        <v>N/A</v>
      </c>
      <c r="I25" s="41" t="s">
        <v>51</v>
      </c>
      <c r="J25" s="41" t="s">
        <v>51</v>
      </c>
      <c r="K25" s="21" t="str">
        <f t="shared" si="0"/>
        <v>N/A</v>
      </c>
    </row>
    <row r="26" spans="1:11">
      <c r="A26" s="192" t="s">
        <v>982</v>
      </c>
      <c r="B26" s="70" t="s">
        <v>51</v>
      </c>
      <c r="C26" s="94" t="s">
        <v>51</v>
      </c>
      <c r="D26" s="21" t="str">
        <f t="shared" si="1"/>
        <v>N/A</v>
      </c>
      <c r="E26" s="41" t="s">
        <v>51</v>
      </c>
      <c r="F26" s="21" t="str">
        <f t="shared" si="2"/>
        <v>N/A</v>
      </c>
      <c r="G26" s="41" t="s">
        <v>995</v>
      </c>
      <c r="H26" s="21" t="str">
        <f t="shared" si="3"/>
        <v>N/A</v>
      </c>
      <c r="I26" s="41" t="s">
        <v>51</v>
      </c>
      <c r="J26" s="41" t="s">
        <v>51</v>
      </c>
      <c r="K26" s="21" t="str">
        <f t="shared" si="0"/>
        <v>N/A</v>
      </c>
    </row>
    <row r="27" spans="1:11">
      <c r="A27" s="210" t="s">
        <v>217</v>
      </c>
      <c r="B27" s="200"/>
      <c r="C27" s="200"/>
      <c r="D27" s="200"/>
      <c r="E27" s="200"/>
      <c r="F27" s="200"/>
      <c r="G27" s="200"/>
      <c r="H27" s="200"/>
      <c r="I27" s="200"/>
      <c r="J27" s="200"/>
      <c r="K27" s="201"/>
    </row>
    <row r="28" spans="1:11">
      <c r="A28" s="91" t="s">
        <v>47</v>
      </c>
      <c r="B28" s="70" t="s">
        <v>51</v>
      </c>
      <c r="C28" s="47">
        <v>53533552</v>
      </c>
      <c r="D28" s="21" t="str">
        <f>IF($B28="N/A","N/A",IF(C28&gt;15,"No",IF(C28&lt;-15,"No","Yes")))</f>
        <v>N/A</v>
      </c>
      <c r="E28" s="39">
        <v>57177350</v>
      </c>
      <c r="F28" s="21" t="str">
        <f>IF($B28="N/A","N/A",IF(E28&gt;15,"No",IF(E28&lt;-15,"No","Yes")))</f>
        <v>N/A</v>
      </c>
      <c r="G28" s="39">
        <v>63106516</v>
      </c>
      <c r="H28" s="21" t="str">
        <f>IF($B28="N/A","N/A",IF(G28&gt;15,"No",IF(G28&lt;-15,"No","Yes")))</f>
        <v>N/A</v>
      </c>
      <c r="I28" s="41">
        <v>6.8070000000000004</v>
      </c>
      <c r="J28" s="41">
        <v>10.37</v>
      </c>
      <c r="K28" s="21" t="str">
        <f t="shared" ref="K28:K52" si="4">IF(J28="Div by 0", "N/A", IF(J28="N/A","N/A", IF(J28&gt;15, "No", IF(J28&lt;-15, "No", "Yes"))))</f>
        <v>Yes</v>
      </c>
    </row>
    <row r="29" spans="1:11">
      <c r="A29" s="91" t="s">
        <v>179</v>
      </c>
      <c r="B29" s="182" t="s">
        <v>991</v>
      </c>
      <c r="C29" s="94">
        <v>100</v>
      </c>
      <c r="D29" s="21" t="str">
        <f>IF($B29="N/A","N/A",IF(C29&gt;95,"Yes","No"))</f>
        <v>Yes</v>
      </c>
      <c r="E29" s="41">
        <v>100</v>
      </c>
      <c r="F29" s="21" t="str">
        <f>IF($B29="N/A","N/A",IF(E29&gt;95,"Yes","No"))</f>
        <v>Yes</v>
      </c>
      <c r="G29" s="41">
        <v>100</v>
      </c>
      <c r="H29" s="21" t="str">
        <f>IF($B29="N/A","N/A",IF(G29&gt;95,"Yes","No"))</f>
        <v>Yes</v>
      </c>
      <c r="I29" s="41">
        <v>0</v>
      </c>
      <c r="J29" s="41">
        <v>0</v>
      </c>
      <c r="K29" s="21" t="str">
        <f t="shared" si="4"/>
        <v>Yes</v>
      </c>
    </row>
    <row r="30" spans="1:11">
      <c r="A30" s="91" t="s">
        <v>178</v>
      </c>
      <c r="B30" s="70" t="s">
        <v>132</v>
      </c>
      <c r="C30" s="94">
        <v>0</v>
      </c>
      <c r="D30" s="21" t="str">
        <f>IF($B30="N/A","N/A",IF(C30=0,"Yes","No"))</f>
        <v>Yes</v>
      </c>
      <c r="E30" s="41">
        <v>0</v>
      </c>
      <c r="F30" s="21" t="str">
        <f>IF($B30="N/A","N/A",IF(E30=0,"Yes","No"))</f>
        <v>Yes</v>
      </c>
      <c r="G30" s="41">
        <v>0</v>
      </c>
      <c r="H30" s="21" t="str">
        <f>IF($B30="N/A","N/A",IF(G30=0,"Yes","No"))</f>
        <v>Yes</v>
      </c>
      <c r="I30" s="41" t="s">
        <v>995</v>
      </c>
      <c r="J30" s="41" t="s">
        <v>995</v>
      </c>
      <c r="K30" s="21" t="str">
        <f t="shared" si="4"/>
        <v>N/A</v>
      </c>
    </row>
    <row r="31" spans="1:11">
      <c r="A31" s="91" t="s">
        <v>91</v>
      </c>
      <c r="B31" s="70" t="s">
        <v>51</v>
      </c>
      <c r="C31" s="94">
        <v>2.2575897822000002</v>
      </c>
      <c r="D31" s="21" t="str">
        <f t="shared" ref="D31:D37" si="5">IF($B31="N/A","N/A",IF(C31&gt;15,"No",IF(C31&lt;-15,"No","Yes")))</f>
        <v>N/A</v>
      </c>
      <c r="E31" s="41">
        <v>2.0475992678999999</v>
      </c>
      <c r="F31" s="21" t="str">
        <f t="shared" ref="F31:F37" si="6">IF($B31="N/A","N/A",IF(E31&gt;15,"No",IF(E31&lt;-15,"No","Yes")))</f>
        <v>N/A</v>
      </c>
      <c r="G31" s="41">
        <v>2.0093978885000001</v>
      </c>
      <c r="H31" s="21" t="str">
        <f t="shared" ref="H31:H37" si="7">IF($B31="N/A","N/A",IF(G31&gt;15,"No",IF(G31&lt;-15,"No","Yes")))</f>
        <v>N/A</v>
      </c>
      <c r="I31" s="41">
        <v>-9.3000000000000007</v>
      </c>
      <c r="J31" s="41">
        <v>-1.87</v>
      </c>
      <c r="K31" s="21" t="str">
        <f t="shared" si="4"/>
        <v>Yes</v>
      </c>
    </row>
    <row r="32" spans="1:11">
      <c r="A32" s="91" t="s">
        <v>231</v>
      </c>
      <c r="B32" s="70" t="s">
        <v>51</v>
      </c>
      <c r="C32" s="94">
        <v>0</v>
      </c>
      <c r="D32" s="21" t="str">
        <f t="shared" si="5"/>
        <v>N/A</v>
      </c>
      <c r="E32" s="41">
        <v>0</v>
      </c>
      <c r="F32" s="21" t="str">
        <f t="shared" si="6"/>
        <v>N/A</v>
      </c>
      <c r="G32" s="41">
        <v>0</v>
      </c>
      <c r="H32" s="21" t="str">
        <f t="shared" si="7"/>
        <v>N/A</v>
      </c>
      <c r="I32" s="41" t="s">
        <v>995</v>
      </c>
      <c r="J32" s="41" t="s">
        <v>995</v>
      </c>
      <c r="K32" s="21" t="str">
        <f t="shared" si="4"/>
        <v>N/A</v>
      </c>
    </row>
    <row r="33" spans="1:11" ht="12.75" customHeight="1">
      <c r="A33" s="91" t="s">
        <v>232</v>
      </c>
      <c r="B33" s="70" t="s">
        <v>51</v>
      </c>
      <c r="C33" s="94">
        <v>2.1920838999999999E-3</v>
      </c>
      <c r="D33" s="21" t="str">
        <f t="shared" si="5"/>
        <v>N/A</v>
      </c>
      <c r="E33" s="41">
        <v>1.0021061E-3</v>
      </c>
      <c r="F33" s="21" t="str">
        <f t="shared" si="6"/>
        <v>N/A</v>
      </c>
      <c r="G33" s="41">
        <v>8.0319609999999998E-4</v>
      </c>
      <c r="H33" s="21" t="str">
        <f t="shared" si="7"/>
        <v>N/A</v>
      </c>
      <c r="I33" s="41">
        <v>-54.3</v>
      </c>
      <c r="J33" s="41">
        <v>-19.8</v>
      </c>
      <c r="K33" s="21" t="str">
        <f t="shared" si="4"/>
        <v>No</v>
      </c>
    </row>
    <row r="34" spans="1:11">
      <c r="A34" s="91" t="s">
        <v>233</v>
      </c>
      <c r="B34" s="70" t="s">
        <v>51</v>
      </c>
      <c r="C34" s="94">
        <v>2.4056997660000001</v>
      </c>
      <c r="D34" s="21" t="str">
        <f t="shared" si="5"/>
        <v>N/A</v>
      </c>
      <c r="E34" s="41">
        <v>2.1874160105999998</v>
      </c>
      <c r="F34" s="21" t="str">
        <f t="shared" si="6"/>
        <v>N/A</v>
      </c>
      <c r="G34" s="41">
        <v>2.1362361500999998</v>
      </c>
      <c r="H34" s="21" t="str">
        <f t="shared" si="7"/>
        <v>N/A</v>
      </c>
      <c r="I34" s="41">
        <v>-9.07</v>
      </c>
      <c r="J34" s="41">
        <v>-2.34</v>
      </c>
      <c r="K34" s="21" t="str">
        <f t="shared" si="4"/>
        <v>Yes</v>
      </c>
    </row>
    <row r="35" spans="1:11">
      <c r="A35" s="91" t="s">
        <v>904</v>
      </c>
      <c r="B35" s="70" t="s">
        <v>51</v>
      </c>
      <c r="C35" s="94" t="s">
        <v>51</v>
      </c>
      <c r="D35" s="21" t="str">
        <f t="shared" si="5"/>
        <v>N/A</v>
      </c>
      <c r="E35" s="41" t="s">
        <v>51</v>
      </c>
      <c r="F35" s="21" t="str">
        <f t="shared" si="6"/>
        <v>N/A</v>
      </c>
      <c r="G35" s="41">
        <v>0.3198837967</v>
      </c>
      <c r="H35" s="21" t="str">
        <f t="shared" si="7"/>
        <v>N/A</v>
      </c>
      <c r="I35" s="41" t="s">
        <v>51</v>
      </c>
      <c r="J35" s="41" t="s">
        <v>51</v>
      </c>
      <c r="K35" s="21" t="str">
        <f t="shared" ref="K35" si="8">IF(J35="Div by 0", "N/A", IF(J35="N/A","N/A", IF(J35&gt;15, "No", IF(J35&lt;-15, "No", "Yes"))))</f>
        <v>N/A</v>
      </c>
    </row>
    <row r="36" spans="1:11">
      <c r="A36" s="91" t="s">
        <v>905</v>
      </c>
      <c r="B36" s="70" t="s">
        <v>51</v>
      </c>
      <c r="C36" s="94" t="s">
        <v>51</v>
      </c>
      <c r="D36" s="21" t="str">
        <f t="shared" si="5"/>
        <v>N/A</v>
      </c>
      <c r="E36" s="41" t="s">
        <v>51</v>
      </c>
      <c r="F36" s="21" t="str">
        <f t="shared" si="6"/>
        <v>N/A</v>
      </c>
      <c r="G36" s="41">
        <v>3.3820745469000002</v>
      </c>
      <c r="H36" s="21" t="str">
        <f t="shared" si="7"/>
        <v>N/A</v>
      </c>
      <c r="I36" s="41" t="s">
        <v>51</v>
      </c>
      <c r="J36" s="41" t="s">
        <v>51</v>
      </c>
      <c r="K36" s="21" t="str">
        <f t="shared" si="4"/>
        <v>N/A</v>
      </c>
    </row>
    <row r="37" spans="1:11">
      <c r="A37" s="188" t="s">
        <v>983</v>
      </c>
      <c r="B37" s="70" t="s">
        <v>51</v>
      </c>
      <c r="C37" s="94" t="s">
        <v>51</v>
      </c>
      <c r="D37" s="21" t="str">
        <f t="shared" si="5"/>
        <v>N/A</v>
      </c>
      <c r="E37" s="41" t="s">
        <v>51</v>
      </c>
      <c r="F37" s="21" t="str">
        <f t="shared" si="6"/>
        <v>N/A</v>
      </c>
      <c r="G37" s="41">
        <v>83.496309636000007</v>
      </c>
      <c r="H37" s="21" t="str">
        <f t="shared" si="7"/>
        <v>N/A</v>
      </c>
      <c r="I37" s="41" t="s">
        <v>51</v>
      </c>
      <c r="J37" s="41" t="s">
        <v>51</v>
      </c>
      <c r="K37" s="21" t="str">
        <f t="shared" ref="K37" si="9">IF(J37="Div by 0", "N/A", IF(J37="N/A","N/A", IF(J37&gt;15, "No", IF(J37&lt;-15, "No", "Yes"))))</f>
        <v>N/A</v>
      </c>
    </row>
    <row r="38" spans="1:11">
      <c r="A38" s="211" t="s">
        <v>770</v>
      </c>
      <c r="B38" s="212"/>
      <c r="C38" s="212"/>
      <c r="D38" s="212"/>
      <c r="E38" s="212"/>
      <c r="F38" s="212"/>
      <c r="G38" s="212"/>
      <c r="H38" s="212"/>
      <c r="I38" s="212"/>
      <c r="J38" s="212"/>
      <c r="K38" s="213"/>
    </row>
    <row r="39" spans="1:11">
      <c r="A39" s="188" t="s">
        <v>984</v>
      </c>
      <c r="B39" s="182" t="s">
        <v>991</v>
      </c>
      <c r="C39" s="94" t="s">
        <v>51</v>
      </c>
      <c r="D39" s="21" t="str">
        <f>IF($B39="N/A","N/A",IF(C39&gt;95,"Yes","No"))</f>
        <v>Yes</v>
      </c>
      <c r="E39" s="41" t="s">
        <v>51</v>
      </c>
      <c r="F39" s="21" t="str">
        <f>IF($B39="N/A","N/A",IF(E39&gt;95,"Yes","No"))</f>
        <v>Yes</v>
      </c>
      <c r="G39" s="41">
        <v>91.530331036000007</v>
      </c>
      <c r="H39" s="21" t="str">
        <f>IF($B39="N/A","N/A",IF(G39&gt;95,"Yes","No"))</f>
        <v>No</v>
      </c>
      <c r="I39" s="41" t="s">
        <v>51</v>
      </c>
      <c r="J39" s="41" t="s">
        <v>51</v>
      </c>
      <c r="K39" s="21" t="str">
        <f t="shared" ref="K39" si="10">IF(J39="Div by 0", "N/A", IF(J39="N/A","N/A", IF(J39&gt;15, "No", IF(J39&lt;-15, "No", "Yes"))))</f>
        <v>N/A</v>
      </c>
    </row>
    <row r="40" spans="1:11">
      <c r="A40" s="91" t="s">
        <v>234</v>
      </c>
      <c r="B40" s="88" t="s">
        <v>86</v>
      </c>
      <c r="C40" s="94">
        <v>18.894204890000001</v>
      </c>
      <c r="D40" s="21" t="str">
        <f>IF($B40="N/A","N/A",IF(C40&gt;90,"No",IF(C40&lt;50,"No","Yes")))</f>
        <v>No</v>
      </c>
      <c r="E40" s="41">
        <v>20.629579719999999</v>
      </c>
      <c r="F40" s="21" t="str">
        <f>IF($B40="N/A","N/A",IF(E40&gt;90,"No",IF(E40&lt;50,"No","Yes")))</f>
        <v>No</v>
      </c>
      <c r="G40" s="41">
        <v>20.559285827</v>
      </c>
      <c r="H40" s="21" t="str">
        <f>IF($B40="N/A","N/A",IF(G40&gt;90,"No",IF(G40&lt;50,"No","Yes")))</f>
        <v>No</v>
      </c>
      <c r="I40" s="41">
        <v>9.1850000000000005</v>
      </c>
      <c r="J40" s="41">
        <v>-0.34100000000000003</v>
      </c>
      <c r="K40" s="21" t="str">
        <f t="shared" si="4"/>
        <v>Yes</v>
      </c>
    </row>
    <row r="41" spans="1:11">
      <c r="A41" s="91" t="s">
        <v>235</v>
      </c>
      <c r="B41" s="88" t="s">
        <v>55</v>
      </c>
      <c r="C41" s="94">
        <v>29.609002966999999</v>
      </c>
      <c r="D41" s="21" t="str">
        <f t="shared" ref="D41:D46" si="11">IF($B41="N/A","N/A",IF(C41&gt;5,"No",IF(C41&lt;=0,"No","Yes")))</f>
        <v>No</v>
      </c>
      <c r="E41" s="41">
        <v>30.696280956999999</v>
      </c>
      <c r="F41" s="21" t="str">
        <f t="shared" ref="F41:F46" si="12">IF($B41="N/A","N/A",IF(E41&gt;5,"No",IF(E41&lt;=0,"No","Yes")))</f>
        <v>No</v>
      </c>
      <c r="G41" s="41">
        <v>33.410605332999999</v>
      </c>
      <c r="H41" s="21" t="str">
        <f t="shared" ref="H41:H46" si="13">IF($B41="N/A","N/A",IF(G41&gt;5,"No",IF(G41&lt;=0,"No","Yes")))</f>
        <v>No</v>
      </c>
      <c r="I41" s="41">
        <v>3.6720000000000002</v>
      </c>
      <c r="J41" s="41">
        <v>8.843</v>
      </c>
      <c r="K41" s="21" t="str">
        <f t="shared" si="4"/>
        <v>Yes</v>
      </c>
    </row>
    <row r="42" spans="1:11">
      <c r="A42" s="91" t="s">
        <v>236</v>
      </c>
      <c r="B42" s="88" t="s">
        <v>55</v>
      </c>
      <c r="C42" s="94">
        <v>3.1798226279000001</v>
      </c>
      <c r="D42" s="21" t="str">
        <f t="shared" si="11"/>
        <v>Yes</v>
      </c>
      <c r="E42" s="41">
        <v>3.1304004121000002</v>
      </c>
      <c r="F42" s="21" t="str">
        <f t="shared" si="12"/>
        <v>Yes</v>
      </c>
      <c r="G42" s="41">
        <v>2.9268118684000002</v>
      </c>
      <c r="H42" s="21" t="str">
        <f t="shared" si="13"/>
        <v>Yes</v>
      </c>
      <c r="I42" s="41">
        <v>-1.55</v>
      </c>
      <c r="J42" s="41">
        <v>-6.5</v>
      </c>
      <c r="K42" s="21" t="str">
        <f t="shared" si="4"/>
        <v>Yes</v>
      </c>
    </row>
    <row r="43" spans="1:11">
      <c r="A43" s="91" t="s">
        <v>237</v>
      </c>
      <c r="B43" s="88" t="s">
        <v>55</v>
      </c>
      <c r="C43" s="94">
        <v>2.9054675799999999E-2</v>
      </c>
      <c r="D43" s="21" t="str">
        <f t="shared" si="11"/>
        <v>Yes</v>
      </c>
      <c r="E43" s="41">
        <v>3.5501820199999999E-2</v>
      </c>
      <c r="F43" s="21" t="str">
        <f t="shared" si="12"/>
        <v>Yes</v>
      </c>
      <c r="G43" s="41">
        <v>3.2312035699999998E-2</v>
      </c>
      <c r="H43" s="21" t="str">
        <f t="shared" si="13"/>
        <v>Yes</v>
      </c>
      <c r="I43" s="41">
        <v>22.19</v>
      </c>
      <c r="J43" s="41">
        <v>-8.98</v>
      </c>
      <c r="K43" s="21" t="str">
        <f t="shared" si="4"/>
        <v>Yes</v>
      </c>
    </row>
    <row r="44" spans="1:11">
      <c r="A44" s="91" t="s">
        <v>906</v>
      </c>
      <c r="B44" s="70" t="s">
        <v>51</v>
      </c>
      <c r="C44" s="94" t="s">
        <v>51</v>
      </c>
      <c r="D44" s="21" t="str">
        <f t="shared" si="11"/>
        <v>N/A</v>
      </c>
      <c r="E44" s="41" t="s">
        <v>51</v>
      </c>
      <c r="F44" s="21" t="str">
        <f t="shared" si="12"/>
        <v>N/A</v>
      </c>
      <c r="G44" s="41">
        <v>5.33716677E-2</v>
      </c>
      <c r="H44" s="21" t="str">
        <f t="shared" si="13"/>
        <v>N/A</v>
      </c>
      <c r="I44" s="41" t="s">
        <v>51</v>
      </c>
      <c r="J44" s="41" t="s">
        <v>51</v>
      </c>
      <c r="K44" s="21" t="str">
        <f t="shared" ref="K44" si="14">IF(J44="Div by 0", "N/A", IF(J44="N/A","N/A", IF(J44&gt;15, "No", IF(J44&lt;-15, "No", "Yes"))))</f>
        <v>N/A</v>
      </c>
    </row>
    <row r="45" spans="1:11">
      <c r="A45" s="91" t="s">
        <v>907</v>
      </c>
      <c r="B45" s="70" t="s">
        <v>51</v>
      </c>
      <c r="C45" s="94" t="s">
        <v>51</v>
      </c>
      <c r="D45" s="21" t="str">
        <f t="shared" si="11"/>
        <v>N/A</v>
      </c>
      <c r="E45" s="41" t="s">
        <v>51</v>
      </c>
      <c r="F45" s="21" t="str">
        <f t="shared" si="12"/>
        <v>N/A</v>
      </c>
      <c r="G45" s="41">
        <v>2.7104966500000001E-2</v>
      </c>
      <c r="H45" s="21" t="str">
        <f t="shared" si="13"/>
        <v>N/A</v>
      </c>
      <c r="I45" s="41" t="s">
        <v>51</v>
      </c>
      <c r="J45" s="41" t="s">
        <v>51</v>
      </c>
      <c r="K45" s="21" t="str">
        <f t="shared" si="4"/>
        <v>N/A</v>
      </c>
    </row>
    <row r="46" spans="1:11" ht="12.75" customHeight="1">
      <c r="A46" s="91" t="s">
        <v>908</v>
      </c>
      <c r="B46" s="70" t="s">
        <v>51</v>
      </c>
      <c r="C46" s="94" t="s">
        <v>51</v>
      </c>
      <c r="D46" s="21" t="str">
        <f t="shared" si="11"/>
        <v>N/A</v>
      </c>
      <c r="E46" s="41" t="s">
        <v>51</v>
      </c>
      <c r="F46" s="21" t="str">
        <f t="shared" si="12"/>
        <v>N/A</v>
      </c>
      <c r="G46" s="41">
        <v>6.6902758999999997E-3</v>
      </c>
      <c r="H46" s="21" t="str">
        <f t="shared" si="13"/>
        <v>N/A</v>
      </c>
      <c r="I46" s="41" t="s">
        <v>51</v>
      </c>
      <c r="J46" s="41" t="s">
        <v>51</v>
      </c>
      <c r="K46" s="21" t="str">
        <f t="shared" ref="K46" si="15">IF(J46="Div by 0", "N/A", IF(J46="N/A","N/A", IF(J46&gt;15, "No", IF(J46&lt;-15, "No", "Yes"))))</f>
        <v>N/A</v>
      </c>
    </row>
    <row r="47" spans="1:11">
      <c r="A47" s="91" t="s">
        <v>238</v>
      </c>
      <c r="B47" s="70" t="s">
        <v>135</v>
      </c>
      <c r="C47" s="94">
        <v>2.3630806340000001</v>
      </c>
      <c r="D47" s="21" t="str">
        <f>IF($B47="N/A","N/A",IF(C47&gt;10,"No",IF(C47&lt;1,"No","Yes")))</f>
        <v>Yes</v>
      </c>
      <c r="E47" s="41">
        <v>2.3682524636000002</v>
      </c>
      <c r="F47" s="21" t="str">
        <f>IF($B47="N/A","N/A",IF(E47&gt;10,"No",IF(E47&lt;1,"No","Yes")))</f>
        <v>Yes</v>
      </c>
      <c r="G47" s="41">
        <v>2.2263120975000001</v>
      </c>
      <c r="H47" s="21" t="str">
        <f>IF($B47="N/A","N/A",IF(G47&gt;10,"No",IF(G47&lt;1,"No","Yes")))</f>
        <v>Yes</v>
      </c>
      <c r="I47" s="41">
        <v>0.21890000000000001</v>
      </c>
      <c r="J47" s="41">
        <v>-5.99</v>
      </c>
      <c r="K47" s="21" t="str">
        <f t="shared" si="4"/>
        <v>Yes</v>
      </c>
    </row>
    <row r="48" spans="1:11">
      <c r="A48" s="91" t="s">
        <v>239</v>
      </c>
      <c r="B48" s="89" t="s">
        <v>64</v>
      </c>
      <c r="C48" s="94">
        <v>7.8601901850000004</v>
      </c>
      <c r="D48" s="21" t="str">
        <f>IF($B48="N/A","N/A",IF(C48&gt;10,"No",IF(C48&lt;=0,"No","Yes")))</f>
        <v>Yes</v>
      </c>
      <c r="E48" s="41">
        <v>4.2863826322999996</v>
      </c>
      <c r="F48" s="21" t="str">
        <f>IF($B48="N/A","N/A",IF(E48&gt;10,"No",IF(E48&lt;=0,"No","Yes")))</f>
        <v>Yes</v>
      </c>
      <c r="G48" s="41">
        <v>2.788723117</v>
      </c>
      <c r="H48" s="21" t="str">
        <f>IF($B48="N/A","N/A",IF(G48&gt;10,"No",IF(G48&lt;=0,"No","Yes")))</f>
        <v>Yes</v>
      </c>
      <c r="I48" s="41">
        <v>-45.5</v>
      </c>
      <c r="J48" s="41">
        <v>-34.9</v>
      </c>
      <c r="K48" s="21" t="str">
        <f t="shared" si="4"/>
        <v>No</v>
      </c>
    </row>
    <row r="49" spans="1:11">
      <c r="A49" s="91" t="s">
        <v>240</v>
      </c>
      <c r="B49" s="88" t="s">
        <v>87</v>
      </c>
      <c r="C49" s="94">
        <v>10.295817845</v>
      </c>
      <c r="D49" s="21" t="str">
        <f>IF($B49="N/A","N/A",IF(C49&gt;=5,"No",IF(C49&lt;0,"No","Yes")))</f>
        <v>No</v>
      </c>
      <c r="E49" s="41">
        <v>8.7078694622999997</v>
      </c>
      <c r="F49" s="21" t="str">
        <f>IF($B49="N/A","N/A",IF(E49&gt;=5,"No",IF(E49&lt;0,"No","Yes")))</f>
        <v>No</v>
      </c>
      <c r="G49" s="41">
        <v>8.4696657948999992</v>
      </c>
      <c r="H49" s="21" t="str">
        <f>IF($B49="N/A","N/A",IF(G49&gt;=5,"No",IF(G49&lt;0,"No","Yes")))</f>
        <v>No</v>
      </c>
      <c r="I49" s="41">
        <v>-15.4</v>
      </c>
      <c r="J49" s="41">
        <v>-2.74</v>
      </c>
      <c r="K49" s="21" t="str">
        <f t="shared" si="4"/>
        <v>Yes</v>
      </c>
    </row>
    <row r="50" spans="1:11">
      <c r="A50" s="211" t="s">
        <v>771</v>
      </c>
      <c r="B50" s="212"/>
      <c r="C50" s="212"/>
      <c r="D50" s="212"/>
      <c r="E50" s="212"/>
      <c r="F50" s="212"/>
      <c r="G50" s="212"/>
      <c r="H50" s="212"/>
      <c r="I50" s="212"/>
      <c r="J50" s="212"/>
      <c r="K50" s="213"/>
    </row>
    <row r="51" spans="1:11">
      <c r="A51" s="91" t="s">
        <v>49</v>
      </c>
      <c r="B51" s="88" t="s">
        <v>58</v>
      </c>
      <c r="C51" s="94">
        <v>0.28941289009999999</v>
      </c>
      <c r="D51" s="21" t="str">
        <f>IF($B51="N/A","N/A",IF(C51&gt;15,"No",IF(C51&lt;=0,"No","Yes")))</f>
        <v>Yes</v>
      </c>
      <c r="E51" s="41">
        <v>0.25782237200000002</v>
      </c>
      <c r="F51" s="21" t="str">
        <f>IF($B51="N/A","N/A",IF(E51&gt;15,"No",IF(E51&lt;=0,"No","Yes")))</f>
        <v>Yes</v>
      </c>
      <c r="G51" s="41">
        <v>0.2160394974</v>
      </c>
      <c r="H51" s="21" t="str">
        <f>IF($B51="N/A","N/A",IF(G51&gt;15,"No",IF(G51&lt;=0,"No","Yes")))</f>
        <v>Yes</v>
      </c>
      <c r="I51" s="41">
        <v>-10.9</v>
      </c>
      <c r="J51" s="41">
        <v>-16.2</v>
      </c>
      <c r="K51" s="21" t="str">
        <f t="shared" si="4"/>
        <v>No</v>
      </c>
    </row>
    <row r="52" spans="1:11">
      <c r="A52" s="91" t="s">
        <v>195</v>
      </c>
      <c r="B52" s="70" t="s">
        <v>51</v>
      </c>
      <c r="C52" s="92">
        <v>60.579030936000002</v>
      </c>
      <c r="D52" s="21" t="str">
        <f>IF($B52="N/A","N/A",IF(C52&gt;15,"No",IF(C52&lt;-15,"No","Yes")))</f>
        <v>N/A</v>
      </c>
      <c r="E52" s="86">
        <v>64.284616323999998</v>
      </c>
      <c r="F52" s="21" t="str">
        <f>IF($B52="N/A","N/A",IF(E52&gt;15,"No",IF(E52&lt;-15,"No","Yes")))</f>
        <v>N/A</v>
      </c>
      <c r="G52" s="86">
        <v>64.631576631000001</v>
      </c>
      <c r="H52" s="21" t="str">
        <f>IF($B52="N/A","N/A",IF(G52&gt;15,"No",IF(G52&lt;-15,"No","Yes")))</f>
        <v>N/A</v>
      </c>
      <c r="I52" s="41">
        <v>6.117</v>
      </c>
      <c r="J52" s="41">
        <v>0.53969999999999996</v>
      </c>
      <c r="K52" s="21" t="str">
        <f t="shared" si="4"/>
        <v>Yes</v>
      </c>
    </row>
    <row r="53" spans="1:11">
      <c r="A53" s="207" t="s">
        <v>863</v>
      </c>
      <c r="B53" s="197"/>
      <c r="C53" s="197"/>
      <c r="D53" s="197"/>
      <c r="E53" s="197"/>
      <c r="F53" s="197"/>
      <c r="G53" s="197"/>
      <c r="H53" s="197"/>
      <c r="I53" s="197"/>
      <c r="J53" s="197"/>
      <c r="K53" s="198"/>
    </row>
    <row r="54" spans="1:11">
      <c r="A54" s="91" t="s">
        <v>241</v>
      </c>
      <c r="B54" s="70" t="s">
        <v>70</v>
      </c>
      <c r="C54" s="94">
        <v>15.414009890000001</v>
      </c>
      <c r="D54" s="21" t="str">
        <f>IF($B54="N/A","N/A",IF(C54&gt;35,"No",IF(C54&lt;10,"No","Yes")))</f>
        <v>Yes</v>
      </c>
      <c r="E54" s="41">
        <v>15.655436987</v>
      </c>
      <c r="F54" s="21" t="str">
        <f>IF($B54="N/A","N/A",IF(E54&gt;35,"No",IF(E54&lt;10,"No","Yes")))</f>
        <v>Yes</v>
      </c>
      <c r="G54" s="41">
        <v>15.03628722</v>
      </c>
      <c r="H54" s="21" t="str">
        <f>IF($B54="N/A","N/A",IF(G54&gt;35,"No",IF(G54&lt;10,"No","Yes")))</f>
        <v>Yes</v>
      </c>
      <c r="I54" s="41">
        <v>1.5660000000000001</v>
      </c>
      <c r="J54" s="41">
        <v>-3.95</v>
      </c>
      <c r="K54" s="21" t="str">
        <f t="shared" ref="K54:K79" si="16">IF(J54="Div by 0", "N/A", IF(J54="N/A","N/A", IF(J54&gt;15, "No", IF(J54&lt;-15, "No", "Yes"))))</f>
        <v>Yes</v>
      </c>
    </row>
    <row r="55" spans="1:11">
      <c r="A55" s="91" t="s">
        <v>242</v>
      </c>
      <c r="B55" s="70" t="s">
        <v>71</v>
      </c>
      <c r="C55" s="94">
        <v>7.0443579009999997</v>
      </c>
      <c r="D55" s="21" t="str">
        <f>IF($B55="N/A","N/A",IF(C55&gt;20,"No",IF(C55&lt;2,"No","Yes")))</f>
        <v>Yes</v>
      </c>
      <c r="E55" s="41">
        <v>7.2323970943000004</v>
      </c>
      <c r="F55" s="21" t="str">
        <f>IF($B55="N/A","N/A",IF(E55&gt;20,"No",IF(E55&lt;2,"No","Yes")))</f>
        <v>Yes</v>
      </c>
      <c r="G55" s="41">
        <v>7.4470328863999997</v>
      </c>
      <c r="H55" s="21" t="str">
        <f>IF($B55="N/A","N/A",IF(G55&gt;20,"No",IF(G55&lt;2,"No","Yes")))</f>
        <v>Yes</v>
      </c>
      <c r="I55" s="41">
        <v>2.669</v>
      </c>
      <c r="J55" s="41">
        <v>2.968</v>
      </c>
      <c r="K55" s="21" t="str">
        <f t="shared" si="16"/>
        <v>Yes</v>
      </c>
    </row>
    <row r="56" spans="1:11">
      <c r="A56" s="91" t="s">
        <v>243</v>
      </c>
      <c r="B56" s="70" t="s">
        <v>92</v>
      </c>
      <c r="C56" s="94">
        <v>0.90711335579999997</v>
      </c>
      <c r="D56" s="21" t="str">
        <f>IF($B56="N/A","N/A",IF(C56&gt;8,"No",IF(C56&lt;0.5,"No","Yes")))</f>
        <v>Yes</v>
      </c>
      <c r="E56" s="41">
        <v>0.85431381480000002</v>
      </c>
      <c r="F56" s="21" t="str">
        <f>IF($B56="N/A","N/A",IF(E56&gt;8,"No",IF(E56&lt;0.5,"No","Yes")))</f>
        <v>Yes</v>
      </c>
      <c r="G56" s="41">
        <v>0.74094567349999996</v>
      </c>
      <c r="H56" s="21" t="str">
        <f>IF($B56="N/A","N/A",IF(G56&gt;8,"No",IF(G56&lt;0.5,"No","Yes")))</f>
        <v>Yes</v>
      </c>
      <c r="I56" s="41">
        <v>-5.82</v>
      </c>
      <c r="J56" s="41">
        <v>-13.3</v>
      </c>
      <c r="K56" s="21" t="str">
        <f t="shared" si="16"/>
        <v>Yes</v>
      </c>
    </row>
    <row r="57" spans="1:11">
      <c r="A57" s="91" t="s">
        <v>244</v>
      </c>
      <c r="B57" s="70" t="s">
        <v>72</v>
      </c>
      <c r="C57" s="94">
        <v>5.0498405186999999</v>
      </c>
      <c r="D57" s="21" t="str">
        <f>IF($B57="N/A","N/A",IF(C57&gt;25,"No",IF(C57&lt;3,"No","Yes")))</f>
        <v>Yes</v>
      </c>
      <c r="E57" s="41">
        <v>5.3451865117999997</v>
      </c>
      <c r="F57" s="21" t="str">
        <f>IF($B57="N/A","N/A",IF(E57&gt;25,"No",IF(E57&lt;3,"No","Yes")))</f>
        <v>Yes</v>
      </c>
      <c r="G57" s="41">
        <v>4.9513872703999997</v>
      </c>
      <c r="H57" s="21" t="str">
        <f>IF($B57="N/A","N/A",IF(G57&gt;25,"No",IF(G57&lt;3,"No","Yes")))</f>
        <v>Yes</v>
      </c>
      <c r="I57" s="41">
        <v>5.8490000000000002</v>
      </c>
      <c r="J57" s="41">
        <v>-7.37</v>
      </c>
      <c r="K57" s="21" t="str">
        <f t="shared" si="16"/>
        <v>Yes</v>
      </c>
    </row>
    <row r="58" spans="1:11">
      <c r="A58" s="91" t="s">
        <v>245</v>
      </c>
      <c r="B58" s="70" t="s">
        <v>73</v>
      </c>
      <c r="C58" s="94">
        <v>5.2767318709</v>
      </c>
      <c r="D58" s="21" t="str">
        <f>IF($B58="N/A","N/A",IF(C58&gt;25,"No",IF(C58&lt;2,"No","Yes")))</f>
        <v>Yes</v>
      </c>
      <c r="E58" s="41">
        <v>5.0373198478000001</v>
      </c>
      <c r="F58" s="21" t="str">
        <f>IF($B58="N/A","N/A",IF(E58&gt;25,"No",IF(E58&lt;2,"No","Yes")))</f>
        <v>Yes</v>
      </c>
      <c r="G58" s="41">
        <v>4.4776881677000002</v>
      </c>
      <c r="H58" s="21" t="str">
        <f>IF($B58="N/A","N/A",IF(G58&gt;25,"No",IF(G58&lt;2,"No","Yes")))</f>
        <v>Yes</v>
      </c>
      <c r="I58" s="41">
        <v>-4.54</v>
      </c>
      <c r="J58" s="41">
        <v>-11.1</v>
      </c>
      <c r="K58" s="21" t="str">
        <f t="shared" si="16"/>
        <v>Yes</v>
      </c>
    </row>
    <row r="59" spans="1:11">
      <c r="A59" s="91" t="s">
        <v>246</v>
      </c>
      <c r="B59" s="70" t="s">
        <v>74</v>
      </c>
      <c r="C59" s="94">
        <v>1.1077968449</v>
      </c>
      <c r="D59" s="21" t="str">
        <f>IF($B59="N/A","N/A",IF(C59&gt;25,"No",IF(C59&lt;=0,"No","Yes")))</f>
        <v>Yes</v>
      </c>
      <c r="E59" s="41">
        <v>1.0471611572999999</v>
      </c>
      <c r="F59" s="21" t="str">
        <f>IF($B59="N/A","N/A",IF(E59&gt;25,"No",IF(E59&lt;=0,"No","Yes")))</f>
        <v>Yes</v>
      </c>
      <c r="G59" s="41">
        <v>0.98644805550000003</v>
      </c>
      <c r="H59" s="21" t="str">
        <f>IF($B59="N/A","N/A",IF(G59&gt;25,"No",IF(G59&lt;=0,"No","Yes")))</f>
        <v>Yes</v>
      </c>
      <c r="I59" s="41">
        <v>-5.47</v>
      </c>
      <c r="J59" s="41">
        <v>-5.8</v>
      </c>
      <c r="K59" s="21" t="str">
        <f t="shared" si="16"/>
        <v>Yes</v>
      </c>
    </row>
    <row r="60" spans="1:11">
      <c r="A60" s="91" t="s">
        <v>247</v>
      </c>
      <c r="B60" s="70" t="s">
        <v>76</v>
      </c>
      <c r="C60" s="94">
        <v>16.062603132</v>
      </c>
      <c r="D60" s="21" t="str">
        <f>IF($B60="N/A","N/A",IF(C60&gt;20,"No",IF(C60&lt;4,"No","Yes")))</f>
        <v>Yes</v>
      </c>
      <c r="E60" s="41">
        <v>16.285992618000002</v>
      </c>
      <c r="F60" s="21" t="str">
        <f>IF($B60="N/A","N/A",IF(E60&gt;20,"No",IF(E60&lt;4,"No","Yes")))</f>
        <v>Yes</v>
      </c>
      <c r="G60" s="41">
        <v>15.347904803</v>
      </c>
      <c r="H60" s="21" t="str">
        <f>IF($B60="N/A","N/A",IF(G60&gt;20,"No",IF(G60&lt;4,"No","Yes")))</f>
        <v>Yes</v>
      </c>
      <c r="I60" s="41">
        <v>1.391</v>
      </c>
      <c r="J60" s="41">
        <v>-5.76</v>
      </c>
      <c r="K60" s="21" t="str">
        <f t="shared" si="16"/>
        <v>Yes</v>
      </c>
    </row>
    <row r="61" spans="1:11">
      <c r="A61" s="91" t="s">
        <v>248</v>
      </c>
      <c r="B61" s="70" t="s">
        <v>77</v>
      </c>
      <c r="C61" s="94">
        <v>5.9652309299999998E-2</v>
      </c>
      <c r="D61" s="21" t="str">
        <f>IF($B61="N/A","N/A",IF(C61&gt;=3,"No",IF(C61&lt;0,"No","Yes")))</f>
        <v>Yes</v>
      </c>
      <c r="E61" s="41">
        <v>7.1781920599999993E-2</v>
      </c>
      <c r="F61" s="21" t="str">
        <f>IF($B61="N/A","N/A",IF(E61&gt;=3,"No",IF(E61&lt;0,"No","Yes")))</f>
        <v>Yes</v>
      </c>
      <c r="G61" s="41">
        <v>6.4286546900000005E-2</v>
      </c>
      <c r="H61" s="21" t="str">
        <f>IF($B61="N/A","N/A",IF(G61&gt;=3,"No",IF(G61&lt;0,"No","Yes")))</f>
        <v>Yes</v>
      </c>
      <c r="I61" s="41">
        <v>20.329999999999998</v>
      </c>
      <c r="J61" s="41">
        <v>-10.4</v>
      </c>
      <c r="K61" s="21" t="str">
        <f t="shared" si="16"/>
        <v>Yes</v>
      </c>
    </row>
    <row r="62" spans="1:11">
      <c r="A62" s="91" t="s">
        <v>249</v>
      </c>
      <c r="B62" s="70" t="s">
        <v>78</v>
      </c>
      <c r="C62" s="94">
        <v>10.055772126000001</v>
      </c>
      <c r="D62" s="21" t="str">
        <f>IF($B62="N/A","N/A",IF(C62&gt;=25,"No",IF(C62&lt;0,"No","Yes")))</f>
        <v>Yes</v>
      </c>
      <c r="E62" s="41">
        <v>9.9849275981000005</v>
      </c>
      <c r="F62" s="21" t="str">
        <f>IF($B62="N/A","N/A",IF(E62&gt;=25,"No",IF(E62&lt;0,"No","Yes")))</f>
        <v>Yes</v>
      </c>
      <c r="G62" s="41">
        <v>10.281443836999999</v>
      </c>
      <c r="H62" s="21" t="str">
        <f>IF($B62="N/A","N/A",IF(G62&gt;=25,"No",IF(G62&lt;0,"No","Yes")))</f>
        <v>Yes</v>
      </c>
      <c r="I62" s="41">
        <v>-0.70499999999999996</v>
      </c>
      <c r="J62" s="41">
        <v>2.97</v>
      </c>
      <c r="K62" s="21" t="str">
        <f t="shared" si="16"/>
        <v>Yes</v>
      </c>
    </row>
    <row r="63" spans="1:11">
      <c r="A63" s="91" t="s">
        <v>250</v>
      </c>
      <c r="B63" s="70" t="s">
        <v>134</v>
      </c>
      <c r="C63" s="94">
        <v>3.9443525063</v>
      </c>
      <c r="D63" s="21" t="str">
        <f>IF($B63="N/A","N/A",IF(C63&gt;3,"Yes","No"))</f>
        <v>Yes</v>
      </c>
      <c r="E63" s="41">
        <v>3.8240352167</v>
      </c>
      <c r="F63" s="21" t="str">
        <f>IF($B63="N/A","N/A",IF(E63&gt;3,"Yes","No"))</f>
        <v>Yes</v>
      </c>
      <c r="G63" s="41">
        <v>3.4890565025</v>
      </c>
      <c r="H63" s="21" t="str">
        <f>IF($B63="N/A","N/A",IF(G63&gt;3,"Yes","No"))</f>
        <v>Yes</v>
      </c>
      <c r="I63" s="41">
        <v>-3.05</v>
      </c>
      <c r="J63" s="41">
        <v>-8.76</v>
      </c>
      <c r="K63" s="21" t="str">
        <f t="shared" si="16"/>
        <v>Yes</v>
      </c>
    </row>
    <row r="64" spans="1:11">
      <c r="A64" s="91" t="s">
        <v>251</v>
      </c>
      <c r="B64" s="70" t="s">
        <v>133</v>
      </c>
      <c r="C64" s="94">
        <v>1.2037908488</v>
      </c>
      <c r="D64" s="21" t="str">
        <f>IF($B64="N/A","N/A",IF(C64&gt;1,"Yes","No"))</f>
        <v>Yes</v>
      </c>
      <c r="E64" s="41">
        <v>1.1604210408</v>
      </c>
      <c r="F64" s="21" t="str">
        <f>IF($B64="N/A","N/A",IF(E64&gt;1,"Yes","No"))</f>
        <v>Yes</v>
      </c>
      <c r="G64" s="41">
        <v>1.1422576393999999</v>
      </c>
      <c r="H64" s="21" t="str">
        <f>IF($B64="N/A","N/A",IF(G64&gt;1,"Yes","No"))</f>
        <v>Yes</v>
      </c>
      <c r="I64" s="41">
        <v>-3.6</v>
      </c>
      <c r="J64" s="41">
        <v>-1.57</v>
      </c>
      <c r="K64" s="21" t="str">
        <f t="shared" si="16"/>
        <v>Yes</v>
      </c>
    </row>
    <row r="65" spans="1:11">
      <c r="A65" s="91" t="s">
        <v>252</v>
      </c>
      <c r="B65" s="70" t="s">
        <v>51</v>
      </c>
      <c r="C65" s="94">
        <v>3.5962493200000001E-2</v>
      </c>
      <c r="D65" s="21" t="str">
        <f>IF($B65="N/A","N/A",IF(C65&gt;15,"No",IF(C65&lt;-15,"No","Yes")))</f>
        <v>N/A</v>
      </c>
      <c r="E65" s="41">
        <v>3.4602862800000002E-2</v>
      </c>
      <c r="F65" s="21" t="str">
        <f>IF($B65="N/A","N/A",IF(E65&gt;15,"No",IF(E65&lt;-15,"No","Yes")))</f>
        <v>N/A</v>
      </c>
      <c r="G65" s="41">
        <v>2.76326457E-2</v>
      </c>
      <c r="H65" s="21" t="str">
        <f>IF($B65="N/A","N/A",IF(G65&gt;15,"No",IF(G65&lt;-15,"No","Yes")))</f>
        <v>N/A</v>
      </c>
      <c r="I65" s="41">
        <v>-3.78</v>
      </c>
      <c r="J65" s="41">
        <v>-20.100000000000001</v>
      </c>
      <c r="K65" s="21" t="str">
        <f t="shared" si="16"/>
        <v>No</v>
      </c>
    </row>
    <row r="66" spans="1:11">
      <c r="A66" s="91" t="s">
        <v>253</v>
      </c>
      <c r="B66" s="70" t="s">
        <v>51</v>
      </c>
      <c r="C66" s="94">
        <v>5.7907600000000001E-5</v>
      </c>
      <c r="D66" s="21" t="str">
        <f>IF($B66="N/A","N/A",IF(C66&gt;15,"No",IF(C66&lt;-15,"No","Yes")))</f>
        <v>N/A</v>
      </c>
      <c r="E66" s="41">
        <v>5.24683E-5</v>
      </c>
      <c r="F66" s="21" t="str">
        <f>IF($B66="N/A","N/A",IF(E66&gt;15,"No",IF(E66&lt;-15,"No","Yes")))</f>
        <v>N/A</v>
      </c>
      <c r="G66" s="41">
        <v>4.2784799999999997E-5</v>
      </c>
      <c r="H66" s="21" t="str">
        <f>IF($B66="N/A","N/A",IF(G66&gt;15,"No",IF(G66&lt;-15,"No","Yes")))</f>
        <v>N/A</v>
      </c>
      <c r="I66" s="41">
        <v>-9.39</v>
      </c>
      <c r="J66" s="41">
        <v>-18.5</v>
      </c>
      <c r="K66" s="21" t="str">
        <f t="shared" si="16"/>
        <v>No</v>
      </c>
    </row>
    <row r="67" spans="1:11">
      <c r="A67" s="91" t="s">
        <v>254</v>
      </c>
      <c r="B67" s="70" t="s">
        <v>75</v>
      </c>
      <c r="C67" s="94">
        <v>15.641805349</v>
      </c>
      <c r="D67" s="21" t="str">
        <f>IF($B67="N/A","N/A",IF(C67&gt;0,"Yes","No"))</f>
        <v>Yes</v>
      </c>
      <c r="E67" s="41">
        <v>14.148768699</v>
      </c>
      <c r="F67" s="21" t="str">
        <f>IF($B67="N/A","N/A",IF(E67&gt;0,"Yes","No"))</f>
        <v>Yes</v>
      </c>
      <c r="G67" s="41">
        <v>13.732409186</v>
      </c>
      <c r="H67" s="21" t="str">
        <f>IF($B67="N/A","N/A",IF(G67&gt;0,"Yes","No"))</f>
        <v>Yes</v>
      </c>
      <c r="I67" s="41">
        <v>-9.5500000000000007</v>
      </c>
      <c r="J67" s="41">
        <v>-2.94</v>
      </c>
      <c r="K67" s="21" t="str">
        <f t="shared" si="16"/>
        <v>Yes</v>
      </c>
    </row>
    <row r="68" spans="1:11">
      <c r="A68" s="91" t="s">
        <v>255</v>
      </c>
      <c r="B68" s="70" t="s">
        <v>75</v>
      </c>
      <c r="C68" s="94">
        <v>5.5277706960000002</v>
      </c>
      <c r="D68" s="21" t="str">
        <f>IF($B68="N/A","N/A",IF(C68&gt;0,"Yes","No"))</f>
        <v>Yes</v>
      </c>
      <c r="E68" s="41">
        <v>4.2964565514000004</v>
      </c>
      <c r="F68" s="21" t="str">
        <f>IF($B68="N/A","N/A",IF(E68&gt;0,"Yes","No"))</f>
        <v>Yes</v>
      </c>
      <c r="G68" s="41">
        <v>3.6273987934999998</v>
      </c>
      <c r="H68" s="21" t="str">
        <f>IF($B68="N/A","N/A",IF(G68&gt;0,"Yes","No"))</f>
        <v>Yes</v>
      </c>
      <c r="I68" s="41">
        <v>-22.3</v>
      </c>
      <c r="J68" s="41">
        <v>-15.6</v>
      </c>
      <c r="K68" s="21" t="str">
        <f t="shared" si="16"/>
        <v>No</v>
      </c>
    </row>
    <row r="69" spans="1:11">
      <c r="A69" s="91" t="s">
        <v>256</v>
      </c>
      <c r="B69" s="70" t="s">
        <v>75</v>
      </c>
      <c r="C69" s="94">
        <v>0</v>
      </c>
      <c r="D69" s="21" t="str">
        <f>IF($B69="N/A","N/A",IF(C69&gt;0,"Yes","No"))</f>
        <v>No</v>
      </c>
      <c r="E69" s="41">
        <v>0</v>
      </c>
      <c r="F69" s="21" t="str">
        <f>IF($B69="N/A","N/A",IF(E69&gt;0,"Yes","No"))</f>
        <v>No</v>
      </c>
      <c r="G69" s="41">
        <v>0</v>
      </c>
      <c r="H69" s="21" t="str">
        <f>IF($B69="N/A","N/A",IF(G69&gt;0,"Yes","No"))</f>
        <v>No</v>
      </c>
      <c r="I69" s="41" t="s">
        <v>995</v>
      </c>
      <c r="J69" s="41" t="s">
        <v>995</v>
      </c>
      <c r="K69" s="21" t="str">
        <f t="shared" si="16"/>
        <v>N/A</v>
      </c>
    </row>
    <row r="70" spans="1:11">
      <c r="A70" s="91" t="s">
        <v>257</v>
      </c>
      <c r="B70" s="70" t="s">
        <v>133</v>
      </c>
      <c r="C70" s="94">
        <v>0.93685358299999999</v>
      </c>
      <c r="D70" s="21" t="str">
        <f>IF($B70="N/A","N/A",IF(C70&gt;1,"Yes","No"))</f>
        <v>No</v>
      </c>
      <c r="E70" s="41">
        <v>1.0320800107000001</v>
      </c>
      <c r="F70" s="21" t="str">
        <f>IF($B70="N/A","N/A",IF(E70&gt;1,"Yes","No"))</f>
        <v>Yes</v>
      </c>
      <c r="G70" s="41">
        <v>0.98001607310000005</v>
      </c>
      <c r="H70" s="21" t="str">
        <f>IF($B70="N/A","N/A",IF(G70&gt;1,"Yes","No"))</f>
        <v>No</v>
      </c>
      <c r="I70" s="41">
        <v>10.16</v>
      </c>
      <c r="J70" s="41">
        <v>-5.04</v>
      </c>
      <c r="K70" s="21" t="str">
        <f t="shared" si="16"/>
        <v>Yes</v>
      </c>
    </row>
    <row r="71" spans="1:11">
      <c r="A71" s="91" t="s">
        <v>258</v>
      </c>
      <c r="B71" s="70" t="s">
        <v>75</v>
      </c>
      <c r="C71" s="94">
        <v>0.70004882170000005</v>
      </c>
      <c r="D71" s="21" t="str">
        <f>IF($B71="N/A","N/A",IF(C71&gt;0,"Yes","No"))</f>
        <v>Yes</v>
      </c>
      <c r="E71" s="41">
        <v>0.78205618129999999</v>
      </c>
      <c r="F71" s="21" t="str">
        <f>IF($B71="N/A","N/A",IF(E71&gt;0,"Yes","No"))</f>
        <v>Yes</v>
      </c>
      <c r="G71" s="41">
        <v>0.67207481400000002</v>
      </c>
      <c r="H71" s="21" t="str">
        <f>IF($B71="N/A","N/A",IF(G71&gt;0,"Yes","No"))</f>
        <v>Yes</v>
      </c>
      <c r="I71" s="41">
        <v>11.71</v>
      </c>
      <c r="J71" s="41">
        <v>-14.1</v>
      </c>
      <c r="K71" s="21" t="str">
        <f t="shared" si="16"/>
        <v>Yes</v>
      </c>
    </row>
    <row r="72" spans="1:11">
      <c r="A72" s="91" t="s">
        <v>259</v>
      </c>
      <c r="B72" s="70" t="s">
        <v>51</v>
      </c>
      <c r="C72" s="94">
        <v>1.16226175E-2</v>
      </c>
      <c r="D72" s="21" t="str">
        <f>IF($B72="N/A","N/A",IF(C72&gt;15,"No",IF(C72&lt;-15,"No","Yes")))</f>
        <v>N/A</v>
      </c>
      <c r="E72" s="41">
        <v>1.03624949E-2</v>
      </c>
      <c r="F72" s="21" t="str">
        <f>IF($B72="N/A","N/A",IF(E72&gt;15,"No",IF(E72&lt;-15,"No","Yes")))</f>
        <v>N/A</v>
      </c>
      <c r="G72" s="41">
        <v>8.3604678999999998E-3</v>
      </c>
      <c r="H72" s="21" t="str">
        <f>IF($B72="N/A","N/A",IF(G72&gt;15,"No",IF(G72&lt;-15,"No","Yes")))</f>
        <v>N/A</v>
      </c>
      <c r="I72" s="41">
        <v>-10.8</v>
      </c>
      <c r="J72" s="41">
        <v>-19.3</v>
      </c>
      <c r="K72" s="21" t="str">
        <f t="shared" si="16"/>
        <v>No</v>
      </c>
    </row>
    <row r="73" spans="1:11">
      <c r="A73" s="91" t="s">
        <v>260</v>
      </c>
      <c r="B73" s="70" t="s">
        <v>51</v>
      </c>
      <c r="C73" s="94">
        <v>0</v>
      </c>
      <c r="D73" s="21" t="str">
        <f>IF($B73="N/A","N/A",IF(C73&gt;15,"No",IF(C73&lt;-15,"No","Yes")))</f>
        <v>N/A</v>
      </c>
      <c r="E73" s="41">
        <v>0</v>
      </c>
      <c r="F73" s="21" t="str">
        <f>IF($B73="N/A","N/A",IF(E73&gt;15,"No",IF(E73&lt;-15,"No","Yes")))</f>
        <v>N/A</v>
      </c>
      <c r="G73" s="41">
        <v>0</v>
      </c>
      <c r="H73" s="21" t="str">
        <f>IF($B73="N/A","N/A",IF(G73&gt;15,"No",IF(G73&lt;-15,"No","Yes")))</f>
        <v>N/A</v>
      </c>
      <c r="I73" s="41" t="s">
        <v>995</v>
      </c>
      <c r="J73" s="41" t="s">
        <v>995</v>
      </c>
      <c r="K73" s="21" t="str">
        <f t="shared" si="16"/>
        <v>N/A</v>
      </c>
    </row>
    <row r="74" spans="1:11">
      <c r="A74" s="91" t="s">
        <v>261</v>
      </c>
      <c r="B74" s="70" t="s">
        <v>51</v>
      </c>
      <c r="C74" s="94">
        <v>0</v>
      </c>
      <c r="D74" s="21" t="str">
        <f>IF($B74="N/A","N/A",IF(C74&gt;15,"No",IF(C74&lt;-15,"No","Yes")))</f>
        <v>N/A</v>
      </c>
      <c r="E74" s="41">
        <v>0</v>
      </c>
      <c r="F74" s="21" t="str">
        <f>IF($B74="N/A","N/A",IF(E74&gt;15,"No",IF(E74&lt;-15,"No","Yes")))</f>
        <v>N/A</v>
      </c>
      <c r="G74" s="41">
        <v>0</v>
      </c>
      <c r="H74" s="21" t="str">
        <f>IF($B74="N/A","N/A",IF(G74&gt;15,"No",IF(G74&lt;-15,"No","Yes")))</f>
        <v>N/A</v>
      </c>
      <c r="I74" s="41" t="s">
        <v>995</v>
      </c>
      <c r="J74" s="41" t="s">
        <v>995</v>
      </c>
      <c r="K74" s="21" t="str">
        <f t="shared" si="16"/>
        <v>N/A</v>
      </c>
    </row>
    <row r="75" spans="1:11">
      <c r="A75" s="91" t="s">
        <v>262</v>
      </c>
      <c r="B75" s="70" t="s">
        <v>51</v>
      </c>
      <c r="C75" s="94">
        <v>0</v>
      </c>
      <c r="D75" s="21" t="str">
        <f>IF($B75="N/A","N/A",IF(C75&gt;15,"No",IF(C75&lt;-15,"No","Yes")))</f>
        <v>N/A</v>
      </c>
      <c r="E75" s="41">
        <v>0</v>
      </c>
      <c r="F75" s="21" t="str">
        <f>IF($B75="N/A","N/A",IF(E75&gt;15,"No",IF(E75&lt;-15,"No","Yes")))</f>
        <v>N/A</v>
      </c>
      <c r="G75" s="41">
        <v>0</v>
      </c>
      <c r="H75" s="21" t="str">
        <f>IF($B75="N/A","N/A",IF(G75&gt;15,"No",IF(G75&lt;-15,"No","Yes")))</f>
        <v>N/A</v>
      </c>
      <c r="I75" s="41" t="s">
        <v>995</v>
      </c>
      <c r="J75" s="41" t="s">
        <v>995</v>
      </c>
      <c r="K75" s="21" t="str">
        <f t="shared" si="16"/>
        <v>N/A</v>
      </c>
    </row>
    <row r="76" spans="1:11">
      <c r="A76" s="91" t="s">
        <v>263</v>
      </c>
      <c r="B76" s="70" t="s">
        <v>51</v>
      </c>
      <c r="C76" s="94">
        <v>7.6961079999999995E-4</v>
      </c>
      <c r="D76" s="21" t="str">
        <f>IF($B76="N/A","N/A",IF(C76&gt;15,"No",IF(C76&lt;-15,"No","Yes")))</f>
        <v>N/A</v>
      </c>
      <c r="E76" s="41">
        <v>9.0595309999999996E-4</v>
      </c>
      <c r="F76" s="21" t="str">
        <f>IF($B76="N/A","N/A",IF(E76&gt;15,"No",IF(E76&lt;-15,"No","Yes")))</f>
        <v>N/A</v>
      </c>
      <c r="G76" s="41">
        <v>7.0198769999999997E-4</v>
      </c>
      <c r="H76" s="21" t="str">
        <f>IF($B76="N/A","N/A",IF(G76&gt;15,"No",IF(G76&lt;-15,"No","Yes")))</f>
        <v>N/A</v>
      </c>
      <c r="I76" s="41">
        <v>17.72</v>
      </c>
      <c r="J76" s="41">
        <v>-22.5</v>
      </c>
      <c r="K76" s="21" t="str">
        <f t="shared" si="16"/>
        <v>No</v>
      </c>
    </row>
    <row r="77" spans="1:11">
      <c r="A77" s="91" t="s">
        <v>264</v>
      </c>
      <c r="B77" s="70" t="s">
        <v>133</v>
      </c>
      <c r="C77" s="94">
        <v>10.907253081</v>
      </c>
      <c r="D77" s="21" t="str">
        <f>IF($B77="N/A","N/A",IF(C77&gt;1,"Yes","No"))</f>
        <v>Yes</v>
      </c>
      <c r="E77" s="41">
        <v>13.084770454999999</v>
      </c>
      <c r="F77" s="21" t="str">
        <f>IF($B77="N/A","N/A",IF(E77&gt;1,"Yes","No"))</f>
        <v>Yes</v>
      </c>
      <c r="G77" s="41">
        <v>16.880030264999998</v>
      </c>
      <c r="H77" s="21" t="str">
        <f>IF($B77="N/A","N/A",IF(G77&gt;1,"Yes","No"))</f>
        <v>Yes</v>
      </c>
      <c r="I77" s="41">
        <v>19.96</v>
      </c>
      <c r="J77" s="41">
        <v>29.01</v>
      </c>
      <c r="K77" s="21" t="str">
        <f t="shared" si="16"/>
        <v>No</v>
      </c>
    </row>
    <row r="78" spans="1:11">
      <c r="A78" s="91" t="s">
        <v>265</v>
      </c>
      <c r="B78" s="70" t="s">
        <v>75</v>
      </c>
      <c r="C78" s="94">
        <v>0.111834537</v>
      </c>
      <c r="D78" s="21" t="str">
        <f>IF($B78="N/A","N/A",IF(C78&gt;0,"Yes","No"))</f>
        <v>Yes</v>
      </c>
      <c r="E78" s="41">
        <v>0.1109705154</v>
      </c>
      <c r="F78" s="21" t="str">
        <f>IF($B78="N/A","N/A",IF(E78&gt;0,"Yes","No"))</f>
        <v>Yes</v>
      </c>
      <c r="G78" s="41">
        <v>0.1065943808</v>
      </c>
      <c r="H78" s="21" t="str">
        <f>IF($B78="N/A","N/A",IF(G78&gt;0,"Yes","No"))</f>
        <v>Yes</v>
      </c>
      <c r="I78" s="41">
        <v>-0.77300000000000002</v>
      </c>
      <c r="J78" s="41">
        <v>-3.94</v>
      </c>
      <c r="K78" s="21" t="str">
        <f t="shared" si="16"/>
        <v>Yes</v>
      </c>
    </row>
    <row r="79" spans="1:11">
      <c r="A79" s="91" t="s">
        <v>266</v>
      </c>
      <c r="B79" s="70" t="s">
        <v>79</v>
      </c>
      <c r="C79" s="94">
        <v>0</v>
      </c>
      <c r="D79" s="21" t="str">
        <f>IF($B79="N/A","N/A",IF(C79&gt;=1,"No",IF(C79&lt;0,"No","Yes")))</f>
        <v>Yes</v>
      </c>
      <c r="E79" s="41">
        <v>0</v>
      </c>
      <c r="F79" s="21" t="str">
        <f>IF($B79="N/A","N/A",IF(E79&gt;=1,"No",IF(E79&lt;0,"No","Yes")))</f>
        <v>Yes</v>
      </c>
      <c r="G79" s="41">
        <v>0</v>
      </c>
      <c r="H79" s="21" t="str">
        <f>IF($B79="N/A","N/A",IF(G79&gt;=1,"No",IF(G79&lt;0,"No","Yes")))</f>
        <v>Yes</v>
      </c>
      <c r="I79" s="41" t="s">
        <v>995</v>
      </c>
      <c r="J79" s="41" t="s">
        <v>995</v>
      </c>
      <c r="K79" s="21" t="str">
        <f t="shared" si="16"/>
        <v>N/A</v>
      </c>
    </row>
    <row r="80" spans="1:11">
      <c r="A80" s="211" t="s">
        <v>191</v>
      </c>
      <c r="B80" s="212"/>
      <c r="C80" s="212"/>
      <c r="D80" s="212"/>
      <c r="E80" s="212"/>
      <c r="F80" s="212"/>
      <c r="G80" s="212"/>
      <c r="H80" s="212"/>
      <c r="I80" s="212"/>
      <c r="J80" s="212"/>
      <c r="K80" s="213"/>
    </row>
    <row r="81" spans="1:11">
      <c r="A81" s="91" t="s">
        <v>267</v>
      </c>
      <c r="B81" s="70" t="s">
        <v>51</v>
      </c>
      <c r="C81" s="92">
        <v>69.739481119999994</v>
      </c>
      <c r="D81" s="21" t="str">
        <f>IF($B81="N/A","N/A",IF(C81&gt;15,"No",IF(C81&lt;-15,"No","Yes")))</f>
        <v>N/A</v>
      </c>
      <c r="E81" s="86">
        <v>73.955596087999993</v>
      </c>
      <c r="F81" s="21" t="str">
        <f>IF($B81="N/A","N/A",IF(E81&gt;15,"No",IF(E81&lt;-15,"No","Yes")))</f>
        <v>N/A</v>
      </c>
      <c r="G81" s="86">
        <v>78.416016818000003</v>
      </c>
      <c r="H81" s="21" t="str">
        <f>IF($B81="N/A","N/A",IF(G81&gt;15,"No",IF(G81&lt;-15,"No","Yes")))</f>
        <v>N/A</v>
      </c>
      <c r="I81" s="41">
        <v>6.0460000000000003</v>
      </c>
      <c r="J81" s="41">
        <v>6.0309999999999997</v>
      </c>
      <c r="K81" s="21" t="str">
        <f t="shared" ref="K81:K100" si="17">IF(J81="Div by 0", "N/A", IF(J81="N/A","N/A", IF(J81&gt;15, "No", IF(J81&lt;-15, "No", "Yes"))))</f>
        <v>Yes</v>
      </c>
    </row>
    <row r="82" spans="1:11">
      <c r="A82" s="152" t="s">
        <v>241</v>
      </c>
      <c r="B82" s="70" t="s">
        <v>80</v>
      </c>
      <c r="C82" s="92">
        <v>72.883196570999999</v>
      </c>
      <c r="D82" s="21" t="str">
        <f>IF($B82="N/A","N/A",IF(C82&gt;90,"No",IF(C82&lt;20,"No","Yes")))</f>
        <v>Yes</v>
      </c>
      <c r="E82" s="86">
        <v>72.343773865000003</v>
      </c>
      <c r="F82" s="21" t="str">
        <f>IF($B82="N/A","N/A",IF(E82&gt;90,"No",IF(E82&lt;20,"No","Yes")))</f>
        <v>Yes</v>
      </c>
      <c r="G82" s="86">
        <v>70.242429426000001</v>
      </c>
      <c r="H82" s="21" t="str">
        <f>IF($B82="N/A","N/A",IF(G82&gt;90,"No",IF(G82&lt;20,"No","Yes")))</f>
        <v>Yes</v>
      </c>
      <c r="I82" s="41">
        <v>-0.74</v>
      </c>
      <c r="J82" s="41">
        <v>-2.9</v>
      </c>
      <c r="K82" s="21" t="str">
        <f t="shared" si="17"/>
        <v>Yes</v>
      </c>
    </row>
    <row r="83" spans="1:11">
      <c r="A83" s="152" t="s">
        <v>242</v>
      </c>
      <c r="B83" s="70" t="s">
        <v>81</v>
      </c>
      <c r="C83" s="92">
        <v>55.338471187000003</v>
      </c>
      <c r="D83" s="21" t="str">
        <f>IF($B83="N/A","N/A",IF(C83&gt;60,"No",IF(C83&lt;10,"No","Yes")))</f>
        <v>Yes</v>
      </c>
      <c r="E83" s="86">
        <v>55.63478525</v>
      </c>
      <c r="F83" s="21" t="str">
        <f>IF($B83="N/A","N/A",IF(E83&gt;60,"No",IF(E83&lt;10,"No","Yes")))</f>
        <v>Yes</v>
      </c>
      <c r="G83" s="86">
        <v>53.991567938999999</v>
      </c>
      <c r="H83" s="21" t="str">
        <f>IF($B83="N/A","N/A",IF(G83&gt;60,"No",IF(G83&lt;10,"No","Yes")))</f>
        <v>Yes</v>
      </c>
      <c r="I83" s="41">
        <v>0.53549999999999998</v>
      </c>
      <c r="J83" s="41">
        <v>-2.95</v>
      </c>
      <c r="K83" s="21" t="str">
        <f t="shared" si="17"/>
        <v>Yes</v>
      </c>
    </row>
    <row r="84" spans="1:11">
      <c r="A84" s="152" t="s">
        <v>243</v>
      </c>
      <c r="B84" s="70" t="s">
        <v>82</v>
      </c>
      <c r="C84" s="92">
        <v>42.092430139000001</v>
      </c>
      <c r="D84" s="21" t="str">
        <f>IF($B84="N/A","N/A",IF(C84&gt;100,"No",IF(C84&lt;10,"No","Yes")))</f>
        <v>Yes</v>
      </c>
      <c r="E84" s="86">
        <v>44.142378100000002</v>
      </c>
      <c r="F84" s="21" t="str">
        <f>IF($B84="N/A","N/A",IF(E84&gt;100,"No",IF(E84&lt;10,"No","Yes")))</f>
        <v>Yes</v>
      </c>
      <c r="G84" s="86">
        <v>43.787283594999998</v>
      </c>
      <c r="H84" s="21" t="str">
        <f>IF($B84="N/A","N/A",IF(G84&gt;100,"No",IF(G84&lt;10,"No","Yes")))</f>
        <v>Yes</v>
      </c>
      <c r="I84" s="41">
        <v>4.87</v>
      </c>
      <c r="J84" s="41">
        <v>-0.80400000000000005</v>
      </c>
      <c r="K84" s="21" t="str">
        <f t="shared" si="17"/>
        <v>Yes</v>
      </c>
    </row>
    <row r="85" spans="1:11">
      <c r="A85" s="152" t="s">
        <v>244</v>
      </c>
      <c r="B85" s="70" t="s">
        <v>83</v>
      </c>
      <c r="C85" s="92">
        <v>120.77363791000001</v>
      </c>
      <c r="D85" s="21" t="str">
        <f>IF($B85="N/A","N/A",IF(C85&gt;100,"No",IF(C85&lt;20,"No","Yes")))</f>
        <v>No</v>
      </c>
      <c r="E85" s="86">
        <v>113.02671291999999</v>
      </c>
      <c r="F85" s="21" t="str">
        <f>IF($B85="N/A","N/A",IF(E85&gt;100,"No",IF(E85&lt;20,"No","Yes")))</f>
        <v>No</v>
      </c>
      <c r="G85" s="86">
        <v>113.81504413</v>
      </c>
      <c r="H85" s="21" t="str">
        <f>IF($B85="N/A","N/A",IF(G85&gt;100,"No",IF(G85&lt;20,"No","Yes")))</f>
        <v>No</v>
      </c>
      <c r="I85" s="41">
        <v>-6.41</v>
      </c>
      <c r="J85" s="41">
        <v>0.69750000000000001</v>
      </c>
      <c r="K85" s="21" t="str">
        <f t="shared" si="17"/>
        <v>Yes</v>
      </c>
    </row>
    <row r="86" spans="1:11">
      <c r="A86" s="152" t="s">
        <v>245</v>
      </c>
      <c r="B86" s="70" t="s">
        <v>83</v>
      </c>
      <c r="C86" s="92">
        <v>32.169406780000003</v>
      </c>
      <c r="D86" s="21" t="str">
        <f>IF($B86="N/A","N/A",IF(C86&gt;100,"No",IF(C86&lt;20,"No","Yes")))</f>
        <v>Yes</v>
      </c>
      <c r="E86" s="86">
        <v>34.199642664000002</v>
      </c>
      <c r="F86" s="21" t="str">
        <f>IF($B86="N/A","N/A",IF(E86&gt;100,"No",IF(E86&lt;20,"No","Yes")))</f>
        <v>Yes</v>
      </c>
      <c r="G86" s="86">
        <v>35.702644607000003</v>
      </c>
      <c r="H86" s="21" t="str">
        <f>IF($B86="N/A","N/A",IF(G86&gt;100,"No",IF(G86&lt;20,"No","Yes")))</f>
        <v>Yes</v>
      </c>
      <c r="I86" s="41">
        <v>6.3109999999999999</v>
      </c>
      <c r="J86" s="41">
        <v>4.3949999999999996</v>
      </c>
      <c r="K86" s="21" t="str">
        <f t="shared" si="17"/>
        <v>Yes</v>
      </c>
    </row>
    <row r="87" spans="1:11">
      <c r="A87" s="152" t="s">
        <v>246</v>
      </c>
      <c r="B87" s="70" t="s">
        <v>51</v>
      </c>
      <c r="C87" s="92">
        <v>170.42927073000001</v>
      </c>
      <c r="D87" s="21" t="str">
        <f>IF($B87="N/A","N/A",IF(C87&gt;15,"No",IF(C87&lt;-15,"No","Yes")))</f>
        <v>N/A</v>
      </c>
      <c r="E87" s="86">
        <v>170.47948604999999</v>
      </c>
      <c r="F87" s="21" t="str">
        <f>IF($B87="N/A","N/A",IF(E87&gt;15,"No",IF(E87&lt;-15,"No","Yes")))</f>
        <v>N/A</v>
      </c>
      <c r="G87" s="86">
        <v>187.40055548999999</v>
      </c>
      <c r="H87" s="21" t="str">
        <f>IF($B87="N/A","N/A",IF(G87&gt;15,"No",IF(G87&lt;-15,"No","Yes")))</f>
        <v>N/A</v>
      </c>
      <c r="I87" s="41">
        <v>2.9499999999999998E-2</v>
      </c>
      <c r="J87" s="41">
        <v>9.9260000000000002</v>
      </c>
      <c r="K87" s="21" t="str">
        <f t="shared" si="17"/>
        <v>Yes</v>
      </c>
    </row>
    <row r="88" spans="1:11">
      <c r="A88" s="152" t="s">
        <v>247</v>
      </c>
      <c r="B88" s="70" t="s">
        <v>84</v>
      </c>
      <c r="C88" s="92">
        <v>37.952793165000003</v>
      </c>
      <c r="D88" s="21" t="str">
        <f>IF($B88="N/A","N/A",IF(C88&gt;60,"No",IF(C88&lt;10,"No","Yes")))</f>
        <v>Yes</v>
      </c>
      <c r="E88" s="86">
        <v>37.764118361000001</v>
      </c>
      <c r="F88" s="21" t="str">
        <f>IF($B88="N/A","N/A",IF(E88&gt;60,"No",IF(E88&lt;10,"No","Yes")))</f>
        <v>Yes</v>
      </c>
      <c r="G88" s="86">
        <v>38.338760157999999</v>
      </c>
      <c r="H88" s="21" t="str">
        <f>IF($B88="N/A","N/A",IF(G88&gt;60,"No",IF(G88&lt;10,"No","Yes")))</f>
        <v>Yes</v>
      </c>
      <c r="I88" s="41">
        <v>-0.497</v>
      </c>
      <c r="J88" s="41">
        <v>1.522</v>
      </c>
      <c r="K88" s="21" t="str">
        <f t="shared" si="17"/>
        <v>Yes</v>
      </c>
    </row>
    <row r="89" spans="1:11">
      <c r="A89" s="152" t="s">
        <v>248</v>
      </c>
      <c r="B89" s="70" t="s">
        <v>84</v>
      </c>
      <c r="C89" s="92">
        <v>26.120060123999998</v>
      </c>
      <c r="D89" s="21" t="str">
        <f>IF($B89="N/A","N/A",IF(C89&gt;60,"No",IF(C89&lt;10,"No","Yes")))</f>
        <v>Yes</v>
      </c>
      <c r="E89" s="86">
        <v>36.562653802</v>
      </c>
      <c r="F89" s="21" t="str">
        <f>IF($B89="N/A","N/A",IF(E89&gt;60,"No",IF(E89&lt;10,"No","Yes")))</f>
        <v>Yes</v>
      </c>
      <c r="G89" s="86">
        <v>21.80968227</v>
      </c>
      <c r="H89" s="21" t="str">
        <f>IF($B89="N/A","N/A",IF(G89&gt;60,"No",IF(G89&lt;10,"No","Yes")))</f>
        <v>Yes</v>
      </c>
      <c r="I89" s="41">
        <v>39.979999999999997</v>
      </c>
      <c r="J89" s="41">
        <v>-40.299999999999997</v>
      </c>
      <c r="K89" s="21" t="str">
        <f t="shared" si="17"/>
        <v>No</v>
      </c>
    </row>
    <row r="90" spans="1:11">
      <c r="A90" s="152" t="s">
        <v>249</v>
      </c>
      <c r="B90" s="70" t="s">
        <v>51</v>
      </c>
      <c r="C90" s="92">
        <v>86.656088967000002</v>
      </c>
      <c r="D90" s="21" t="str">
        <f t="shared" ref="D90:D100" si="18">IF($B90="N/A","N/A",IF(C90&gt;15,"No",IF(C90&lt;-15,"No","Yes")))</f>
        <v>N/A</v>
      </c>
      <c r="E90" s="86">
        <v>86.779988044000007</v>
      </c>
      <c r="F90" s="21" t="str">
        <f>IF($B90="N/A","N/A",IF(E90&gt;15,"No",IF(E90&lt;-15,"No","Yes")))</f>
        <v>N/A</v>
      </c>
      <c r="G90" s="86">
        <v>88.910227409000001</v>
      </c>
      <c r="H90" s="21" t="str">
        <f>IF($B90="N/A","N/A",IF(G90&gt;15,"No",IF(G90&lt;-15,"No","Yes")))</f>
        <v>N/A</v>
      </c>
      <c r="I90" s="41">
        <v>0.14299999999999999</v>
      </c>
      <c r="J90" s="41">
        <v>2.4550000000000001</v>
      </c>
      <c r="K90" s="21" t="str">
        <f t="shared" si="17"/>
        <v>Yes</v>
      </c>
    </row>
    <row r="91" spans="1:11">
      <c r="A91" s="152" t="s">
        <v>250</v>
      </c>
      <c r="B91" s="70" t="s">
        <v>51</v>
      </c>
      <c r="C91" s="92">
        <v>69.978615255999998</v>
      </c>
      <c r="D91" s="21" t="str">
        <f t="shared" si="18"/>
        <v>N/A</v>
      </c>
      <c r="E91" s="86">
        <v>73.458733710000004</v>
      </c>
      <c r="F91" s="21" t="str">
        <f t="shared" ref="F91:F99" si="19">IF($B91="N/A","N/A",IF(E91&gt;15,"No",IF(E91&lt;-15,"No","Yes")))</f>
        <v>N/A</v>
      </c>
      <c r="G91" s="86">
        <v>75.543914540000003</v>
      </c>
      <c r="H91" s="21" t="str">
        <f t="shared" ref="H91:H112" si="20">IF($B91="N/A","N/A",IF(G91&gt;15,"No",IF(G91&lt;-15,"No","Yes")))</f>
        <v>N/A</v>
      </c>
      <c r="I91" s="41">
        <v>4.9729999999999999</v>
      </c>
      <c r="J91" s="41">
        <v>2.839</v>
      </c>
      <c r="K91" s="21" t="str">
        <f t="shared" si="17"/>
        <v>Yes</v>
      </c>
    </row>
    <row r="92" spans="1:11">
      <c r="A92" s="152" t="s">
        <v>251</v>
      </c>
      <c r="B92" s="70" t="s">
        <v>51</v>
      </c>
      <c r="C92" s="92">
        <v>32.371552002000001</v>
      </c>
      <c r="D92" s="21" t="str">
        <f t="shared" si="18"/>
        <v>N/A</v>
      </c>
      <c r="E92" s="86">
        <v>35.037181725000003</v>
      </c>
      <c r="F92" s="21" t="str">
        <f t="shared" si="19"/>
        <v>N/A</v>
      </c>
      <c r="G92" s="86">
        <v>34.247607301999999</v>
      </c>
      <c r="H92" s="21" t="str">
        <f t="shared" si="20"/>
        <v>N/A</v>
      </c>
      <c r="I92" s="41">
        <v>8.234</v>
      </c>
      <c r="J92" s="41">
        <v>-2.25</v>
      </c>
      <c r="K92" s="21" t="str">
        <f t="shared" si="17"/>
        <v>Yes</v>
      </c>
    </row>
    <row r="93" spans="1:11">
      <c r="A93" s="152" t="s">
        <v>254</v>
      </c>
      <c r="B93" s="70" t="s">
        <v>51</v>
      </c>
      <c r="C93" s="92">
        <v>55.741037144000003</v>
      </c>
      <c r="D93" s="21" t="str">
        <f t="shared" si="18"/>
        <v>N/A</v>
      </c>
      <c r="E93" s="86">
        <v>55.329403943999999</v>
      </c>
      <c r="F93" s="21" t="str">
        <f t="shared" si="19"/>
        <v>N/A</v>
      </c>
      <c r="G93" s="86">
        <v>55.877420899999997</v>
      </c>
      <c r="H93" s="21" t="str">
        <f t="shared" si="20"/>
        <v>N/A</v>
      </c>
      <c r="I93" s="41">
        <v>-0.73799999999999999</v>
      </c>
      <c r="J93" s="41">
        <v>0.99050000000000005</v>
      </c>
      <c r="K93" s="21" t="str">
        <f t="shared" si="17"/>
        <v>Yes</v>
      </c>
    </row>
    <row r="94" spans="1:11">
      <c r="A94" s="152" t="s">
        <v>255</v>
      </c>
      <c r="B94" s="70" t="s">
        <v>51</v>
      </c>
      <c r="C94" s="92">
        <v>66.536865556999999</v>
      </c>
      <c r="D94" s="21" t="str">
        <f t="shared" si="18"/>
        <v>N/A</v>
      </c>
      <c r="E94" s="86">
        <v>57.177168444000003</v>
      </c>
      <c r="F94" s="21" t="str">
        <f t="shared" si="19"/>
        <v>N/A</v>
      </c>
      <c r="G94" s="86">
        <v>53.687128925000003</v>
      </c>
      <c r="H94" s="21" t="str">
        <f t="shared" si="20"/>
        <v>N/A</v>
      </c>
      <c r="I94" s="41">
        <v>-14.1</v>
      </c>
      <c r="J94" s="41">
        <v>-6.1</v>
      </c>
      <c r="K94" s="21" t="str">
        <f t="shared" si="17"/>
        <v>Yes</v>
      </c>
    </row>
    <row r="95" spans="1:11">
      <c r="A95" s="152" t="s">
        <v>256</v>
      </c>
      <c r="B95" s="70" t="s">
        <v>51</v>
      </c>
      <c r="C95" s="92" t="s">
        <v>995</v>
      </c>
      <c r="D95" s="21" t="str">
        <f t="shared" si="18"/>
        <v>N/A</v>
      </c>
      <c r="E95" s="86" t="s">
        <v>995</v>
      </c>
      <c r="F95" s="21" t="str">
        <f t="shared" si="19"/>
        <v>N/A</v>
      </c>
      <c r="G95" s="86" t="s">
        <v>995</v>
      </c>
      <c r="H95" s="21" t="str">
        <f t="shared" si="20"/>
        <v>N/A</v>
      </c>
      <c r="I95" s="41" t="s">
        <v>995</v>
      </c>
      <c r="J95" s="41" t="s">
        <v>995</v>
      </c>
      <c r="K95" s="21" t="str">
        <f t="shared" si="17"/>
        <v>N/A</v>
      </c>
    </row>
    <row r="96" spans="1:11">
      <c r="A96" s="152" t="s">
        <v>257</v>
      </c>
      <c r="B96" s="70" t="s">
        <v>51</v>
      </c>
      <c r="C96" s="92">
        <v>47.463588492</v>
      </c>
      <c r="D96" s="21" t="str">
        <f t="shared" si="18"/>
        <v>N/A</v>
      </c>
      <c r="E96" s="86">
        <v>48.330950186000003</v>
      </c>
      <c r="F96" s="21" t="str">
        <f t="shared" si="19"/>
        <v>N/A</v>
      </c>
      <c r="G96" s="86">
        <v>48.471152259999997</v>
      </c>
      <c r="H96" s="21" t="str">
        <f t="shared" si="20"/>
        <v>N/A</v>
      </c>
      <c r="I96" s="41">
        <v>1.827</v>
      </c>
      <c r="J96" s="41">
        <v>0.29010000000000002</v>
      </c>
      <c r="K96" s="21" t="str">
        <f t="shared" si="17"/>
        <v>Yes</v>
      </c>
    </row>
    <row r="97" spans="1:11">
      <c r="A97" s="152" t="s">
        <v>258</v>
      </c>
      <c r="B97" s="70" t="s">
        <v>51</v>
      </c>
      <c r="C97" s="92">
        <v>130.45122090999999</v>
      </c>
      <c r="D97" s="21" t="str">
        <f t="shared" si="18"/>
        <v>N/A</v>
      </c>
      <c r="E97" s="86">
        <v>130.89921035</v>
      </c>
      <c r="F97" s="21" t="str">
        <f t="shared" si="19"/>
        <v>N/A</v>
      </c>
      <c r="G97" s="86">
        <v>133.22405293</v>
      </c>
      <c r="H97" s="21" t="str">
        <f t="shared" si="20"/>
        <v>N/A</v>
      </c>
      <c r="I97" s="41">
        <v>0.34339999999999998</v>
      </c>
      <c r="J97" s="41">
        <v>1.776</v>
      </c>
      <c r="K97" s="21" t="str">
        <f t="shared" si="17"/>
        <v>Yes</v>
      </c>
    </row>
    <row r="98" spans="1:11">
      <c r="A98" s="152" t="s">
        <v>263</v>
      </c>
      <c r="B98" s="70" t="s">
        <v>51</v>
      </c>
      <c r="C98" s="92">
        <v>171.93932039000001</v>
      </c>
      <c r="D98" s="21" t="str">
        <f t="shared" si="18"/>
        <v>N/A</v>
      </c>
      <c r="E98" s="86">
        <v>196.06563707000001</v>
      </c>
      <c r="F98" s="21" t="str">
        <f t="shared" si="19"/>
        <v>N/A</v>
      </c>
      <c r="G98" s="86">
        <v>209.63882619</v>
      </c>
      <c r="H98" s="21" t="str">
        <f t="shared" si="20"/>
        <v>N/A</v>
      </c>
      <c r="I98" s="41">
        <v>14.03</v>
      </c>
      <c r="J98" s="41">
        <v>6.923</v>
      </c>
      <c r="K98" s="21" t="str">
        <f t="shared" si="17"/>
        <v>Yes</v>
      </c>
    </row>
    <row r="99" spans="1:11">
      <c r="A99" s="152" t="s">
        <v>264</v>
      </c>
      <c r="B99" s="70" t="s">
        <v>51</v>
      </c>
      <c r="C99" s="92">
        <v>116.26919339</v>
      </c>
      <c r="D99" s="21" t="str">
        <f t="shared" si="18"/>
        <v>N/A</v>
      </c>
      <c r="E99" s="86">
        <v>142.84638265999999</v>
      </c>
      <c r="F99" s="21" t="str">
        <f t="shared" si="19"/>
        <v>N/A</v>
      </c>
      <c r="G99" s="86">
        <v>149.66995829000001</v>
      </c>
      <c r="H99" s="21" t="str">
        <f t="shared" si="20"/>
        <v>N/A</v>
      </c>
      <c r="I99" s="41">
        <v>22.86</v>
      </c>
      <c r="J99" s="41">
        <v>4.7770000000000001</v>
      </c>
      <c r="K99" s="21" t="str">
        <f t="shared" si="17"/>
        <v>Yes</v>
      </c>
    </row>
    <row r="100" spans="1:11">
      <c r="A100" s="152" t="s">
        <v>265</v>
      </c>
      <c r="B100" s="70" t="s">
        <v>51</v>
      </c>
      <c r="C100" s="92">
        <v>36.971922030000002</v>
      </c>
      <c r="D100" s="21" t="str">
        <f t="shared" si="18"/>
        <v>N/A</v>
      </c>
      <c r="E100" s="86">
        <v>36.995256107000003</v>
      </c>
      <c r="F100" s="21" t="str">
        <f>IF($B100="N/A","N/A",IF(E100&gt;15,"No",IF(E100&lt;-15,"No","Yes")))</f>
        <v>N/A</v>
      </c>
      <c r="G100" s="86">
        <v>40.219450555999998</v>
      </c>
      <c r="H100" s="21" t="str">
        <f t="shared" si="20"/>
        <v>N/A</v>
      </c>
      <c r="I100" s="41">
        <v>6.3100000000000003E-2</v>
      </c>
      <c r="J100" s="41">
        <v>8.7149999999999999</v>
      </c>
      <c r="K100" s="21" t="str">
        <f t="shared" si="17"/>
        <v>Yes</v>
      </c>
    </row>
    <row r="101" spans="1:11">
      <c r="A101" s="211" t="s">
        <v>186</v>
      </c>
      <c r="B101" s="212"/>
      <c r="C101" s="212"/>
      <c r="D101" s="212"/>
      <c r="E101" s="212"/>
      <c r="F101" s="212"/>
      <c r="G101" s="212"/>
      <c r="H101" s="212"/>
      <c r="I101" s="212"/>
      <c r="J101" s="212"/>
      <c r="K101" s="213"/>
    </row>
    <row r="102" spans="1:11">
      <c r="A102" s="91" t="s">
        <v>268</v>
      </c>
      <c r="B102" s="70" t="s">
        <v>51</v>
      </c>
      <c r="C102" s="94">
        <v>0.44532258949999998</v>
      </c>
      <c r="D102" s="21" t="str">
        <f>IF($B102="N/A","N/A",IF(C102&gt;15,"No",IF(C102&lt;-15,"No","Yes")))</f>
        <v>N/A</v>
      </c>
      <c r="E102" s="41">
        <v>0.44986869800000001</v>
      </c>
      <c r="F102" s="21" t="str">
        <f>IF($B102="N/A","N/A",IF(E102&gt;15,"No",IF(E102&lt;-15,"No","Yes")))</f>
        <v>N/A</v>
      </c>
      <c r="G102" s="41">
        <v>0.42707792649999998</v>
      </c>
      <c r="H102" s="21" t="str">
        <f t="shared" si="20"/>
        <v>N/A</v>
      </c>
      <c r="I102" s="41">
        <v>1.0209999999999999</v>
      </c>
      <c r="J102" s="41">
        <v>-5.07</v>
      </c>
      <c r="K102" s="21" t="str">
        <f>IF(J102="Div by 0", "N/A", IF(J102="N/A","N/A", IF(J102&gt;15, "No", IF(J102&lt;-15, "No", "Yes"))))</f>
        <v>Yes</v>
      </c>
    </row>
    <row r="103" spans="1:11">
      <c r="A103" s="91" t="s">
        <v>269</v>
      </c>
      <c r="B103" s="70" t="s">
        <v>51</v>
      </c>
      <c r="C103" s="94">
        <v>0.48609141420000002</v>
      </c>
      <c r="D103" s="21" t="str">
        <f>IF($B103="N/A","N/A",IF(C103&gt;15,"No",IF(C103&lt;-15,"No","Yes")))</f>
        <v>N/A</v>
      </c>
      <c r="E103" s="41">
        <v>0.43924735929999997</v>
      </c>
      <c r="F103" s="21" t="str">
        <f t="shared" ref="F103:F112" si="21">IF($B103="N/A","N/A",IF(E103&gt;15,"No",IF(E103&lt;-15,"No","Yes")))</f>
        <v>N/A</v>
      </c>
      <c r="G103" s="41">
        <v>0.40194106099999999</v>
      </c>
      <c r="H103" s="21" t="str">
        <f t="shared" si="20"/>
        <v>N/A</v>
      </c>
      <c r="I103" s="41">
        <v>-9.64</v>
      </c>
      <c r="J103" s="41">
        <v>-8.49</v>
      </c>
      <c r="K103" s="21" t="str">
        <f>IF(J103="Div by 0", "N/A", IF(J103="N/A","N/A", IF(J103&gt;15, "No", IF(J103&lt;-15, "No", "Yes"))))</f>
        <v>Yes</v>
      </c>
    </row>
    <row r="104" spans="1:11">
      <c r="A104" s="91" t="s">
        <v>270</v>
      </c>
      <c r="B104" s="70" t="s">
        <v>51</v>
      </c>
      <c r="C104" s="94">
        <v>0.7366034669</v>
      </c>
      <c r="D104" s="21" t="str">
        <f>IF($B104="N/A","N/A",IF(C104&gt;15,"No",IF(C104&lt;-15,"No","Yes")))</f>
        <v>N/A</v>
      </c>
      <c r="E104" s="41">
        <v>0.68175247719999998</v>
      </c>
      <c r="F104" s="21" t="str">
        <f t="shared" si="21"/>
        <v>N/A</v>
      </c>
      <c r="G104" s="41">
        <v>0.6227439334</v>
      </c>
      <c r="H104" s="21" t="str">
        <f t="shared" si="20"/>
        <v>N/A</v>
      </c>
      <c r="I104" s="41">
        <v>-7.45</v>
      </c>
      <c r="J104" s="41">
        <v>-8.66</v>
      </c>
      <c r="K104" s="21" t="str">
        <f>IF(J104="Div by 0", "N/A", IF(J104="N/A","N/A", IF(J104&gt;15, "No", IF(J104&lt;-15, "No", "Yes"))))</f>
        <v>Yes</v>
      </c>
    </row>
    <row r="105" spans="1:11">
      <c r="A105" s="91" t="s">
        <v>271</v>
      </c>
      <c r="B105" s="70" t="s">
        <v>51</v>
      </c>
      <c r="C105" s="94">
        <v>3.7462487099999997E-2</v>
      </c>
      <c r="D105" s="21" t="str">
        <f>IF($B105="N/A","N/A",IF(C105&gt;15,"No",IF(C105&lt;-15,"No","Yes")))</f>
        <v>N/A</v>
      </c>
      <c r="E105" s="41">
        <v>3.6591412500000003E-2</v>
      </c>
      <c r="F105" s="21" t="str">
        <f t="shared" si="21"/>
        <v>N/A</v>
      </c>
      <c r="G105" s="41">
        <v>3.0107825899999999E-2</v>
      </c>
      <c r="H105" s="21" t="str">
        <f t="shared" si="20"/>
        <v>N/A</v>
      </c>
      <c r="I105" s="41">
        <v>-2.33</v>
      </c>
      <c r="J105" s="41">
        <v>-17.7</v>
      </c>
      <c r="K105" s="21" t="str">
        <f>IF(J105="Div by 0", "N/A", IF(J105="N/A","N/A", IF(J105&gt;15, "No", IF(J105&lt;-15, "No", "Yes"))))</f>
        <v>No</v>
      </c>
    </row>
    <row r="106" spans="1:11">
      <c r="A106" s="91" t="s">
        <v>909</v>
      </c>
      <c r="B106" s="70" t="s">
        <v>51</v>
      </c>
      <c r="C106" s="94">
        <v>12.728458593999999</v>
      </c>
      <c r="D106" s="21" t="str">
        <f>IF($B106="N/A","N/A",IF(C106&gt;15,"No",IF(C106&lt;-15,"No","Yes")))</f>
        <v>N/A</v>
      </c>
      <c r="E106" s="41">
        <v>13.196216683999999</v>
      </c>
      <c r="F106" s="21" t="str">
        <f t="shared" si="21"/>
        <v>N/A</v>
      </c>
      <c r="G106" s="41">
        <v>13.270089257</v>
      </c>
      <c r="H106" s="21" t="str">
        <f t="shared" si="20"/>
        <v>N/A</v>
      </c>
      <c r="I106" s="41">
        <v>3.6749999999999998</v>
      </c>
      <c r="J106" s="41">
        <v>0.55979999999999996</v>
      </c>
      <c r="K106" s="21" t="str">
        <f>IF(J106="Div by 0", "N/A", IF(J106="N/A","N/A", IF(J106&gt;15, "No", IF(J106&lt;-15, "No", "Yes"))))</f>
        <v>Yes</v>
      </c>
    </row>
    <row r="107" spans="1:11">
      <c r="A107" s="211" t="s">
        <v>187</v>
      </c>
      <c r="B107" s="197"/>
      <c r="C107" s="197"/>
      <c r="D107" s="197"/>
      <c r="E107" s="197"/>
      <c r="F107" s="197"/>
      <c r="G107" s="197"/>
      <c r="H107" s="197"/>
      <c r="I107" s="197"/>
      <c r="J107" s="197"/>
      <c r="K107" s="198"/>
    </row>
    <row r="108" spans="1:11">
      <c r="A108" s="91" t="s">
        <v>272</v>
      </c>
      <c r="B108" s="70" t="s">
        <v>51</v>
      </c>
      <c r="C108" s="95">
        <v>62.103256332999997</v>
      </c>
      <c r="D108" s="21" t="str">
        <f>IF($B108="N/A","N/A",IF(C108&gt;15,"No",IF(C108&lt;-15,"No","Yes")))</f>
        <v>N/A</v>
      </c>
      <c r="E108" s="90">
        <v>63.691419508000003</v>
      </c>
      <c r="F108" s="21" t="str">
        <f t="shared" si="21"/>
        <v>N/A</v>
      </c>
      <c r="G108" s="90">
        <v>64.812718449000002</v>
      </c>
      <c r="H108" s="21" t="str">
        <f>IF($B108="N/A","N/A",IF(G108&gt;15,"No",IF(G108&lt;-15,"No","Yes")))</f>
        <v>N/A</v>
      </c>
      <c r="I108" s="41">
        <v>2.5569999999999999</v>
      </c>
      <c r="J108" s="41">
        <v>1.7609999999999999</v>
      </c>
      <c r="K108" s="21" t="str">
        <f t="shared" ref="K108:K133" si="22">IF(J108="Div by 0", "N/A", IF(J108="N/A","N/A", IF(J108&gt;15, "No", IF(J108&lt;-15, "No", "Yes"))))</f>
        <v>Yes</v>
      </c>
    </row>
    <row r="109" spans="1:11">
      <c r="A109" s="91" t="s">
        <v>269</v>
      </c>
      <c r="B109" s="70" t="s">
        <v>51</v>
      </c>
      <c r="C109" s="95">
        <v>46.246816180000003</v>
      </c>
      <c r="D109" s="21" t="str">
        <f>IF($B109="N/A","N/A",IF(C109&gt;15,"No",IF(C109&lt;-15,"No","Yes")))</f>
        <v>N/A</v>
      </c>
      <c r="E109" s="90">
        <v>46.366382639999998</v>
      </c>
      <c r="F109" s="21" t="str">
        <f t="shared" si="21"/>
        <v>N/A</v>
      </c>
      <c r="G109" s="90">
        <v>48.161174211999999</v>
      </c>
      <c r="H109" s="21" t="str">
        <f t="shared" si="20"/>
        <v>N/A</v>
      </c>
      <c r="I109" s="41">
        <v>0.25850000000000001</v>
      </c>
      <c r="J109" s="41">
        <v>3.871</v>
      </c>
      <c r="K109" s="21" t="str">
        <f t="shared" si="22"/>
        <v>Yes</v>
      </c>
    </row>
    <row r="110" spans="1:11">
      <c r="A110" s="91" t="s">
        <v>270</v>
      </c>
      <c r="B110" s="70" t="s">
        <v>51</v>
      </c>
      <c r="C110" s="95">
        <v>52.690972029000001</v>
      </c>
      <c r="D110" s="21" t="str">
        <f>IF($B110="N/A","N/A",IF(C110&gt;15,"No",IF(C110&lt;-15,"No","Yes")))</f>
        <v>N/A</v>
      </c>
      <c r="E110" s="90">
        <v>60.269686614999998</v>
      </c>
      <c r="F110" s="21" t="str">
        <f t="shared" si="21"/>
        <v>N/A</v>
      </c>
      <c r="G110" s="90">
        <v>59.590864445000001</v>
      </c>
      <c r="H110" s="21" t="str">
        <f t="shared" si="20"/>
        <v>N/A</v>
      </c>
      <c r="I110" s="41">
        <v>14.38</v>
      </c>
      <c r="J110" s="41">
        <v>-1.1299999999999999</v>
      </c>
      <c r="K110" s="21" t="str">
        <f t="shared" si="22"/>
        <v>Yes</v>
      </c>
    </row>
    <row r="111" spans="1:11">
      <c r="A111" s="91" t="s">
        <v>271</v>
      </c>
      <c r="B111" s="70" t="s">
        <v>51</v>
      </c>
      <c r="C111" s="95">
        <v>83.271054599999999</v>
      </c>
      <c r="D111" s="21" t="str">
        <f>IF($B111="N/A","N/A",IF(C111&gt;15,"No",IF(C111&lt;-15,"No","Yes")))</f>
        <v>N/A</v>
      </c>
      <c r="E111" s="90">
        <v>91.205238504999997</v>
      </c>
      <c r="F111" s="21" t="str">
        <f t="shared" si="21"/>
        <v>N/A</v>
      </c>
      <c r="G111" s="90">
        <v>104.09642105</v>
      </c>
      <c r="H111" s="21" t="str">
        <f t="shared" si="20"/>
        <v>N/A</v>
      </c>
      <c r="I111" s="41">
        <v>9.5280000000000005</v>
      </c>
      <c r="J111" s="41">
        <v>14.13</v>
      </c>
      <c r="K111" s="21" t="str">
        <f t="shared" si="22"/>
        <v>Yes</v>
      </c>
    </row>
    <row r="112" spans="1:11">
      <c r="A112" s="91" t="s">
        <v>909</v>
      </c>
      <c r="B112" s="70" t="s">
        <v>51</v>
      </c>
      <c r="C112" s="95">
        <v>83.479102863999998</v>
      </c>
      <c r="D112" s="21" t="str">
        <f>IF($B112="N/A","N/A",IF(C112&gt;15,"No",IF(C112&lt;-15,"No","Yes")))</f>
        <v>N/A</v>
      </c>
      <c r="E112" s="90">
        <v>84.626409049000003</v>
      </c>
      <c r="F112" s="21" t="str">
        <f t="shared" si="21"/>
        <v>N/A</v>
      </c>
      <c r="G112" s="90">
        <v>86.684776896000002</v>
      </c>
      <c r="H112" s="21" t="str">
        <f t="shared" si="20"/>
        <v>N/A</v>
      </c>
      <c r="I112" s="41">
        <v>1.3740000000000001</v>
      </c>
      <c r="J112" s="41">
        <v>2.4319999999999999</v>
      </c>
      <c r="K112" s="21" t="str">
        <f t="shared" si="22"/>
        <v>Yes</v>
      </c>
    </row>
    <row r="113" spans="1:11">
      <c r="A113" s="211" t="s">
        <v>772</v>
      </c>
      <c r="B113" s="212"/>
      <c r="C113" s="212"/>
      <c r="D113" s="212"/>
      <c r="E113" s="212"/>
      <c r="F113" s="212"/>
      <c r="G113" s="212"/>
      <c r="H113" s="212"/>
      <c r="I113" s="212"/>
      <c r="J113" s="212"/>
      <c r="K113" s="213"/>
    </row>
    <row r="114" spans="1:11">
      <c r="A114" s="91" t="s">
        <v>202</v>
      </c>
      <c r="B114" s="182" t="s">
        <v>992</v>
      </c>
      <c r="C114" s="94">
        <v>92.842490631000004</v>
      </c>
      <c r="D114" s="21" t="str">
        <f>IF($B114="N/A","N/A",IF(C114&gt;60,"Yes","No"))</f>
        <v>Yes</v>
      </c>
      <c r="E114" s="41">
        <v>92.649300815999993</v>
      </c>
      <c r="F114" s="21" t="str">
        <f>IF($B114="N/A","N/A",IF(E114&gt;60,"Yes","No"))</f>
        <v>Yes</v>
      </c>
      <c r="G114" s="41">
        <v>92.436318302999993</v>
      </c>
      <c r="H114" s="21" t="str">
        <f>IF($B114="N/A","N/A",IF(G114&gt;60,"Yes","No"))</f>
        <v>Yes</v>
      </c>
      <c r="I114" s="41">
        <v>-0.20799999999999999</v>
      </c>
      <c r="J114" s="41">
        <v>-0.23</v>
      </c>
      <c r="K114" s="21" t="str">
        <f t="shared" si="22"/>
        <v>Yes</v>
      </c>
    </row>
    <row r="115" spans="1:11">
      <c r="A115" s="91" t="s">
        <v>273</v>
      </c>
      <c r="B115" s="70" t="s">
        <v>85</v>
      </c>
      <c r="C115" s="94">
        <v>99.552469664</v>
      </c>
      <c r="D115" s="21" t="str">
        <f>IF($B115="N/A","N/A",IF(C115&gt;100,"No",IF(C115&lt;85,"No","Yes")))</f>
        <v>Yes</v>
      </c>
      <c r="E115" s="41">
        <v>99.541396496000004</v>
      </c>
      <c r="F115" s="21" t="str">
        <f>IF($B115="N/A","N/A",IF(E115&gt;100,"No",IF(E115&lt;85,"No","Yes")))</f>
        <v>Yes</v>
      </c>
      <c r="G115" s="41">
        <v>99.519982787000004</v>
      </c>
      <c r="H115" s="21" t="str">
        <f>IF($B115="N/A","N/A",IF(G115&gt;100,"No",IF(G115&lt;85,"No","Yes")))</f>
        <v>Yes</v>
      </c>
      <c r="I115" s="41">
        <v>-1.0999999999999999E-2</v>
      </c>
      <c r="J115" s="41">
        <v>-2.1999999999999999E-2</v>
      </c>
      <c r="K115" s="21" t="str">
        <f t="shared" si="22"/>
        <v>Yes</v>
      </c>
    </row>
    <row r="116" spans="1:11">
      <c r="A116" s="91" t="s">
        <v>274</v>
      </c>
      <c r="B116" s="70" t="s">
        <v>51</v>
      </c>
      <c r="C116" s="94">
        <v>40.016037218999998</v>
      </c>
      <c r="D116" s="21" t="str">
        <f>IF($B116="N/A","N/A",IF(C116&gt;15,"No",IF(C116&lt;-15,"No","Yes")))</f>
        <v>N/A</v>
      </c>
      <c r="E116" s="41">
        <v>39.338752489999997</v>
      </c>
      <c r="F116" s="21" t="str">
        <f>IF($B116="N/A","N/A",IF(E116&gt;15,"No",IF(E116&lt;-15,"No","Yes")))</f>
        <v>N/A</v>
      </c>
      <c r="G116" s="41">
        <v>37.510651713000001</v>
      </c>
      <c r="H116" s="21" t="str">
        <f>IF($B116="N/A","N/A",IF(G116&gt;15,"No",IF(G116&lt;-15,"No","Yes")))</f>
        <v>N/A</v>
      </c>
      <c r="I116" s="41">
        <v>-1.69</v>
      </c>
      <c r="J116" s="41">
        <v>-4.6500000000000004</v>
      </c>
      <c r="K116" s="21" t="str">
        <f t="shared" si="22"/>
        <v>Yes</v>
      </c>
    </row>
    <row r="117" spans="1:11">
      <c r="A117" s="91" t="s">
        <v>204</v>
      </c>
      <c r="B117" s="70" t="s">
        <v>12</v>
      </c>
      <c r="C117" s="94">
        <v>12.054625777</v>
      </c>
      <c r="D117" s="21" t="str">
        <f>IF($B117="N/A","N/A",IF(C117&gt;25,"No",IF(C117&lt;5,"No","Yes")))</f>
        <v>Yes</v>
      </c>
      <c r="E117" s="41">
        <v>11.586610253</v>
      </c>
      <c r="F117" s="21" t="str">
        <f>IF($B117="N/A","N/A",IF(E117&gt;25,"No",IF(E117&lt;5,"No","Yes")))</f>
        <v>Yes</v>
      </c>
      <c r="G117" s="41">
        <v>11.978297488000001</v>
      </c>
      <c r="H117" s="21" t="str">
        <f>IF($B117="N/A","N/A",IF(G117&gt;25,"No",IF(G117&lt;5,"No","Yes")))</f>
        <v>Yes</v>
      </c>
      <c r="I117" s="41">
        <v>-3.88</v>
      </c>
      <c r="J117" s="41">
        <v>3.3809999999999998</v>
      </c>
      <c r="K117" s="21" t="str">
        <f t="shared" si="22"/>
        <v>Yes</v>
      </c>
    </row>
    <row r="118" spans="1:11">
      <c r="A118" s="91" t="s">
        <v>205</v>
      </c>
      <c r="B118" s="70" t="s">
        <v>13</v>
      </c>
      <c r="C118" s="94">
        <v>52.120649030999999</v>
      </c>
      <c r="D118" s="21" t="str">
        <f>IF($B118="N/A","N/A",IF(C118&gt;70,"No",IF(C118&lt;40,"No","Yes")))</f>
        <v>Yes</v>
      </c>
      <c r="E118" s="41">
        <v>51.208884515000001</v>
      </c>
      <c r="F118" s="21" t="str">
        <f>IF($B118="N/A","N/A",IF(E118&gt;70,"No",IF(E118&lt;40,"No","Yes")))</f>
        <v>Yes</v>
      </c>
      <c r="G118" s="41">
        <v>49.341506932000001</v>
      </c>
      <c r="H118" s="21" t="str">
        <f>IF($B118="N/A","N/A",IF(G118&gt;70,"No",IF(G118&lt;40,"No","Yes")))</f>
        <v>Yes</v>
      </c>
      <c r="I118" s="41">
        <v>-1.75</v>
      </c>
      <c r="J118" s="41">
        <v>-3.65</v>
      </c>
      <c r="K118" s="21" t="str">
        <f t="shared" si="22"/>
        <v>Yes</v>
      </c>
    </row>
    <row r="119" spans="1:11">
      <c r="A119" s="91" t="s">
        <v>206</v>
      </c>
      <c r="B119" s="70" t="s">
        <v>14</v>
      </c>
      <c r="C119" s="94">
        <v>35.824725192000002</v>
      </c>
      <c r="D119" s="21" t="str">
        <f>IF($B119="N/A","N/A",IF(C119&gt;55,"No",IF(C119&lt;20,"No","Yes")))</f>
        <v>Yes</v>
      </c>
      <c r="E119" s="41">
        <v>37.204505230999999</v>
      </c>
      <c r="F119" s="21" t="str">
        <f>IF($B119="N/A","N/A",IF(E119&gt;55,"No",IF(E119&lt;20,"No","Yes")))</f>
        <v>Yes</v>
      </c>
      <c r="G119" s="41">
        <v>38.680195578999999</v>
      </c>
      <c r="H119" s="21" t="str">
        <f>IF($B119="N/A","N/A",IF(G119&gt;55,"No",IF(G119&lt;20,"No","Yes")))</f>
        <v>Yes</v>
      </c>
      <c r="I119" s="41">
        <v>3.851</v>
      </c>
      <c r="J119" s="41">
        <v>3.9660000000000002</v>
      </c>
      <c r="K119" s="21" t="str">
        <f t="shared" si="22"/>
        <v>Yes</v>
      </c>
    </row>
    <row r="120" spans="1:11">
      <c r="A120" s="188" t="s">
        <v>985</v>
      </c>
      <c r="B120" s="182" t="s">
        <v>991</v>
      </c>
      <c r="C120" s="94" t="s">
        <v>51</v>
      </c>
      <c r="D120" s="21" t="str">
        <f>IF($B120="N/A","N/A",IF(C120&gt;95,"Yes","No"))</f>
        <v>Yes</v>
      </c>
      <c r="E120" s="41" t="s">
        <v>51</v>
      </c>
      <c r="F120" s="21" t="str">
        <f>IF($B120="N/A","N/A",IF(E120&gt;95,"Yes","No"))</f>
        <v>Yes</v>
      </c>
      <c r="G120" s="41">
        <v>93.251061428</v>
      </c>
      <c r="H120" s="21" t="str">
        <f>IF($B120="N/A","N/A",IF(G120&gt;95,"Yes","No"))</f>
        <v>No</v>
      </c>
      <c r="I120" s="41" t="s">
        <v>51</v>
      </c>
      <c r="J120" s="41" t="s">
        <v>51</v>
      </c>
      <c r="K120" s="21" t="str">
        <f t="shared" ref="K120" si="23">IF(J120="Div by 0", "N/A", IF(J120="N/A","N/A", IF(J120&gt;15, "No", IF(J120&lt;-15, "No", "Yes"))))</f>
        <v>N/A</v>
      </c>
    </row>
    <row r="121" spans="1:11">
      <c r="A121" s="91" t="s">
        <v>275</v>
      </c>
      <c r="B121" s="70" t="s">
        <v>51</v>
      </c>
      <c r="C121" s="94">
        <v>100</v>
      </c>
      <c r="D121" s="21" t="str">
        <f>IF($B121="N/A","N/A",IF(C121&gt;15,"No",IF(C121&lt;-15,"No","Yes")))</f>
        <v>N/A</v>
      </c>
      <c r="E121" s="41">
        <v>100</v>
      </c>
      <c r="F121" s="21" t="str">
        <f>IF($B121="N/A","N/A",IF(E121&gt;15,"No",IF(E121&lt;-15,"No","Yes")))</f>
        <v>N/A</v>
      </c>
      <c r="G121" s="41">
        <v>100</v>
      </c>
      <c r="H121" s="21" t="str">
        <f>IF($B121="N/A","N/A",IF(G121&gt;15,"No",IF(G121&lt;-15,"No","Yes")))</f>
        <v>N/A</v>
      </c>
      <c r="I121" s="41">
        <v>0</v>
      </c>
      <c r="J121" s="41">
        <v>0</v>
      </c>
      <c r="K121" s="21" t="str">
        <f t="shared" si="22"/>
        <v>Yes</v>
      </c>
    </row>
    <row r="122" spans="1:11">
      <c r="A122" s="91" t="s">
        <v>276</v>
      </c>
      <c r="B122" s="70" t="s">
        <v>51</v>
      </c>
      <c r="C122" s="94">
        <v>100</v>
      </c>
      <c r="D122" s="21" t="str">
        <f>IF($B122="N/A","N/A",IF(C122&gt;15,"No",IF(C122&lt;-15,"No","Yes")))</f>
        <v>N/A</v>
      </c>
      <c r="E122" s="41">
        <v>100</v>
      </c>
      <c r="F122" s="21" t="str">
        <f>IF($B122="N/A","N/A",IF(E122&gt;15,"No",IF(E122&lt;-15,"No","Yes")))</f>
        <v>N/A</v>
      </c>
      <c r="G122" s="41">
        <v>100</v>
      </c>
      <c r="H122" s="21" t="str">
        <f>IF($B122="N/A","N/A",IF(G122&gt;15,"No",IF(G122&lt;-15,"No","Yes")))</f>
        <v>N/A</v>
      </c>
      <c r="I122" s="41">
        <v>0</v>
      </c>
      <c r="J122" s="41">
        <v>0</v>
      </c>
      <c r="K122" s="21" t="str">
        <f t="shared" si="22"/>
        <v>Yes</v>
      </c>
    </row>
    <row r="123" spans="1:11">
      <c r="A123" s="91" t="s">
        <v>910</v>
      </c>
      <c r="B123" s="70" t="s">
        <v>51</v>
      </c>
      <c r="C123" s="94" t="s">
        <v>51</v>
      </c>
      <c r="D123" s="21" t="str">
        <f>IF($B123="N/A","N/A",IF(C123&gt;15,"No",IF(C123&lt;-15,"No","Yes")))</f>
        <v>N/A</v>
      </c>
      <c r="E123" s="41" t="s">
        <v>51</v>
      </c>
      <c r="F123" s="21" t="str">
        <f>IF($B123="N/A","N/A",IF(E123&gt;15,"No",IF(E123&lt;-15,"No","Yes")))</f>
        <v>N/A</v>
      </c>
      <c r="G123" s="41">
        <v>100</v>
      </c>
      <c r="H123" s="21" t="str">
        <f>IF($B123="N/A","N/A",IF(G123&gt;15,"No",IF(G123&lt;-15,"No","Yes")))</f>
        <v>N/A</v>
      </c>
      <c r="I123" s="41" t="s">
        <v>51</v>
      </c>
      <c r="J123" s="41" t="s">
        <v>51</v>
      </c>
      <c r="K123" s="21" t="str">
        <f t="shared" si="22"/>
        <v>N/A</v>
      </c>
    </row>
    <row r="124" spans="1:11">
      <c r="A124" s="91" t="s">
        <v>911</v>
      </c>
      <c r="B124" s="70" t="s">
        <v>51</v>
      </c>
      <c r="C124" s="94" t="s">
        <v>51</v>
      </c>
      <c r="D124" s="21" t="str">
        <f>IF($B124="N/A","N/A",IF(C124&gt;15,"No",IF(C124&lt;-15,"No","Yes")))</f>
        <v>N/A</v>
      </c>
      <c r="E124" s="41" t="s">
        <v>51</v>
      </c>
      <c r="F124" s="21" t="str">
        <f>IF($B124="N/A","N/A",IF(E124&gt;15,"No",IF(E124&lt;-15,"No","Yes")))</f>
        <v>N/A</v>
      </c>
      <c r="G124" s="41">
        <v>97.193770456999999</v>
      </c>
      <c r="H124" s="21" t="str">
        <f>IF($B124="N/A","N/A",IF(G124&gt;15,"No",IF(G124&lt;-15,"No","Yes")))</f>
        <v>N/A</v>
      </c>
      <c r="I124" s="41" t="s">
        <v>51</v>
      </c>
      <c r="J124" s="41" t="s">
        <v>51</v>
      </c>
      <c r="K124" s="21" t="str">
        <f t="shared" ref="K124" si="24">IF(J124="Div by 0", "N/A", IF(J124="N/A","N/A", IF(J124&gt;15, "No", IF(J124&lt;-15, "No", "Yes"))))</f>
        <v>N/A</v>
      </c>
    </row>
    <row r="125" spans="1:11">
      <c r="A125" s="91" t="s">
        <v>277</v>
      </c>
      <c r="B125" s="70" t="s">
        <v>56</v>
      </c>
      <c r="C125" s="94">
        <v>96.984671702</v>
      </c>
      <c r="D125" s="21" t="str">
        <f>IF($B125="N/A","N/A",IF(C125&gt;100,"No",IF(C125&lt;98,"No","Yes")))</f>
        <v>No</v>
      </c>
      <c r="E125" s="41">
        <v>96.860101967000006</v>
      </c>
      <c r="F125" s="21" t="str">
        <f>IF($B125="N/A","N/A",IF(E125&gt;100,"No",IF(E125&lt;98,"No","Yes")))</f>
        <v>No</v>
      </c>
      <c r="G125" s="41">
        <v>97.236900568999999</v>
      </c>
      <c r="H125" s="21" t="str">
        <f>IF($B125="N/A","N/A",IF(G125&gt;100,"No",IF(G125&lt;98,"No","Yes")))</f>
        <v>No</v>
      </c>
      <c r="I125" s="41">
        <v>-0.128</v>
      </c>
      <c r="J125" s="41">
        <v>0.38900000000000001</v>
      </c>
      <c r="K125" s="21" t="str">
        <f t="shared" si="22"/>
        <v>Yes</v>
      </c>
    </row>
    <row r="126" spans="1:11">
      <c r="A126" s="91" t="s">
        <v>278</v>
      </c>
      <c r="B126" s="70" t="s">
        <v>51</v>
      </c>
      <c r="C126" s="94">
        <v>40.708392549999999</v>
      </c>
      <c r="D126" s="21" t="str">
        <f>IF($B126="N/A","N/A",IF(C126&gt;15,"No",IF(C126&lt;-15,"No","Yes")))</f>
        <v>N/A</v>
      </c>
      <c r="E126" s="41">
        <v>41.434088162000002</v>
      </c>
      <c r="F126" s="21" t="str">
        <f>IF($B126="N/A","N/A",IF(E126&gt;15,"No",IF(E126&lt;-15,"No","Yes")))</f>
        <v>N/A</v>
      </c>
      <c r="G126" s="41">
        <v>39.451316671000001</v>
      </c>
      <c r="H126" s="21" t="str">
        <f>IF($B126="N/A","N/A",IF(G126&gt;15,"No",IF(G126&lt;-15,"No","Yes")))</f>
        <v>N/A</v>
      </c>
      <c r="I126" s="41">
        <v>1.7829999999999999</v>
      </c>
      <c r="J126" s="41">
        <v>-4.79</v>
      </c>
      <c r="K126" s="21" t="str">
        <f t="shared" si="22"/>
        <v>Yes</v>
      </c>
    </row>
    <row r="127" spans="1:11">
      <c r="A127" s="91" t="s">
        <v>279</v>
      </c>
      <c r="B127" s="70" t="s">
        <v>51</v>
      </c>
      <c r="C127" s="94">
        <v>56.017068534000003</v>
      </c>
      <c r="D127" s="21" t="str">
        <f>IF($B127="N/A","N/A",IF(C127&gt;15,"No",IF(C127&lt;-15,"No","Yes")))</f>
        <v>N/A</v>
      </c>
      <c r="E127" s="41">
        <v>55.390727769000002</v>
      </c>
      <c r="F127" s="21" t="str">
        <f>IF($B127="N/A","N/A",IF(E127&gt;15,"No",IF(E127&lt;-15,"No","Yes")))</f>
        <v>N/A</v>
      </c>
      <c r="G127" s="41">
        <v>57.811715556999999</v>
      </c>
      <c r="H127" s="21" t="str">
        <f>IF($B127="N/A","N/A",IF(G127&gt;15,"No",IF(G127&lt;-15,"No","Yes")))</f>
        <v>N/A</v>
      </c>
      <c r="I127" s="41">
        <v>-1.1200000000000001</v>
      </c>
      <c r="J127" s="41">
        <v>4.3710000000000004</v>
      </c>
      <c r="K127" s="21" t="str">
        <f t="shared" si="22"/>
        <v>Yes</v>
      </c>
    </row>
    <row r="128" spans="1:11">
      <c r="A128" s="91" t="s">
        <v>280</v>
      </c>
      <c r="B128" s="70" t="s">
        <v>51</v>
      </c>
      <c r="C128" s="94">
        <v>0</v>
      </c>
      <c r="D128" s="21" t="str">
        <f>IF($B128="N/A","N/A",IF(C128&gt;15,"No",IF(C128&lt;-15,"No","Yes")))</f>
        <v>N/A</v>
      </c>
      <c r="E128" s="41">
        <v>0</v>
      </c>
      <c r="F128" s="21" t="str">
        <f>IF($B128="N/A","N/A",IF(E128&gt;15,"No",IF(E128&lt;-15,"No","Yes")))</f>
        <v>N/A</v>
      </c>
      <c r="G128" s="41">
        <v>0</v>
      </c>
      <c r="H128" s="21" t="str">
        <f>IF($B128="N/A","N/A",IF(G128&gt;15,"No",IF(G128&lt;-15,"No","Yes")))</f>
        <v>N/A</v>
      </c>
      <c r="I128" s="41" t="s">
        <v>995</v>
      </c>
      <c r="J128" s="41" t="s">
        <v>995</v>
      </c>
      <c r="K128" s="21" t="str">
        <f t="shared" si="22"/>
        <v>N/A</v>
      </c>
    </row>
    <row r="129" spans="1:11">
      <c r="A129" s="91" t="s">
        <v>281</v>
      </c>
      <c r="B129" s="70" t="s">
        <v>51</v>
      </c>
      <c r="C129" s="94">
        <v>3.2745389162</v>
      </c>
      <c r="D129" s="21" t="str">
        <f>IF($B129="N/A","N/A",IF(C129&gt;15,"No",IF(C129&lt;-15,"No","Yes")))</f>
        <v>N/A</v>
      </c>
      <c r="E129" s="41">
        <v>3.1751840693000002</v>
      </c>
      <c r="F129" s="21" t="str">
        <f>IF($B129="N/A","N/A",IF(E129&gt;15,"No",IF(E129&lt;-15,"No","Yes")))</f>
        <v>N/A</v>
      </c>
      <c r="G129" s="41">
        <v>2.7369677716999998</v>
      </c>
      <c r="H129" s="21" t="str">
        <f>IF($B129="N/A","N/A",IF(G129&gt;15,"No",IF(G129&lt;-15,"No","Yes")))</f>
        <v>N/A</v>
      </c>
      <c r="I129" s="41">
        <v>-3.03</v>
      </c>
      <c r="J129" s="41">
        <v>-13.8</v>
      </c>
      <c r="K129" s="21" t="str">
        <f t="shared" si="22"/>
        <v>Yes</v>
      </c>
    </row>
    <row r="130" spans="1:11">
      <c r="A130" s="91" t="s">
        <v>211</v>
      </c>
      <c r="B130" s="70" t="s">
        <v>56</v>
      </c>
      <c r="C130" s="94">
        <v>100</v>
      </c>
      <c r="D130" s="21" t="str">
        <f>IF($B130="N/A","N/A",IF(C130&gt;100,"No",IF(C130&lt;98,"No","Yes")))</f>
        <v>Yes</v>
      </c>
      <c r="E130" s="41">
        <v>100</v>
      </c>
      <c r="F130" s="21" t="str">
        <f>IF($B130="N/A","N/A",IF(E130&gt;100,"No",IF(E130&lt;98,"No","Yes")))</f>
        <v>Yes</v>
      </c>
      <c r="G130" s="41">
        <v>100</v>
      </c>
      <c r="H130" s="21" t="str">
        <f>IF($B130="N/A","N/A",IF(G130&gt;100,"No",IF(G130&lt;98,"No","Yes")))</f>
        <v>Yes</v>
      </c>
      <c r="I130" s="41">
        <v>0</v>
      </c>
      <c r="J130" s="41">
        <v>0</v>
      </c>
      <c r="K130" s="21" t="str">
        <f t="shared" si="22"/>
        <v>Yes</v>
      </c>
    </row>
    <row r="131" spans="1:11" ht="25.5">
      <c r="A131" s="91" t="s">
        <v>282</v>
      </c>
      <c r="B131" s="88" t="s">
        <v>56</v>
      </c>
      <c r="C131" s="94">
        <v>99.933202355999995</v>
      </c>
      <c r="D131" s="21" t="str">
        <f>IF($B131="N/A","N/A",IF(C131&gt;100,"No",IF(C131&lt;98,"No","Yes")))</f>
        <v>Yes</v>
      </c>
      <c r="E131" s="41">
        <v>99.982905242000001</v>
      </c>
      <c r="F131" s="21" t="str">
        <f>IF($B131="N/A","N/A",IF(E131&gt;100,"No",IF(E131&lt;98,"No","Yes")))</f>
        <v>Yes</v>
      </c>
      <c r="G131" s="41">
        <v>99.986805110000006</v>
      </c>
      <c r="H131" s="21" t="str">
        <f>IF($B131="N/A","N/A",IF(G131&gt;100,"No",IF(G131&lt;98,"No","Yes")))</f>
        <v>Yes</v>
      </c>
      <c r="I131" s="41">
        <v>4.9700000000000001E-2</v>
      </c>
      <c r="J131" s="41">
        <v>3.8999999999999998E-3</v>
      </c>
      <c r="K131" s="21" t="str">
        <f t="shared" si="22"/>
        <v>Yes</v>
      </c>
    </row>
    <row r="132" spans="1:11">
      <c r="A132" s="211" t="s">
        <v>773</v>
      </c>
      <c r="B132" s="212"/>
      <c r="C132" s="212"/>
      <c r="D132" s="212"/>
      <c r="E132" s="212"/>
      <c r="F132" s="212"/>
      <c r="G132" s="212"/>
      <c r="H132" s="212"/>
      <c r="I132" s="212"/>
      <c r="J132" s="212"/>
      <c r="K132" s="213"/>
    </row>
    <row r="133" spans="1:11">
      <c r="A133" s="91" t="s">
        <v>283</v>
      </c>
      <c r="B133" s="88" t="s">
        <v>51</v>
      </c>
      <c r="C133" s="94">
        <v>27.094076869999999</v>
      </c>
      <c r="D133" s="21" t="str">
        <f>IF($B133="N/A","N/A",IF(C133&gt;15,"No",IF(C133&lt;-15,"No","Yes")))</f>
        <v>N/A</v>
      </c>
      <c r="E133" s="41">
        <v>26.897442669</v>
      </c>
      <c r="F133" s="21" t="str">
        <f>IF($B133="N/A","N/A",IF(E133&gt;15,"No",IF(E133&lt;-15,"No","Yes")))</f>
        <v>N/A</v>
      </c>
      <c r="G133" s="41">
        <v>27.391671322000001</v>
      </c>
      <c r="H133" s="21" t="str">
        <f>IF($B133="N/A","N/A",IF(G133&gt;15,"No",IF(G133&lt;-15,"No","Yes")))</f>
        <v>N/A</v>
      </c>
      <c r="I133" s="41">
        <v>-0.72599999999999998</v>
      </c>
      <c r="J133" s="41">
        <v>1.837</v>
      </c>
      <c r="K133" s="21" t="str">
        <f t="shared" si="22"/>
        <v>Yes</v>
      </c>
    </row>
    <row r="134" spans="1:11" ht="12.75" customHeight="1">
      <c r="A134" s="211" t="s">
        <v>188</v>
      </c>
      <c r="B134" s="212"/>
      <c r="C134" s="212"/>
      <c r="D134" s="212"/>
      <c r="E134" s="212"/>
      <c r="F134" s="212"/>
      <c r="G134" s="212"/>
      <c r="H134" s="212"/>
      <c r="I134" s="212"/>
      <c r="J134" s="212"/>
      <c r="K134" s="213"/>
    </row>
    <row r="135" spans="1:11" ht="12.75" customHeight="1">
      <c r="A135" s="91" t="s">
        <v>850</v>
      </c>
      <c r="B135" s="70" t="s">
        <v>51</v>
      </c>
      <c r="C135" s="9">
        <v>64.546327880999996</v>
      </c>
      <c r="D135" s="21" t="str">
        <f t="shared" ref="D135:D158" si="25">IF($B135="N/A","N/A",IF(C135&gt;15,"No",IF(C135&lt;-15,"No","Yes")))</f>
        <v>N/A</v>
      </c>
      <c r="E135" s="21">
        <v>65.997824312999995</v>
      </c>
      <c r="F135" s="21" t="str">
        <f t="shared" ref="F135:F158" si="26">IF($B135="N/A","N/A",IF(E135&gt;15,"No",IF(E135&lt;-15,"No","Yes")))</f>
        <v>N/A</v>
      </c>
      <c r="G135" s="41">
        <v>66.999101963000001</v>
      </c>
      <c r="H135" s="21" t="str">
        <f t="shared" ref="H135:H158" si="27">IF($B135="N/A","N/A",IF(G135&gt;15,"No",IF(G135&lt;-15,"No","Yes")))</f>
        <v>N/A</v>
      </c>
      <c r="I135" s="70" t="s">
        <v>999</v>
      </c>
      <c r="J135" s="41">
        <v>1.5169999999999999</v>
      </c>
      <c r="K135" s="21" t="str">
        <f t="shared" ref="K135:K158" si="28">IF(J135="Div by 0", "N/A", IF(J135="N/A","N/A", IF(J135&gt;15, "No", IF(J135&lt;-15, "No", "Yes"))))</f>
        <v>Yes</v>
      </c>
    </row>
    <row r="136" spans="1:11" ht="12.75" customHeight="1">
      <c r="A136" s="91" t="s">
        <v>284</v>
      </c>
      <c r="B136" s="70" t="s">
        <v>51</v>
      </c>
      <c r="C136" s="9">
        <v>22.725258358000001</v>
      </c>
      <c r="D136" s="70" t="s">
        <v>51</v>
      </c>
      <c r="E136" s="21">
        <v>20.807157029999999</v>
      </c>
      <c r="F136" s="70" t="s">
        <v>51</v>
      </c>
      <c r="G136" s="41">
        <v>19.730865826999999</v>
      </c>
      <c r="H136" s="70" t="s">
        <v>51</v>
      </c>
      <c r="I136" s="70" t="s">
        <v>1000</v>
      </c>
      <c r="J136" s="41">
        <v>-5.17</v>
      </c>
      <c r="K136" s="21" t="str">
        <f t="shared" si="28"/>
        <v>Yes</v>
      </c>
    </row>
    <row r="137" spans="1:11">
      <c r="A137" s="152" t="s">
        <v>285</v>
      </c>
      <c r="B137" s="70" t="s">
        <v>51</v>
      </c>
      <c r="C137" s="9">
        <v>15.641644702000001</v>
      </c>
      <c r="D137" s="21" t="str">
        <f t="shared" si="25"/>
        <v>N/A</v>
      </c>
      <c r="E137" s="21">
        <v>14.147948445000001</v>
      </c>
      <c r="F137" s="21" t="str">
        <f t="shared" si="26"/>
        <v>N/A</v>
      </c>
      <c r="G137" s="41">
        <v>13.732095430999999</v>
      </c>
      <c r="H137" s="21" t="str">
        <f t="shared" si="27"/>
        <v>N/A</v>
      </c>
      <c r="I137" s="70" t="s">
        <v>1001</v>
      </c>
      <c r="J137" s="41">
        <v>-2.94</v>
      </c>
      <c r="K137" s="21" t="str">
        <f t="shared" si="28"/>
        <v>Yes</v>
      </c>
    </row>
    <row r="138" spans="1:11">
      <c r="A138" s="152" t="s">
        <v>851</v>
      </c>
      <c r="B138" s="70" t="s">
        <v>51</v>
      </c>
      <c r="C138" s="9">
        <v>0</v>
      </c>
      <c r="D138" s="21" t="str">
        <f t="shared" si="25"/>
        <v>N/A</v>
      </c>
      <c r="E138" s="21">
        <v>0</v>
      </c>
      <c r="F138" s="21" t="str">
        <f t="shared" si="26"/>
        <v>N/A</v>
      </c>
      <c r="G138" s="41">
        <v>0</v>
      </c>
      <c r="H138" s="21" t="str">
        <f t="shared" si="27"/>
        <v>N/A</v>
      </c>
      <c r="I138" s="70" t="s">
        <v>995</v>
      </c>
      <c r="J138" s="41" t="s">
        <v>995</v>
      </c>
      <c r="K138" s="21" t="str">
        <f t="shared" si="28"/>
        <v>N/A</v>
      </c>
    </row>
    <row r="139" spans="1:11">
      <c r="A139" s="152" t="s">
        <v>286</v>
      </c>
      <c r="B139" s="70" t="s">
        <v>51</v>
      </c>
      <c r="C139" s="9">
        <v>0</v>
      </c>
      <c r="D139" s="21" t="str">
        <f t="shared" si="25"/>
        <v>N/A</v>
      </c>
      <c r="E139" s="21">
        <v>1.22426E-5</v>
      </c>
      <c r="F139" s="21" t="str">
        <f t="shared" si="26"/>
        <v>N/A</v>
      </c>
      <c r="G139" s="41">
        <v>2.9790900000000001E-4</v>
      </c>
      <c r="H139" s="21" t="str">
        <f t="shared" si="27"/>
        <v>N/A</v>
      </c>
      <c r="I139" s="70" t="s">
        <v>995</v>
      </c>
      <c r="J139" s="41">
        <v>2333</v>
      </c>
      <c r="K139" s="21" t="str">
        <f t="shared" si="28"/>
        <v>No</v>
      </c>
    </row>
    <row r="140" spans="1:11">
      <c r="A140" s="152" t="s">
        <v>287</v>
      </c>
      <c r="B140" s="70" t="s">
        <v>51</v>
      </c>
      <c r="C140" s="9">
        <v>1.1077594851000001</v>
      </c>
      <c r="D140" s="21" t="str">
        <f t="shared" si="25"/>
        <v>N/A</v>
      </c>
      <c r="E140" s="21">
        <v>1.0466819465999999</v>
      </c>
      <c r="F140" s="21" t="str">
        <f t="shared" si="26"/>
        <v>N/A</v>
      </c>
      <c r="G140" s="41">
        <v>0.98634663970000003</v>
      </c>
      <c r="H140" s="21" t="str">
        <f t="shared" si="27"/>
        <v>N/A</v>
      </c>
      <c r="I140" s="70" t="s">
        <v>1002</v>
      </c>
      <c r="J140" s="41">
        <v>-5.76</v>
      </c>
      <c r="K140" s="21" t="str">
        <f t="shared" si="28"/>
        <v>Yes</v>
      </c>
    </row>
    <row r="141" spans="1:11">
      <c r="A141" s="152" t="s">
        <v>288</v>
      </c>
      <c r="B141" s="70" t="s">
        <v>51</v>
      </c>
      <c r="C141" s="9">
        <v>0</v>
      </c>
      <c r="D141" s="21" t="str">
        <f t="shared" si="25"/>
        <v>N/A</v>
      </c>
      <c r="E141" s="21">
        <v>0</v>
      </c>
      <c r="F141" s="21" t="str">
        <f t="shared" si="26"/>
        <v>N/A</v>
      </c>
      <c r="G141" s="41">
        <v>0</v>
      </c>
      <c r="H141" s="21" t="str">
        <f t="shared" si="27"/>
        <v>N/A</v>
      </c>
      <c r="I141" s="70" t="s">
        <v>995</v>
      </c>
      <c r="J141" s="41" t="s">
        <v>995</v>
      </c>
      <c r="K141" s="21" t="str">
        <f t="shared" si="28"/>
        <v>N/A</v>
      </c>
    </row>
    <row r="142" spans="1:11">
      <c r="A142" s="152" t="s">
        <v>289</v>
      </c>
      <c r="B142" s="70" t="s">
        <v>51</v>
      </c>
      <c r="C142" s="9">
        <v>0</v>
      </c>
      <c r="D142" s="21" t="str">
        <f t="shared" si="25"/>
        <v>N/A</v>
      </c>
      <c r="E142" s="21">
        <v>0</v>
      </c>
      <c r="F142" s="21" t="str">
        <f t="shared" si="26"/>
        <v>N/A</v>
      </c>
      <c r="G142" s="41">
        <v>0</v>
      </c>
      <c r="H142" s="21" t="str">
        <f t="shared" si="27"/>
        <v>N/A</v>
      </c>
      <c r="I142" s="70" t="s">
        <v>995</v>
      </c>
      <c r="J142" s="41" t="s">
        <v>995</v>
      </c>
      <c r="K142" s="21" t="str">
        <f t="shared" si="28"/>
        <v>N/A</v>
      </c>
    </row>
    <row r="143" spans="1:11">
      <c r="A143" s="152" t="s">
        <v>290</v>
      </c>
      <c r="B143" s="70" t="s">
        <v>51</v>
      </c>
      <c r="C143" s="9">
        <v>2.1420061945</v>
      </c>
      <c r="D143" s="21" t="str">
        <f t="shared" si="25"/>
        <v>N/A</v>
      </c>
      <c r="E143" s="21">
        <v>1.8440973567000001</v>
      </c>
      <c r="F143" s="21" t="str">
        <f t="shared" si="26"/>
        <v>N/A</v>
      </c>
      <c r="G143" s="41">
        <v>1.5088505282</v>
      </c>
      <c r="H143" s="21" t="str">
        <f t="shared" si="27"/>
        <v>N/A</v>
      </c>
      <c r="I143" s="70" t="s">
        <v>1003</v>
      </c>
      <c r="J143" s="41">
        <v>-18.2</v>
      </c>
      <c r="K143" s="21" t="str">
        <f t="shared" si="28"/>
        <v>No</v>
      </c>
    </row>
    <row r="144" spans="1:11">
      <c r="A144" s="152" t="s">
        <v>291</v>
      </c>
      <c r="B144" s="70" t="s">
        <v>51</v>
      </c>
      <c r="C144" s="9">
        <v>1.0939942861</v>
      </c>
      <c r="D144" s="21" t="str">
        <f t="shared" si="25"/>
        <v>N/A</v>
      </c>
      <c r="E144" s="21">
        <v>1.0435251022000001</v>
      </c>
      <c r="F144" s="21" t="str">
        <f t="shared" si="26"/>
        <v>N/A</v>
      </c>
      <c r="G144" s="41">
        <v>1.0311993773000001</v>
      </c>
      <c r="H144" s="21" t="str">
        <f t="shared" si="27"/>
        <v>N/A</v>
      </c>
      <c r="I144" s="70" t="s">
        <v>1004</v>
      </c>
      <c r="J144" s="41">
        <v>-1.18</v>
      </c>
      <c r="K144" s="21" t="str">
        <f t="shared" si="28"/>
        <v>Yes</v>
      </c>
    </row>
    <row r="145" spans="1:11">
      <c r="A145" s="152" t="s">
        <v>292</v>
      </c>
      <c r="B145" s="70" t="s">
        <v>51</v>
      </c>
      <c r="C145" s="9">
        <v>0.6935108659</v>
      </c>
      <c r="D145" s="21" t="str">
        <f t="shared" si="25"/>
        <v>N/A</v>
      </c>
      <c r="E145" s="21">
        <v>0.77633538459999996</v>
      </c>
      <c r="F145" s="21" t="str">
        <f t="shared" si="26"/>
        <v>N/A</v>
      </c>
      <c r="G145" s="41">
        <v>0.66628143439999998</v>
      </c>
      <c r="H145" s="21" t="str">
        <f t="shared" si="27"/>
        <v>N/A</v>
      </c>
      <c r="I145" s="70" t="s">
        <v>1005</v>
      </c>
      <c r="J145" s="41">
        <v>-14.2</v>
      </c>
      <c r="K145" s="21" t="str">
        <f t="shared" si="28"/>
        <v>Yes</v>
      </c>
    </row>
    <row r="146" spans="1:11">
      <c r="A146" s="152" t="s">
        <v>293</v>
      </c>
      <c r="B146" s="70" t="s">
        <v>51</v>
      </c>
      <c r="C146" s="9">
        <v>2.0463428243999999</v>
      </c>
      <c r="D146" s="21" t="str">
        <f t="shared" si="25"/>
        <v>N/A</v>
      </c>
      <c r="E146" s="21">
        <v>1.9485565525999999</v>
      </c>
      <c r="F146" s="21" t="str">
        <f t="shared" si="26"/>
        <v>N/A</v>
      </c>
      <c r="G146" s="41">
        <v>1.8057945077999999</v>
      </c>
      <c r="H146" s="21" t="str">
        <f t="shared" si="27"/>
        <v>N/A</v>
      </c>
      <c r="I146" s="70" t="s">
        <v>1006</v>
      </c>
      <c r="J146" s="41">
        <v>-7.33</v>
      </c>
      <c r="K146" s="21" t="str">
        <f t="shared" si="28"/>
        <v>Yes</v>
      </c>
    </row>
    <row r="147" spans="1:11">
      <c r="A147" s="91" t="s">
        <v>294</v>
      </c>
      <c r="B147" s="70" t="s">
        <v>51</v>
      </c>
      <c r="C147" s="9">
        <v>12.728413762000001</v>
      </c>
      <c r="D147" s="21" t="str">
        <f t="shared" si="25"/>
        <v>N/A</v>
      </c>
      <c r="E147" s="21">
        <v>13.195018657</v>
      </c>
      <c r="F147" s="21" t="str">
        <f t="shared" si="26"/>
        <v>N/A</v>
      </c>
      <c r="G147" s="41">
        <v>13.27003221</v>
      </c>
      <c r="H147" s="21" t="str">
        <f t="shared" si="27"/>
        <v>N/A</v>
      </c>
      <c r="I147" s="70" t="s">
        <v>1007</v>
      </c>
      <c r="J147" s="41">
        <v>0.56850000000000001</v>
      </c>
      <c r="K147" s="21" t="str">
        <f t="shared" si="28"/>
        <v>Yes</v>
      </c>
    </row>
    <row r="148" spans="1:11">
      <c r="A148" s="152" t="s">
        <v>295</v>
      </c>
      <c r="B148" s="70" t="s">
        <v>51</v>
      </c>
      <c r="C148" s="9">
        <v>10.553381549999999</v>
      </c>
      <c r="D148" s="21" t="str">
        <f t="shared" si="25"/>
        <v>N/A</v>
      </c>
      <c r="E148" s="21">
        <v>11.191062544999999</v>
      </c>
      <c r="F148" s="21" t="str">
        <f t="shared" si="26"/>
        <v>N/A</v>
      </c>
      <c r="G148" s="41">
        <v>11.315148502</v>
      </c>
      <c r="H148" s="21" t="str">
        <f t="shared" si="27"/>
        <v>N/A</v>
      </c>
      <c r="I148" s="70" t="s">
        <v>1008</v>
      </c>
      <c r="J148" s="41">
        <v>1.109</v>
      </c>
      <c r="K148" s="21" t="str">
        <f t="shared" si="28"/>
        <v>Yes</v>
      </c>
    </row>
    <row r="149" spans="1:11">
      <c r="A149" s="152" t="s">
        <v>296</v>
      </c>
      <c r="B149" s="70" t="s">
        <v>51</v>
      </c>
      <c r="C149" s="9">
        <v>0</v>
      </c>
      <c r="D149" s="21" t="str">
        <f t="shared" si="25"/>
        <v>N/A</v>
      </c>
      <c r="E149" s="21">
        <v>0</v>
      </c>
      <c r="F149" s="21" t="str">
        <f t="shared" si="26"/>
        <v>N/A</v>
      </c>
      <c r="G149" s="41">
        <v>0</v>
      </c>
      <c r="H149" s="21" t="str">
        <f t="shared" si="27"/>
        <v>N/A</v>
      </c>
      <c r="I149" s="70" t="s">
        <v>995</v>
      </c>
      <c r="J149" s="41" t="s">
        <v>995</v>
      </c>
      <c r="K149" s="21" t="str">
        <f t="shared" si="28"/>
        <v>N/A</v>
      </c>
    </row>
    <row r="150" spans="1:11">
      <c r="A150" s="152" t="s">
        <v>852</v>
      </c>
      <c r="B150" s="70" t="s">
        <v>51</v>
      </c>
      <c r="C150" s="9">
        <v>0</v>
      </c>
      <c r="D150" s="21" t="str">
        <f t="shared" si="25"/>
        <v>N/A</v>
      </c>
      <c r="E150" s="21">
        <v>0</v>
      </c>
      <c r="F150" s="21" t="str">
        <f t="shared" si="26"/>
        <v>N/A</v>
      </c>
      <c r="G150" s="41">
        <v>0</v>
      </c>
      <c r="H150" s="21" t="str">
        <f t="shared" si="27"/>
        <v>N/A</v>
      </c>
      <c r="I150" s="70" t="s">
        <v>995</v>
      </c>
      <c r="J150" s="41" t="s">
        <v>995</v>
      </c>
      <c r="K150" s="21" t="str">
        <f t="shared" si="28"/>
        <v>N/A</v>
      </c>
    </row>
    <row r="151" spans="1:11">
      <c r="A151" s="152" t="s">
        <v>297</v>
      </c>
      <c r="B151" s="70" t="s">
        <v>51</v>
      </c>
      <c r="C151" s="9">
        <v>0.111834537</v>
      </c>
      <c r="D151" s="21" t="str">
        <f t="shared" si="25"/>
        <v>N/A</v>
      </c>
      <c r="E151" s="21">
        <v>0.11095827279999999</v>
      </c>
      <c r="F151" s="21" t="str">
        <f t="shared" si="26"/>
        <v>N/A</v>
      </c>
      <c r="G151" s="41">
        <v>0.1062964718</v>
      </c>
      <c r="H151" s="21" t="str">
        <f t="shared" si="27"/>
        <v>N/A</v>
      </c>
      <c r="I151" s="70" t="s">
        <v>1009</v>
      </c>
      <c r="J151" s="41">
        <v>-4.2</v>
      </c>
      <c r="K151" s="21" t="str">
        <f t="shared" si="28"/>
        <v>Yes</v>
      </c>
    </row>
    <row r="152" spans="1:11">
      <c r="A152" s="152" t="s">
        <v>298</v>
      </c>
      <c r="B152" s="70" t="s">
        <v>51</v>
      </c>
      <c r="C152" s="9">
        <v>0</v>
      </c>
      <c r="D152" s="21" t="str">
        <f t="shared" si="25"/>
        <v>N/A</v>
      </c>
      <c r="E152" s="21">
        <v>0</v>
      </c>
      <c r="F152" s="21" t="str">
        <f t="shared" si="26"/>
        <v>N/A</v>
      </c>
      <c r="G152" s="41">
        <v>0</v>
      </c>
      <c r="H152" s="21" t="str">
        <f t="shared" si="27"/>
        <v>N/A</v>
      </c>
      <c r="I152" s="70" t="s">
        <v>995</v>
      </c>
      <c r="J152" s="41" t="s">
        <v>995</v>
      </c>
      <c r="K152" s="21" t="str">
        <f t="shared" si="28"/>
        <v>N/A</v>
      </c>
    </row>
    <row r="153" spans="1:11">
      <c r="A153" s="152" t="s">
        <v>299</v>
      </c>
      <c r="B153" s="70" t="s">
        <v>51</v>
      </c>
      <c r="C153" s="9">
        <v>7.6961079999999995E-4</v>
      </c>
      <c r="D153" s="21" t="str">
        <f t="shared" si="25"/>
        <v>N/A</v>
      </c>
      <c r="E153" s="21">
        <v>9.0595309999999996E-4</v>
      </c>
      <c r="F153" s="21" t="str">
        <f t="shared" si="26"/>
        <v>N/A</v>
      </c>
      <c r="G153" s="41">
        <v>7.0198769999999997E-4</v>
      </c>
      <c r="H153" s="21" t="str">
        <f t="shared" si="27"/>
        <v>N/A</v>
      </c>
      <c r="I153" s="70" t="s">
        <v>1010</v>
      </c>
      <c r="J153" s="41">
        <v>-22.5</v>
      </c>
      <c r="K153" s="21" t="str">
        <f t="shared" si="28"/>
        <v>No</v>
      </c>
    </row>
    <row r="154" spans="1:11">
      <c r="A154" s="152" t="s">
        <v>300</v>
      </c>
      <c r="B154" s="70" t="s">
        <v>51</v>
      </c>
      <c r="C154" s="9">
        <v>0</v>
      </c>
      <c r="D154" s="21" t="str">
        <f t="shared" si="25"/>
        <v>N/A</v>
      </c>
      <c r="E154" s="21">
        <v>0</v>
      </c>
      <c r="F154" s="21" t="str">
        <f t="shared" si="26"/>
        <v>N/A</v>
      </c>
      <c r="G154" s="41">
        <v>0</v>
      </c>
      <c r="H154" s="21" t="str">
        <f t="shared" si="27"/>
        <v>N/A</v>
      </c>
      <c r="I154" s="70" t="s">
        <v>995</v>
      </c>
      <c r="J154" s="41" t="s">
        <v>995</v>
      </c>
      <c r="K154" s="21" t="str">
        <f t="shared" si="28"/>
        <v>N/A</v>
      </c>
    </row>
    <row r="155" spans="1:11">
      <c r="A155" s="152" t="s">
        <v>301</v>
      </c>
      <c r="B155" s="70" t="s">
        <v>51</v>
      </c>
      <c r="C155" s="9">
        <v>1.6898112795</v>
      </c>
      <c r="D155" s="21" t="str">
        <f t="shared" si="25"/>
        <v>N/A</v>
      </c>
      <c r="E155" s="21">
        <v>1.5295637171000001</v>
      </c>
      <c r="F155" s="21" t="str">
        <f t="shared" si="26"/>
        <v>N/A</v>
      </c>
      <c r="G155" s="41">
        <v>1.5119104341</v>
      </c>
      <c r="H155" s="21" t="str">
        <f t="shared" si="27"/>
        <v>N/A</v>
      </c>
      <c r="I155" s="70" t="s">
        <v>1011</v>
      </c>
      <c r="J155" s="41">
        <v>-1.1499999999999999</v>
      </c>
      <c r="K155" s="21" t="str">
        <f t="shared" si="28"/>
        <v>Yes</v>
      </c>
    </row>
    <row r="156" spans="1:11">
      <c r="A156" s="152" t="s">
        <v>302</v>
      </c>
      <c r="B156" s="70" t="s">
        <v>51</v>
      </c>
      <c r="C156" s="9">
        <v>0</v>
      </c>
      <c r="D156" s="21" t="str">
        <f t="shared" si="25"/>
        <v>N/A</v>
      </c>
      <c r="E156" s="21">
        <v>0</v>
      </c>
      <c r="F156" s="21" t="str">
        <f t="shared" si="26"/>
        <v>N/A</v>
      </c>
      <c r="G156" s="41">
        <v>0</v>
      </c>
      <c r="H156" s="21" t="str">
        <f t="shared" si="27"/>
        <v>N/A</v>
      </c>
      <c r="I156" s="70" t="s">
        <v>995</v>
      </c>
      <c r="J156" s="41" t="s">
        <v>995</v>
      </c>
      <c r="K156" s="21" t="str">
        <f t="shared" si="28"/>
        <v>N/A</v>
      </c>
    </row>
    <row r="157" spans="1:11">
      <c r="A157" s="152" t="s">
        <v>303</v>
      </c>
      <c r="B157" s="70" t="s">
        <v>51</v>
      </c>
      <c r="C157" s="9">
        <v>0</v>
      </c>
      <c r="D157" s="21" t="str">
        <f t="shared" si="25"/>
        <v>N/A</v>
      </c>
      <c r="E157" s="21">
        <v>0</v>
      </c>
      <c r="F157" s="21" t="str">
        <f t="shared" si="26"/>
        <v>N/A</v>
      </c>
      <c r="G157" s="41">
        <v>0</v>
      </c>
      <c r="H157" s="21" t="str">
        <f t="shared" si="27"/>
        <v>N/A</v>
      </c>
      <c r="I157" s="70" t="s">
        <v>995</v>
      </c>
      <c r="J157" s="41" t="s">
        <v>995</v>
      </c>
      <c r="K157" s="21" t="str">
        <f t="shared" si="28"/>
        <v>N/A</v>
      </c>
    </row>
    <row r="158" spans="1:11">
      <c r="A158" s="152" t="s">
        <v>304</v>
      </c>
      <c r="B158" s="70" t="s">
        <v>51</v>
      </c>
      <c r="C158" s="9">
        <v>0.3726167843</v>
      </c>
      <c r="D158" s="21" t="str">
        <f t="shared" si="25"/>
        <v>N/A</v>
      </c>
      <c r="E158" s="21">
        <v>0.3625281689</v>
      </c>
      <c r="F158" s="21" t="str">
        <f t="shared" si="26"/>
        <v>N/A</v>
      </c>
      <c r="G158" s="41">
        <v>0.33597481439999999</v>
      </c>
      <c r="H158" s="21" t="str">
        <f t="shared" si="27"/>
        <v>N/A</v>
      </c>
      <c r="I158" s="70" t="s">
        <v>1012</v>
      </c>
      <c r="J158" s="41">
        <v>-7.32</v>
      </c>
      <c r="K158" s="21" t="str">
        <f t="shared" si="28"/>
        <v>Yes</v>
      </c>
    </row>
    <row r="159" spans="1:11">
      <c r="A159" s="210" t="s">
        <v>218</v>
      </c>
      <c r="B159" s="200"/>
      <c r="C159" s="200"/>
      <c r="D159" s="200"/>
      <c r="E159" s="200"/>
      <c r="F159" s="200"/>
      <c r="G159" s="200"/>
      <c r="H159" s="200"/>
      <c r="I159" s="200"/>
      <c r="J159" s="200"/>
      <c r="K159" s="201"/>
    </row>
    <row r="160" spans="1:11">
      <c r="A160" s="91" t="s">
        <v>47</v>
      </c>
      <c r="B160" s="70" t="s">
        <v>51</v>
      </c>
      <c r="C160" s="47">
        <v>8440610</v>
      </c>
      <c r="D160" s="21" t="str">
        <f>IF($B160="N/A","N/A",IF(C160&gt;15,"No",IF(C160&lt;-15,"No","Yes")))</f>
        <v>N/A</v>
      </c>
      <c r="E160" s="39">
        <v>8333818</v>
      </c>
      <c r="F160" s="21" t="str">
        <f>IF($B160="N/A","N/A",IF(E160&gt;15,"No",IF(E160&lt;-15,"No","Yes")))</f>
        <v>N/A</v>
      </c>
      <c r="G160" s="39">
        <v>7986439</v>
      </c>
      <c r="H160" s="21" t="str">
        <f>IF($B160="N/A","N/A",IF(G160&gt;15,"No",IF(G160&lt;-15,"No","Yes")))</f>
        <v>N/A</v>
      </c>
      <c r="I160" s="41">
        <v>-1.27</v>
      </c>
      <c r="J160" s="41">
        <v>-4.17</v>
      </c>
      <c r="K160" s="21" t="str">
        <f t="shared" ref="K160:K167" si="29">IF(J160="Div by 0", "N/A", IF(J160="N/A","N/A", IF(J160&gt;15, "No", IF(J160&lt;-15, "No", "Yes"))))</f>
        <v>Yes</v>
      </c>
    </row>
    <row r="161" spans="1:11">
      <c r="A161" s="91" t="s">
        <v>179</v>
      </c>
      <c r="B161" s="182" t="s">
        <v>991</v>
      </c>
      <c r="C161" s="94">
        <v>100</v>
      </c>
      <c r="D161" s="21" t="str">
        <f>IF($B161="N/A","N/A",IF(C161&gt;95,"Yes","No"))</f>
        <v>Yes</v>
      </c>
      <c r="E161" s="41">
        <v>100</v>
      </c>
      <c r="F161" s="21" t="str">
        <f>IF($B161="N/A","N/A",IF(E161&gt;95,"Yes","No"))</f>
        <v>Yes</v>
      </c>
      <c r="G161" s="41">
        <v>100</v>
      </c>
      <c r="H161" s="21" t="str">
        <f>IF($B161="N/A","N/A",IF(G161&gt;95,"Yes","No"))</f>
        <v>Yes</v>
      </c>
      <c r="I161" s="41">
        <v>0</v>
      </c>
      <c r="J161" s="41">
        <v>0</v>
      </c>
      <c r="K161" s="21" t="str">
        <f t="shared" si="29"/>
        <v>Yes</v>
      </c>
    </row>
    <row r="162" spans="1:11">
      <c r="A162" s="91" t="s">
        <v>178</v>
      </c>
      <c r="B162" s="70" t="s">
        <v>132</v>
      </c>
      <c r="C162" s="94">
        <v>0</v>
      </c>
      <c r="D162" s="21" t="str">
        <f>IF($B162="N/A","N/A",IF(C162=0,"Yes","No"))</f>
        <v>Yes</v>
      </c>
      <c r="E162" s="41">
        <v>0</v>
      </c>
      <c r="F162" s="21" t="str">
        <f>IF($B162="N/A","N/A",IF(E162=0,"Yes","No"))</f>
        <v>Yes</v>
      </c>
      <c r="G162" s="41">
        <v>0</v>
      </c>
      <c r="H162" s="21" t="str">
        <f>IF($B162="N/A","N/A",IF(G162=0,"Yes","No"))</f>
        <v>Yes</v>
      </c>
      <c r="I162" s="41" t="s">
        <v>995</v>
      </c>
      <c r="J162" s="41" t="s">
        <v>995</v>
      </c>
      <c r="K162" s="21" t="str">
        <f t="shared" si="29"/>
        <v>N/A</v>
      </c>
    </row>
    <row r="163" spans="1:11">
      <c r="A163" s="188" t="s">
        <v>193</v>
      </c>
      <c r="B163" s="70" t="s">
        <v>51</v>
      </c>
      <c r="C163" s="92">
        <v>19.291750122</v>
      </c>
      <c r="D163" s="21" t="str">
        <f>IF($B163="N/A","N/A",IF(C163&gt;15,"No",IF(C163&lt;-15,"No","Yes")))</f>
        <v>N/A</v>
      </c>
      <c r="E163" s="86">
        <v>21.370413777</v>
      </c>
      <c r="F163" s="21" t="str">
        <f>IF($B163="N/A","N/A",IF(E163&gt;15,"No",IF(E163&lt;-15,"No","Yes")))</f>
        <v>N/A</v>
      </c>
      <c r="G163" s="86">
        <v>22.439140647999999</v>
      </c>
      <c r="H163" s="21" t="str">
        <f>IF($B163="N/A","N/A",IF(G163&gt;15,"No",IF(G163&lt;-15,"No","Yes")))</f>
        <v>N/A</v>
      </c>
      <c r="I163" s="41">
        <v>10.77</v>
      </c>
      <c r="J163" s="41">
        <v>5.0010000000000003</v>
      </c>
      <c r="K163" s="21" t="str">
        <f>IF(J163="Div by 0", "N/A", IF(J163="N/A","N/A", IF(J163&gt;15, "No", IF(J163&lt;-15, "No", "Yes"))))</f>
        <v>Yes</v>
      </c>
    </row>
    <row r="164" spans="1:11">
      <c r="A164" s="91" t="s">
        <v>91</v>
      </c>
      <c r="B164" s="70" t="s">
        <v>51</v>
      </c>
      <c r="C164" s="94">
        <v>2.6100483258999998</v>
      </c>
      <c r="D164" s="21" t="str">
        <f>IF($B164="N/A","N/A",IF(C164&gt;15,"No",IF(C164&lt;-15,"No","Yes")))</f>
        <v>N/A</v>
      </c>
      <c r="E164" s="41">
        <v>2.9437407919999998</v>
      </c>
      <c r="F164" s="21" t="str">
        <f>IF($B164="N/A","N/A",IF(E164&gt;15,"No",IF(E164&lt;-15,"No","Yes")))</f>
        <v>N/A</v>
      </c>
      <c r="G164" s="41">
        <v>2.8233359073000002</v>
      </c>
      <c r="H164" s="21" t="str">
        <f>IF($B164="N/A","N/A",IF(G164&gt;15,"No",IF(G164&lt;-15,"No","Yes")))</f>
        <v>N/A</v>
      </c>
      <c r="I164" s="41">
        <v>12.78</v>
      </c>
      <c r="J164" s="41">
        <v>-4.09</v>
      </c>
      <c r="K164" s="21" t="str">
        <f t="shared" si="29"/>
        <v>Yes</v>
      </c>
    </row>
    <row r="165" spans="1:11">
      <c r="A165" s="91" t="s">
        <v>231</v>
      </c>
      <c r="B165" s="70" t="s">
        <v>51</v>
      </c>
      <c r="C165" s="94">
        <v>0.1623309973</v>
      </c>
      <c r="D165" s="21" t="str">
        <f>IF($B165="N/A","N/A",IF(C165&gt;15,"No",IF(C165&lt;-15,"No","Yes")))</f>
        <v>N/A</v>
      </c>
      <c r="E165" s="41">
        <v>0.45430294939999999</v>
      </c>
      <c r="F165" s="21" t="str">
        <f>IF($B165="N/A","N/A",IF(E165&gt;15,"No",IF(E165&lt;-15,"No","Yes")))</f>
        <v>N/A</v>
      </c>
      <c r="G165" s="41">
        <v>1.115483008</v>
      </c>
      <c r="H165" s="21" t="str">
        <f>IF($B165="N/A","N/A",IF(G165&gt;15,"No",IF(G165&lt;-15,"No","Yes")))</f>
        <v>N/A</v>
      </c>
      <c r="I165" s="41">
        <v>179.9</v>
      </c>
      <c r="J165" s="41">
        <v>145.5</v>
      </c>
      <c r="K165" s="21" t="str">
        <f t="shared" si="29"/>
        <v>No</v>
      </c>
    </row>
    <row r="166" spans="1:11" ht="12.75" customHeight="1">
      <c r="A166" s="91" t="s">
        <v>232</v>
      </c>
      <c r="B166" s="70" t="s">
        <v>51</v>
      </c>
      <c r="C166" s="94">
        <v>14.285714285999999</v>
      </c>
      <c r="D166" s="21" t="str">
        <f>IF($B166="N/A","N/A",IF(C166&gt;15,"No",IF(C166&lt;-15,"No","Yes")))</f>
        <v>N/A</v>
      </c>
      <c r="E166" s="41">
        <v>16.666666667000001</v>
      </c>
      <c r="F166" s="21" t="str">
        <f>IF($B166="N/A","N/A",IF(E166&gt;15,"No",IF(E166&lt;-15,"No","Yes")))</f>
        <v>N/A</v>
      </c>
      <c r="G166" s="41">
        <v>9.0909090909000003</v>
      </c>
      <c r="H166" s="21" t="str">
        <f>IF($B166="N/A","N/A",IF(G166&gt;15,"No",IF(G166&lt;-15,"No","Yes")))</f>
        <v>N/A</v>
      </c>
      <c r="I166" s="41">
        <v>16.670000000000002</v>
      </c>
      <c r="J166" s="41">
        <v>-45.5</v>
      </c>
      <c r="K166" s="21" t="str">
        <f t="shared" si="29"/>
        <v>No</v>
      </c>
    </row>
    <row r="167" spans="1:11">
      <c r="A167" s="91" t="s">
        <v>233</v>
      </c>
      <c r="B167" s="70" t="s">
        <v>51</v>
      </c>
      <c r="C167" s="94">
        <v>2.7054297048999998</v>
      </c>
      <c r="D167" s="21" t="str">
        <f>IF($B167="N/A","N/A",IF(C167&gt;15,"No",IF(C167&lt;-15,"No","Yes")))</f>
        <v>N/A</v>
      </c>
      <c r="E167" s="41">
        <v>3.038468097</v>
      </c>
      <c r="F167" s="21" t="str">
        <f>IF($B167="N/A","N/A",IF(E167&gt;15,"No",IF(E167&lt;-15,"No","Yes")))</f>
        <v>N/A</v>
      </c>
      <c r="G167" s="41">
        <v>2.8918305649999998</v>
      </c>
      <c r="H167" s="21" t="str">
        <f>IF($B167="N/A","N/A",IF(G167&gt;15,"No",IF(G167&lt;-15,"No","Yes")))</f>
        <v>N/A</v>
      </c>
      <c r="I167" s="41">
        <v>12.31</v>
      </c>
      <c r="J167" s="41">
        <v>-4.83</v>
      </c>
      <c r="K167" s="21" t="str">
        <f t="shared" si="29"/>
        <v>Yes</v>
      </c>
    </row>
    <row r="168" spans="1:11">
      <c r="A168" s="211" t="s">
        <v>192</v>
      </c>
      <c r="B168" s="212"/>
      <c r="C168" s="212"/>
      <c r="D168" s="212"/>
      <c r="E168" s="212"/>
      <c r="F168" s="212"/>
      <c r="G168" s="212"/>
      <c r="H168" s="212"/>
      <c r="I168" s="212"/>
      <c r="J168" s="212"/>
      <c r="K168" s="213"/>
    </row>
    <row r="169" spans="1:11">
      <c r="A169" s="91" t="s">
        <v>241</v>
      </c>
      <c r="B169" s="70" t="s">
        <v>51</v>
      </c>
      <c r="C169" s="94">
        <v>52.445557845000003</v>
      </c>
      <c r="D169" s="21" t="str">
        <f>IF($B169="N/A","N/A",IF(C169&gt;15,"No",IF(C169&lt;-15,"No","Yes")))</f>
        <v>N/A</v>
      </c>
      <c r="E169" s="41">
        <v>51.873859015999997</v>
      </c>
      <c r="F169" s="21" t="str">
        <f t="shared" ref="F169:F189" si="30">IF($B169="N/A","N/A",IF(E169&gt;15,"No",IF(E169&lt;-15,"No","Yes")))</f>
        <v>N/A</v>
      </c>
      <c r="G169" s="41">
        <v>51.490570452999997</v>
      </c>
      <c r="H169" s="21" t="str">
        <f t="shared" ref="H169:H189" si="31">IF($B169="N/A","N/A",IF(G169&gt;15,"No",IF(G169&lt;-15,"No","Yes")))</f>
        <v>N/A</v>
      </c>
      <c r="I169" s="41">
        <v>-1.0900000000000001</v>
      </c>
      <c r="J169" s="41">
        <v>-0.73899999999999999</v>
      </c>
      <c r="K169" s="21" t="str">
        <f t="shared" ref="K169:K204" si="32">IF(J169="Div by 0", "N/A", IF(J169="N/A","N/A", IF(J169&gt;15, "No", IF(J169&lt;-15, "No", "Yes"))))</f>
        <v>Yes</v>
      </c>
    </row>
    <row r="170" spans="1:11">
      <c r="A170" s="91" t="s">
        <v>243</v>
      </c>
      <c r="B170" s="70" t="s">
        <v>51</v>
      </c>
      <c r="C170" s="94">
        <v>3.5198759330999998</v>
      </c>
      <c r="D170" s="21" t="str">
        <f>IF($B170="N/A","N/A",IF(C170&gt;15,"No",IF(C170&lt;-15,"No","Yes")))</f>
        <v>N/A</v>
      </c>
      <c r="E170" s="41">
        <v>3.5701043627</v>
      </c>
      <c r="F170" s="21" t="str">
        <f t="shared" si="30"/>
        <v>N/A</v>
      </c>
      <c r="G170" s="41">
        <v>3.5947059760000002</v>
      </c>
      <c r="H170" s="21" t="str">
        <f t="shared" si="31"/>
        <v>N/A</v>
      </c>
      <c r="I170" s="41">
        <v>1.427</v>
      </c>
      <c r="J170" s="41">
        <v>0.68910000000000005</v>
      </c>
      <c r="K170" s="21" t="str">
        <f t="shared" si="32"/>
        <v>Yes</v>
      </c>
    </row>
    <row r="171" spans="1:11">
      <c r="A171" s="91" t="s">
        <v>244</v>
      </c>
      <c r="B171" s="70" t="s">
        <v>51</v>
      </c>
      <c r="C171" s="94">
        <v>3.7513520942</v>
      </c>
      <c r="D171" s="21" t="str">
        <f>IF($B171="N/A","N/A",IF(C171&gt;15,"No",IF(C171&lt;-15,"No","Yes")))</f>
        <v>N/A</v>
      </c>
      <c r="E171" s="41">
        <v>3.6660627818</v>
      </c>
      <c r="F171" s="21" t="str">
        <f t="shared" si="30"/>
        <v>N/A</v>
      </c>
      <c r="G171" s="41">
        <v>3.8568879071</v>
      </c>
      <c r="H171" s="21" t="str">
        <f t="shared" si="31"/>
        <v>N/A</v>
      </c>
      <c r="I171" s="41">
        <v>-2.27</v>
      </c>
      <c r="J171" s="41">
        <v>5.2050000000000001</v>
      </c>
      <c r="K171" s="21" t="str">
        <f t="shared" si="32"/>
        <v>Yes</v>
      </c>
    </row>
    <row r="172" spans="1:11">
      <c r="A172" s="91" t="s">
        <v>245</v>
      </c>
      <c r="B172" s="70" t="s">
        <v>51</v>
      </c>
      <c r="C172" s="94">
        <v>4.7678307609999999</v>
      </c>
      <c r="D172" s="21" t="str">
        <f>IF($B172="N/A","N/A",IF(C172&gt;15,"No",IF(C172&lt;-15,"No","Yes")))</f>
        <v>N/A</v>
      </c>
      <c r="E172" s="41">
        <v>5.4994961492999996</v>
      </c>
      <c r="F172" s="21" t="str">
        <f t="shared" si="30"/>
        <v>N/A</v>
      </c>
      <c r="G172" s="41">
        <v>5.7921684495000001</v>
      </c>
      <c r="H172" s="21" t="str">
        <f t="shared" si="31"/>
        <v>N/A</v>
      </c>
      <c r="I172" s="41">
        <v>15.35</v>
      </c>
      <c r="J172" s="41">
        <v>5.3220000000000001</v>
      </c>
      <c r="K172" s="21" t="str">
        <f t="shared" si="32"/>
        <v>Yes</v>
      </c>
    </row>
    <row r="173" spans="1:11">
      <c r="A173" s="91" t="s">
        <v>246</v>
      </c>
      <c r="B173" s="70" t="s">
        <v>51</v>
      </c>
      <c r="C173" s="94">
        <v>1.658648E-4</v>
      </c>
      <c r="D173" s="21" t="str">
        <f t="shared" ref="D173:D189" si="33">IF($B173="N/A","N/A",IF(C173&gt;15,"No",IF(C173&lt;-15,"No","Yes")))</f>
        <v>N/A</v>
      </c>
      <c r="E173" s="41">
        <v>7.1995800000000006E-5</v>
      </c>
      <c r="F173" s="21" t="str">
        <f t="shared" si="30"/>
        <v>N/A</v>
      </c>
      <c r="G173" s="41">
        <v>2.75467E-4</v>
      </c>
      <c r="H173" s="21" t="str">
        <f t="shared" si="31"/>
        <v>N/A</v>
      </c>
      <c r="I173" s="41">
        <v>-56.6</v>
      </c>
      <c r="J173" s="41">
        <v>282.60000000000002</v>
      </c>
      <c r="K173" s="21" t="str">
        <f t="shared" si="32"/>
        <v>No</v>
      </c>
    </row>
    <row r="174" spans="1:11">
      <c r="A174" s="91" t="s">
        <v>247</v>
      </c>
      <c r="B174" s="70" t="s">
        <v>51</v>
      </c>
      <c r="C174" s="94">
        <v>17.996140089000001</v>
      </c>
      <c r="D174" s="21" t="str">
        <f t="shared" si="33"/>
        <v>N/A</v>
      </c>
      <c r="E174" s="41">
        <v>17.881192030000001</v>
      </c>
      <c r="F174" s="21" t="str">
        <f t="shared" si="30"/>
        <v>N/A</v>
      </c>
      <c r="G174" s="41">
        <v>17.778186248000001</v>
      </c>
      <c r="H174" s="21" t="str">
        <f t="shared" si="31"/>
        <v>N/A</v>
      </c>
      <c r="I174" s="41">
        <v>-0.63900000000000001</v>
      </c>
      <c r="J174" s="41">
        <v>-0.57599999999999996</v>
      </c>
      <c r="K174" s="21" t="str">
        <f t="shared" si="32"/>
        <v>Yes</v>
      </c>
    </row>
    <row r="175" spans="1:11">
      <c r="A175" s="91" t="s">
        <v>249</v>
      </c>
      <c r="B175" s="70" t="s">
        <v>51</v>
      </c>
      <c r="C175" s="94">
        <v>11.739198944</v>
      </c>
      <c r="D175" s="21" t="str">
        <f t="shared" si="33"/>
        <v>N/A</v>
      </c>
      <c r="E175" s="41">
        <v>12.142837773</v>
      </c>
      <c r="F175" s="21" t="str">
        <f t="shared" si="30"/>
        <v>N/A</v>
      </c>
      <c r="G175" s="41">
        <v>11.960261639</v>
      </c>
      <c r="H175" s="21" t="str">
        <f t="shared" si="31"/>
        <v>N/A</v>
      </c>
      <c r="I175" s="41">
        <v>3.4380000000000002</v>
      </c>
      <c r="J175" s="41">
        <v>-1.5</v>
      </c>
      <c r="K175" s="21" t="str">
        <f t="shared" si="32"/>
        <v>Yes</v>
      </c>
    </row>
    <row r="176" spans="1:11">
      <c r="A176" s="91" t="s">
        <v>250</v>
      </c>
      <c r="B176" s="70" t="s">
        <v>51</v>
      </c>
      <c r="C176" s="94">
        <v>0.17294958539999999</v>
      </c>
      <c r="D176" s="21" t="str">
        <f t="shared" si="33"/>
        <v>N/A</v>
      </c>
      <c r="E176" s="41">
        <v>0.16157060309999999</v>
      </c>
      <c r="F176" s="21" t="str">
        <f t="shared" si="30"/>
        <v>N/A</v>
      </c>
      <c r="G176" s="41">
        <v>0.1555762211</v>
      </c>
      <c r="H176" s="21" t="str">
        <f t="shared" si="31"/>
        <v>N/A</v>
      </c>
      <c r="I176" s="41">
        <v>-6.58</v>
      </c>
      <c r="J176" s="41">
        <v>-3.71</v>
      </c>
      <c r="K176" s="21" t="str">
        <f t="shared" si="32"/>
        <v>Yes</v>
      </c>
    </row>
    <row r="177" spans="1:11">
      <c r="A177" s="91" t="s">
        <v>251</v>
      </c>
      <c r="B177" s="70" t="s">
        <v>51</v>
      </c>
      <c r="C177" s="94">
        <v>5.5762912870000001</v>
      </c>
      <c r="D177" s="21" t="str">
        <f t="shared" si="33"/>
        <v>N/A</v>
      </c>
      <c r="E177" s="41">
        <v>5.1550441826000002</v>
      </c>
      <c r="F177" s="21" t="str">
        <f t="shared" si="30"/>
        <v>N/A</v>
      </c>
      <c r="G177" s="41">
        <v>5.3261910596000002</v>
      </c>
      <c r="H177" s="21" t="str">
        <f t="shared" si="31"/>
        <v>N/A</v>
      </c>
      <c r="I177" s="41">
        <v>-7.55</v>
      </c>
      <c r="J177" s="41">
        <v>3.32</v>
      </c>
      <c r="K177" s="21" t="str">
        <f t="shared" si="32"/>
        <v>Yes</v>
      </c>
    </row>
    <row r="178" spans="1:11">
      <c r="A178" s="91" t="s">
        <v>254</v>
      </c>
      <c r="B178" s="70" t="s">
        <v>51</v>
      </c>
      <c r="C178" s="94">
        <v>0</v>
      </c>
      <c r="D178" s="21" t="str">
        <f t="shared" si="33"/>
        <v>N/A</v>
      </c>
      <c r="E178" s="41">
        <v>0</v>
      </c>
      <c r="F178" s="21" t="str">
        <f t="shared" si="30"/>
        <v>N/A</v>
      </c>
      <c r="G178" s="41">
        <v>0</v>
      </c>
      <c r="H178" s="21" t="str">
        <f t="shared" si="31"/>
        <v>N/A</v>
      </c>
      <c r="I178" s="41" t="s">
        <v>995</v>
      </c>
      <c r="J178" s="41" t="s">
        <v>995</v>
      </c>
      <c r="K178" s="21" t="str">
        <f t="shared" si="32"/>
        <v>N/A</v>
      </c>
    </row>
    <row r="179" spans="1:11">
      <c r="A179" s="91" t="s">
        <v>255</v>
      </c>
      <c r="B179" s="70" t="s">
        <v>51</v>
      </c>
      <c r="C179" s="94">
        <v>1.3032230000000001E-4</v>
      </c>
      <c r="D179" s="21" t="str">
        <f t="shared" si="33"/>
        <v>N/A</v>
      </c>
      <c r="E179" s="41">
        <v>2.39986E-4</v>
      </c>
      <c r="F179" s="21" t="str">
        <f t="shared" si="30"/>
        <v>N/A</v>
      </c>
      <c r="G179" s="41">
        <v>2.003396E-4</v>
      </c>
      <c r="H179" s="21" t="str">
        <f t="shared" si="31"/>
        <v>N/A</v>
      </c>
      <c r="I179" s="41">
        <v>84.15</v>
      </c>
      <c r="J179" s="41">
        <v>-16.5</v>
      </c>
      <c r="K179" s="21" t="str">
        <f t="shared" si="32"/>
        <v>No</v>
      </c>
    </row>
    <row r="180" spans="1:11">
      <c r="A180" s="91" t="s">
        <v>256</v>
      </c>
      <c r="B180" s="70" t="s">
        <v>51</v>
      </c>
      <c r="C180" s="94">
        <v>0</v>
      </c>
      <c r="D180" s="21" t="str">
        <f t="shared" si="33"/>
        <v>N/A</v>
      </c>
      <c r="E180" s="41">
        <v>0</v>
      </c>
      <c r="F180" s="21" t="str">
        <f t="shared" si="30"/>
        <v>N/A</v>
      </c>
      <c r="G180" s="41">
        <v>0</v>
      </c>
      <c r="H180" s="21" t="str">
        <f t="shared" si="31"/>
        <v>N/A</v>
      </c>
      <c r="I180" s="41" t="s">
        <v>995</v>
      </c>
      <c r="J180" s="41" t="s">
        <v>995</v>
      </c>
      <c r="K180" s="21" t="str">
        <f t="shared" si="32"/>
        <v>N/A</v>
      </c>
    </row>
    <row r="181" spans="1:11">
      <c r="A181" s="91" t="s">
        <v>257</v>
      </c>
      <c r="B181" s="70" t="s">
        <v>51</v>
      </c>
      <c r="C181" s="94">
        <v>1.18475E-5</v>
      </c>
      <c r="D181" s="21" t="str">
        <f t="shared" si="33"/>
        <v>N/A</v>
      </c>
      <c r="E181" s="41">
        <v>7.4395669999999996E-4</v>
      </c>
      <c r="F181" s="21" t="str">
        <f t="shared" si="30"/>
        <v>N/A</v>
      </c>
      <c r="G181" s="41">
        <v>6.2606099999999997E-5</v>
      </c>
      <c r="H181" s="21" t="str">
        <f t="shared" si="31"/>
        <v>N/A</v>
      </c>
      <c r="I181" s="41">
        <v>6179</v>
      </c>
      <c r="J181" s="41">
        <v>-91.6</v>
      </c>
      <c r="K181" s="21" t="str">
        <f t="shared" si="32"/>
        <v>No</v>
      </c>
    </row>
    <row r="182" spans="1:11">
      <c r="A182" s="91" t="s">
        <v>258</v>
      </c>
      <c r="B182" s="70" t="s">
        <v>51</v>
      </c>
      <c r="C182" s="94">
        <v>0</v>
      </c>
      <c r="D182" s="21" t="str">
        <f t="shared" si="33"/>
        <v>N/A</v>
      </c>
      <c r="E182" s="41">
        <v>0</v>
      </c>
      <c r="F182" s="21" t="str">
        <f t="shared" si="30"/>
        <v>N/A</v>
      </c>
      <c r="G182" s="41">
        <v>2.50425E-5</v>
      </c>
      <c r="H182" s="21" t="str">
        <f t="shared" si="31"/>
        <v>N/A</v>
      </c>
      <c r="I182" s="41" t="s">
        <v>995</v>
      </c>
      <c r="J182" s="41" t="s">
        <v>995</v>
      </c>
      <c r="K182" s="21" t="str">
        <f t="shared" si="32"/>
        <v>N/A</v>
      </c>
    </row>
    <row r="183" spans="1:11">
      <c r="A183" s="91" t="s">
        <v>263</v>
      </c>
      <c r="B183" s="70" t="s">
        <v>51</v>
      </c>
      <c r="C183" s="94">
        <v>0</v>
      </c>
      <c r="D183" s="21" t="str">
        <f t="shared" si="33"/>
        <v>N/A</v>
      </c>
      <c r="E183" s="41">
        <v>0</v>
      </c>
      <c r="F183" s="21" t="str">
        <f t="shared" si="30"/>
        <v>N/A</v>
      </c>
      <c r="G183" s="41">
        <v>0</v>
      </c>
      <c r="H183" s="21" t="str">
        <f t="shared" si="31"/>
        <v>N/A</v>
      </c>
      <c r="I183" s="41" t="s">
        <v>995</v>
      </c>
      <c r="J183" s="41" t="s">
        <v>995</v>
      </c>
      <c r="K183" s="21" t="str">
        <f t="shared" si="32"/>
        <v>N/A</v>
      </c>
    </row>
    <row r="184" spans="1:11">
      <c r="A184" s="91" t="s">
        <v>264</v>
      </c>
      <c r="B184" s="70" t="s">
        <v>51</v>
      </c>
      <c r="C184" s="94">
        <v>2.8161471699999999E-2</v>
      </c>
      <c r="D184" s="21" t="str">
        <f t="shared" si="33"/>
        <v>N/A</v>
      </c>
      <c r="E184" s="41">
        <v>4.7325247600000002E-2</v>
      </c>
      <c r="F184" s="21" t="str">
        <f t="shared" si="30"/>
        <v>N/A</v>
      </c>
      <c r="G184" s="41">
        <v>4.3924457399999998E-2</v>
      </c>
      <c r="H184" s="21" t="str">
        <f t="shared" si="31"/>
        <v>N/A</v>
      </c>
      <c r="I184" s="41">
        <v>68.05</v>
      </c>
      <c r="J184" s="41">
        <v>-7.19</v>
      </c>
      <c r="K184" s="21" t="str">
        <f t="shared" si="32"/>
        <v>Yes</v>
      </c>
    </row>
    <row r="185" spans="1:11">
      <c r="A185" s="91" t="s">
        <v>265</v>
      </c>
      <c r="B185" s="70" t="s">
        <v>51</v>
      </c>
      <c r="C185" s="94">
        <v>0</v>
      </c>
      <c r="D185" s="21" t="str">
        <f t="shared" si="33"/>
        <v>N/A</v>
      </c>
      <c r="E185" s="41">
        <v>0</v>
      </c>
      <c r="F185" s="21" t="str">
        <f t="shared" si="30"/>
        <v>N/A</v>
      </c>
      <c r="G185" s="41">
        <v>0</v>
      </c>
      <c r="H185" s="21" t="str">
        <f t="shared" si="31"/>
        <v>N/A</v>
      </c>
      <c r="I185" s="41" t="s">
        <v>995</v>
      </c>
      <c r="J185" s="41" t="s">
        <v>995</v>
      </c>
      <c r="K185" s="21" t="str">
        <f t="shared" si="32"/>
        <v>N/A</v>
      </c>
    </row>
    <row r="186" spans="1:11">
      <c r="A186" s="211" t="s">
        <v>772</v>
      </c>
      <c r="B186" s="212"/>
      <c r="C186" s="212"/>
      <c r="D186" s="212"/>
      <c r="E186" s="212"/>
      <c r="F186" s="212"/>
      <c r="G186" s="212"/>
      <c r="H186" s="212"/>
      <c r="I186" s="212"/>
      <c r="J186" s="212"/>
      <c r="K186" s="213"/>
    </row>
    <row r="187" spans="1:11">
      <c r="A187" s="91" t="s">
        <v>202</v>
      </c>
      <c r="B187" s="70" t="s">
        <v>51</v>
      </c>
      <c r="C187" s="94">
        <v>99.965962176000005</v>
      </c>
      <c r="D187" s="21" t="str">
        <f t="shared" si="33"/>
        <v>N/A</v>
      </c>
      <c r="E187" s="41">
        <v>99.989584605999994</v>
      </c>
      <c r="F187" s="21" t="str">
        <f t="shared" si="30"/>
        <v>N/A</v>
      </c>
      <c r="G187" s="41">
        <v>99.998247027999994</v>
      </c>
      <c r="H187" s="21" t="str">
        <f t="shared" si="31"/>
        <v>N/A</v>
      </c>
      <c r="I187" s="41">
        <v>2.3599999999999999E-2</v>
      </c>
      <c r="J187" s="41">
        <v>8.6999999999999994E-3</v>
      </c>
      <c r="K187" s="21" t="str">
        <f t="shared" si="32"/>
        <v>Yes</v>
      </c>
    </row>
    <row r="188" spans="1:11">
      <c r="A188" s="91" t="s">
        <v>273</v>
      </c>
      <c r="B188" s="70" t="s">
        <v>85</v>
      </c>
      <c r="C188" s="94">
        <v>99.996191065000005</v>
      </c>
      <c r="D188" s="21" t="str">
        <f>IF($B188="N/A","N/A",IF(C188&gt;100,"No",IF(C188&lt;85,"No","Yes")))</f>
        <v>Yes</v>
      </c>
      <c r="E188" s="41">
        <v>99.998329045999995</v>
      </c>
      <c r="F188" s="21" t="str">
        <f>IF($B188="N/A","N/A",IF(E188&gt;100,"No",IF(E188&lt;85,"No","Yes")))</f>
        <v>Yes</v>
      </c>
      <c r="G188" s="41">
        <v>99.999180811000002</v>
      </c>
      <c r="H188" s="21" t="str">
        <f>IF($B188="N/A","N/A",IF(G188&gt;100,"No",IF(G188&lt;85,"No","Yes")))</f>
        <v>Yes</v>
      </c>
      <c r="I188" s="41">
        <v>2.0999999999999999E-3</v>
      </c>
      <c r="J188" s="41">
        <v>8.9999999999999998E-4</v>
      </c>
      <c r="K188" s="21" t="str">
        <f t="shared" si="32"/>
        <v>Yes</v>
      </c>
    </row>
    <row r="189" spans="1:11">
      <c r="A189" s="91" t="s">
        <v>274</v>
      </c>
      <c r="B189" s="70" t="s">
        <v>51</v>
      </c>
      <c r="C189" s="94">
        <v>48.694478152000002</v>
      </c>
      <c r="D189" s="21" t="str">
        <f t="shared" si="33"/>
        <v>N/A</v>
      </c>
      <c r="E189" s="41">
        <v>50.093112283000004</v>
      </c>
      <c r="F189" s="21" t="str">
        <f t="shared" si="30"/>
        <v>N/A</v>
      </c>
      <c r="G189" s="41">
        <v>50.627468368000002</v>
      </c>
      <c r="H189" s="21" t="str">
        <f t="shared" si="31"/>
        <v>N/A</v>
      </c>
      <c r="I189" s="41">
        <v>2.8719999999999999</v>
      </c>
      <c r="J189" s="41">
        <v>1.0669999999999999</v>
      </c>
      <c r="K189" s="21" t="str">
        <f t="shared" si="32"/>
        <v>Yes</v>
      </c>
    </row>
    <row r="190" spans="1:11">
      <c r="A190" s="91" t="s">
        <v>204</v>
      </c>
      <c r="B190" s="70" t="s">
        <v>12</v>
      </c>
      <c r="C190" s="94">
        <v>10.628299981</v>
      </c>
      <c r="D190" s="21" t="str">
        <f>IF($B190="N/A","N/A",IF(C190&gt;25,"No",IF(C190&lt;5,"No","Yes")))</f>
        <v>Yes</v>
      </c>
      <c r="E190" s="41">
        <v>7.1149232864999998</v>
      </c>
      <c r="F190" s="21" t="str">
        <f>IF($B190="N/A","N/A",IF(E190&gt;25,"No",IF(E190&lt;5,"No","Yes")))</f>
        <v>Yes</v>
      </c>
      <c r="G190" s="41">
        <v>6.4677518335000004</v>
      </c>
      <c r="H190" s="21" t="str">
        <f>IF($B190="N/A","N/A",IF(G190&gt;25,"No",IF(G190&lt;5,"No","Yes")))</f>
        <v>Yes</v>
      </c>
      <c r="I190" s="41">
        <v>-33.1</v>
      </c>
      <c r="J190" s="41">
        <v>-9.1</v>
      </c>
      <c r="K190" s="21" t="str">
        <f t="shared" si="32"/>
        <v>Yes</v>
      </c>
    </row>
    <row r="191" spans="1:11">
      <c r="A191" s="91" t="s">
        <v>205</v>
      </c>
      <c r="B191" s="70" t="s">
        <v>13</v>
      </c>
      <c r="C191" s="94">
        <v>43.444990048999998</v>
      </c>
      <c r="D191" s="21" t="str">
        <f>IF($B191="N/A","N/A",IF(C191&gt;70,"No",IF(C191&lt;40,"No","Yes")))</f>
        <v>Yes</v>
      </c>
      <c r="E191" s="41">
        <v>45.860325574999997</v>
      </c>
      <c r="F191" s="21" t="str">
        <f>IF($B191="N/A","N/A",IF(E191&gt;70,"No",IF(E191&lt;40,"No","Yes")))</f>
        <v>Yes</v>
      </c>
      <c r="G191" s="41">
        <v>46.023721375999997</v>
      </c>
      <c r="H191" s="21" t="str">
        <f>IF($B191="N/A","N/A",IF(G191&gt;70,"No",IF(G191&lt;40,"No","Yes")))</f>
        <v>Yes</v>
      </c>
      <c r="I191" s="41">
        <v>5.56</v>
      </c>
      <c r="J191" s="41">
        <v>0.35630000000000001</v>
      </c>
      <c r="K191" s="21" t="str">
        <f t="shared" si="32"/>
        <v>Yes</v>
      </c>
    </row>
    <row r="192" spans="1:11">
      <c r="A192" s="91" t="s">
        <v>206</v>
      </c>
      <c r="B192" s="70" t="s">
        <v>14</v>
      </c>
      <c r="C192" s="94">
        <v>45.926532197</v>
      </c>
      <c r="D192" s="21" t="str">
        <f>IF($B192="N/A","N/A",IF(C192&gt;55,"No",IF(C192&lt;20,"No","Yes")))</f>
        <v>Yes</v>
      </c>
      <c r="E192" s="41">
        <v>47.024667135000001</v>
      </c>
      <c r="F192" s="21" t="str">
        <f>IF($B192="N/A","N/A",IF(E192&gt;55,"No",IF(E192&lt;20,"No","Yes")))</f>
        <v>Yes</v>
      </c>
      <c r="G192" s="41">
        <v>47.508514269000003</v>
      </c>
      <c r="H192" s="21" t="str">
        <f>IF($B192="N/A","N/A",IF(G192&gt;55,"No",IF(G192&lt;20,"No","Yes")))</f>
        <v>Yes</v>
      </c>
      <c r="I192" s="41">
        <v>2.391</v>
      </c>
      <c r="J192" s="41">
        <v>1.0289999999999999</v>
      </c>
      <c r="K192" s="21" t="str">
        <f t="shared" si="32"/>
        <v>Yes</v>
      </c>
    </row>
    <row r="193" spans="1:11">
      <c r="A193" s="188" t="s">
        <v>985</v>
      </c>
      <c r="B193" s="182" t="s">
        <v>991</v>
      </c>
      <c r="C193" s="94" t="s">
        <v>51</v>
      </c>
      <c r="D193" s="21" t="str">
        <f>IF($B193="N/A","N/A",IF(C193&gt;95,"Yes","No"))</f>
        <v>Yes</v>
      </c>
      <c r="E193" s="41" t="s">
        <v>51</v>
      </c>
      <c r="F193" s="21" t="str">
        <f>IF($B193="N/A","N/A",IF(E193&gt;95,"Yes","No"))</f>
        <v>Yes</v>
      </c>
      <c r="G193" s="41">
        <v>5.5271817639999998</v>
      </c>
      <c r="H193" s="21" t="str">
        <f>IF($B193="N/A","N/A",IF(G193&gt;95,"Yes","No"))</f>
        <v>No</v>
      </c>
      <c r="I193" s="41" t="s">
        <v>51</v>
      </c>
      <c r="J193" s="41" t="s">
        <v>51</v>
      </c>
      <c r="K193" s="21" t="str">
        <f t="shared" si="32"/>
        <v>N/A</v>
      </c>
    </row>
    <row r="194" spans="1:11">
      <c r="A194" s="91" t="s">
        <v>275</v>
      </c>
      <c r="B194" s="70" t="s">
        <v>51</v>
      </c>
      <c r="C194" s="94">
        <v>89.760514405999999</v>
      </c>
      <c r="D194" s="21" t="str">
        <f t="shared" ref="D194:D204" si="34">IF($B194="N/A","N/A",IF(C194&gt;15,"No",IF(C194&lt;-15,"No","Yes")))</f>
        <v>N/A</v>
      </c>
      <c r="E194" s="41">
        <v>89.315043384999996</v>
      </c>
      <c r="F194" s="21" t="str">
        <f>IF($B194="N/A","N/A",IF(E194&gt;15,"No",IF(E194&lt;-15,"No","Yes")))</f>
        <v>N/A</v>
      </c>
      <c r="G194" s="41">
        <v>84.746191905000003</v>
      </c>
      <c r="H194" s="21" t="str">
        <f>IF($B194="N/A","N/A",IF(G194&gt;15,"No",IF(G194&lt;-15,"No","Yes")))</f>
        <v>N/A</v>
      </c>
      <c r="I194" s="41">
        <v>-0.496</v>
      </c>
      <c r="J194" s="41">
        <v>-5.12</v>
      </c>
      <c r="K194" s="21" t="str">
        <f t="shared" si="32"/>
        <v>Yes</v>
      </c>
    </row>
    <row r="195" spans="1:11">
      <c r="A195" s="91" t="s">
        <v>276</v>
      </c>
      <c r="B195" s="70" t="s">
        <v>51</v>
      </c>
      <c r="C195" s="94">
        <v>100</v>
      </c>
      <c r="D195" s="21" t="str">
        <f t="shared" si="34"/>
        <v>N/A</v>
      </c>
      <c r="E195" s="41">
        <v>100</v>
      </c>
      <c r="F195" s="21" t="str">
        <f>IF($B195="N/A","N/A",IF(E195&gt;15,"No",IF(E195&lt;-15,"No","Yes")))</f>
        <v>N/A</v>
      </c>
      <c r="G195" s="41">
        <v>100</v>
      </c>
      <c r="H195" s="21" t="str">
        <f>IF($B195="N/A","N/A",IF(G195&gt;15,"No",IF(G195&lt;-15,"No","Yes")))</f>
        <v>N/A</v>
      </c>
      <c r="I195" s="41">
        <v>0</v>
      </c>
      <c r="J195" s="41">
        <v>0</v>
      </c>
      <c r="K195" s="21" t="str">
        <f t="shared" si="32"/>
        <v>Yes</v>
      </c>
    </row>
    <row r="196" spans="1:11">
      <c r="A196" s="91" t="s">
        <v>277</v>
      </c>
      <c r="B196" s="70" t="s">
        <v>56</v>
      </c>
      <c r="C196" s="94">
        <v>3.168775224</v>
      </c>
      <c r="D196" s="21" t="str">
        <f>IF($B196="N/A","N/A",IF(C196&gt;100,"No",IF(C196&lt;98,"No","Yes")))</f>
        <v>No</v>
      </c>
      <c r="E196" s="41">
        <v>3.6788660697000002</v>
      </c>
      <c r="F196" s="21" t="str">
        <f>IF($B196="N/A","N/A",IF(E196&gt;100,"No",IF(E196&lt;98,"No","Yes")))</f>
        <v>No</v>
      </c>
      <c r="G196" s="41">
        <v>4.1484743740000001</v>
      </c>
      <c r="H196" s="21" t="str">
        <f>IF($B196="N/A","N/A",IF(G196&gt;100,"No",IF(G196&lt;98,"No","Yes")))</f>
        <v>No</v>
      </c>
      <c r="I196" s="41">
        <v>16.100000000000001</v>
      </c>
      <c r="J196" s="41">
        <v>12.77</v>
      </c>
      <c r="K196" s="21" t="str">
        <f t="shared" si="32"/>
        <v>Yes</v>
      </c>
    </row>
    <row r="197" spans="1:11">
      <c r="A197" s="91" t="s">
        <v>278</v>
      </c>
      <c r="B197" s="70" t="s">
        <v>51</v>
      </c>
      <c r="C197" s="94">
        <v>62.888974259999998</v>
      </c>
      <c r="D197" s="21" t="str">
        <f t="shared" si="34"/>
        <v>N/A</v>
      </c>
      <c r="E197" s="41">
        <v>57.164692938000002</v>
      </c>
      <c r="F197" s="21" t="str">
        <f>IF($B197="N/A","N/A",IF(E197&gt;15,"No",IF(E197&lt;-15,"No","Yes")))</f>
        <v>N/A</v>
      </c>
      <c r="G197" s="41">
        <v>61.066545845999997</v>
      </c>
      <c r="H197" s="21" t="str">
        <f>IF($B197="N/A","N/A",IF(G197&gt;15,"No",IF(G197&lt;-15,"No","Yes")))</f>
        <v>N/A</v>
      </c>
      <c r="I197" s="41">
        <v>-9.1</v>
      </c>
      <c r="J197" s="41">
        <v>6.8259999999999996</v>
      </c>
      <c r="K197" s="21" t="str">
        <f t="shared" si="32"/>
        <v>Yes</v>
      </c>
    </row>
    <row r="198" spans="1:11">
      <c r="A198" s="91" t="s">
        <v>279</v>
      </c>
      <c r="B198" s="70" t="s">
        <v>51</v>
      </c>
      <c r="C198" s="94">
        <v>37.111025740000002</v>
      </c>
      <c r="D198" s="21" t="str">
        <f t="shared" si="34"/>
        <v>N/A</v>
      </c>
      <c r="E198" s="41">
        <v>42.835307061999998</v>
      </c>
      <c r="F198" s="21" t="str">
        <f>IF($B198="N/A","N/A",IF(E198&gt;15,"No",IF(E198&lt;-15,"No","Yes")))</f>
        <v>N/A</v>
      </c>
      <c r="G198" s="41">
        <v>38.933454154000003</v>
      </c>
      <c r="H198" s="21" t="str">
        <f>IF($B198="N/A","N/A",IF(G198&gt;15,"No",IF(G198&lt;-15,"No","Yes")))</f>
        <v>N/A</v>
      </c>
      <c r="I198" s="41">
        <v>15.42</v>
      </c>
      <c r="J198" s="41">
        <v>-9.11</v>
      </c>
      <c r="K198" s="21" t="str">
        <f t="shared" si="32"/>
        <v>Yes</v>
      </c>
    </row>
    <row r="199" spans="1:11">
      <c r="A199" s="91" t="s">
        <v>305</v>
      </c>
      <c r="B199" s="70" t="s">
        <v>51</v>
      </c>
      <c r="C199" s="94">
        <v>0</v>
      </c>
      <c r="D199" s="21" t="str">
        <f t="shared" si="34"/>
        <v>N/A</v>
      </c>
      <c r="E199" s="41">
        <v>0</v>
      </c>
      <c r="F199" s="21" t="str">
        <f>IF($B199="N/A","N/A",IF(E199&gt;15,"No",IF(E199&lt;-15,"No","Yes")))</f>
        <v>N/A</v>
      </c>
      <c r="G199" s="41">
        <v>0</v>
      </c>
      <c r="H199" s="21" t="str">
        <f>IF($B199="N/A","N/A",IF(G199&gt;15,"No",IF(G199&lt;-15,"No","Yes")))</f>
        <v>N/A</v>
      </c>
      <c r="I199" s="41" t="s">
        <v>995</v>
      </c>
      <c r="J199" s="41" t="s">
        <v>995</v>
      </c>
      <c r="K199" s="21" t="str">
        <f t="shared" si="32"/>
        <v>N/A</v>
      </c>
    </row>
    <row r="200" spans="1:11">
      <c r="A200" s="211" t="s">
        <v>188</v>
      </c>
      <c r="B200" s="212"/>
      <c r="C200" s="212"/>
      <c r="D200" s="212"/>
      <c r="E200" s="212"/>
      <c r="F200" s="212"/>
      <c r="G200" s="212"/>
      <c r="H200" s="212"/>
      <c r="I200" s="212"/>
      <c r="J200" s="212"/>
      <c r="K200" s="213"/>
    </row>
    <row r="201" spans="1:11">
      <c r="A201" s="91" t="s">
        <v>850</v>
      </c>
      <c r="B201" s="70" t="s">
        <v>51</v>
      </c>
      <c r="C201" s="94" t="s">
        <v>51</v>
      </c>
      <c r="D201" s="21" t="str">
        <f t="shared" si="34"/>
        <v>N/A</v>
      </c>
      <c r="E201" s="41" t="s">
        <v>51</v>
      </c>
      <c r="F201" s="21" t="str">
        <f>IF($B201="N/A","N/A",IF(E201&gt;15,"No",IF(E201&lt;-15,"No","Yes")))</f>
        <v>N/A</v>
      </c>
      <c r="G201" s="41">
        <v>94.521300418999999</v>
      </c>
      <c r="H201" s="21" t="str">
        <f>IF($B201="N/A","N/A",IF(G201&gt;15,"No",IF(G201&lt;-15,"No","Yes")))</f>
        <v>N/A</v>
      </c>
      <c r="I201" s="41" t="s">
        <v>51</v>
      </c>
      <c r="J201" s="41" t="s">
        <v>51</v>
      </c>
      <c r="K201" s="21" t="str">
        <f t="shared" si="32"/>
        <v>N/A</v>
      </c>
    </row>
    <row r="202" spans="1:11">
      <c r="A202" s="91" t="s">
        <v>284</v>
      </c>
      <c r="B202" s="70" t="s">
        <v>51</v>
      </c>
      <c r="C202" s="94" t="s">
        <v>51</v>
      </c>
      <c r="D202" s="21" t="str">
        <f t="shared" ref="D202" si="35">IF($B202="N/A","N/A",IF(C202&gt;15,"No",IF(C202&lt;-15,"No","Yes")))</f>
        <v>N/A</v>
      </c>
      <c r="E202" s="41" t="s">
        <v>51</v>
      </c>
      <c r="F202" s="21" t="str">
        <f>IF($B202="N/A","N/A",IF(E202&gt;15,"No",IF(E202&lt;-15,"No","Yes")))</f>
        <v>N/A</v>
      </c>
      <c r="G202" s="41">
        <v>5.4786995805999998</v>
      </c>
      <c r="H202" s="21" t="str">
        <f>IF($B202="N/A","N/A",IF(G202&gt;15,"No",IF(G202&lt;-15,"No","Yes")))</f>
        <v>N/A</v>
      </c>
      <c r="I202" s="41" t="s">
        <v>51</v>
      </c>
      <c r="J202" s="41" t="s">
        <v>51</v>
      </c>
      <c r="K202" s="21" t="str">
        <f t="shared" ref="K202" si="36">IF(J202="Div by 0", "N/A", IF(J202="N/A","N/A", IF(J202&gt;15, "No", IF(J202&lt;-15, "No", "Yes"))))</f>
        <v>N/A</v>
      </c>
    </row>
    <row r="203" spans="1:11">
      <c r="A203" s="91" t="s">
        <v>912</v>
      </c>
      <c r="B203" s="70" t="s">
        <v>51</v>
      </c>
      <c r="C203" s="94" t="s">
        <v>51</v>
      </c>
      <c r="D203" s="21" t="str">
        <f t="shared" ref="D203" si="37">IF($B203="N/A","N/A",IF(C203&gt;15,"No",IF(C203&lt;-15,"No","Yes")))</f>
        <v>N/A</v>
      </c>
      <c r="E203" s="41" t="s">
        <v>51</v>
      </c>
      <c r="F203" s="21" t="str">
        <f>IF($B203="N/A","N/A",IF(E203&gt;15,"No",IF(E203&lt;-15,"No","Yes")))</f>
        <v>N/A</v>
      </c>
      <c r="G203" s="41">
        <v>2.75467E-4</v>
      </c>
      <c r="H203" s="21" t="str">
        <f>IF($B203="N/A","N/A",IF(G203&gt;15,"No",IF(G203&lt;-15,"No","Yes")))</f>
        <v>N/A</v>
      </c>
      <c r="I203" s="41" t="s">
        <v>51</v>
      </c>
      <c r="J203" s="41" t="s">
        <v>51</v>
      </c>
      <c r="K203" s="21" t="str">
        <f t="shared" ref="K203" si="38">IF(J203="Div by 0", "N/A", IF(J203="N/A","N/A", IF(J203&gt;15, "No", IF(J203&lt;-15, "No", "Yes"))))</f>
        <v>N/A</v>
      </c>
    </row>
    <row r="204" spans="1:11">
      <c r="A204" s="91" t="s">
        <v>294</v>
      </c>
      <c r="B204" s="70" t="s">
        <v>51</v>
      </c>
      <c r="C204" s="94" t="s">
        <v>51</v>
      </c>
      <c r="D204" s="21" t="str">
        <f t="shared" si="34"/>
        <v>N/A</v>
      </c>
      <c r="E204" s="41" t="s">
        <v>51</v>
      </c>
      <c r="F204" s="21" t="str">
        <f>IF($B204="N/A","N/A",IF(E204&gt;15,"No",IF(E204&lt;-15,"No","Yes")))</f>
        <v>N/A</v>
      </c>
      <c r="G204" s="41">
        <v>0</v>
      </c>
      <c r="H204" s="21" t="str">
        <f>IF($B204="N/A","N/A",IF(G204&gt;15,"No",IF(G204&lt;-15,"No","Yes")))</f>
        <v>N/A</v>
      </c>
      <c r="I204" s="41" t="s">
        <v>51</v>
      </c>
      <c r="J204" s="41" t="s">
        <v>51</v>
      </c>
      <c r="K204" s="21" t="str">
        <f t="shared" si="32"/>
        <v>N/A</v>
      </c>
    </row>
  </sheetData>
  <mergeCells count="15">
    <mergeCell ref="A200:K200"/>
    <mergeCell ref="A113:K113"/>
    <mergeCell ref="A132:K132"/>
    <mergeCell ref="A186:K186"/>
    <mergeCell ref="A168:K168"/>
    <mergeCell ref="A5:K5"/>
    <mergeCell ref="A27:K27"/>
    <mergeCell ref="A159:K159"/>
    <mergeCell ref="A53:K53"/>
    <mergeCell ref="A80:K80"/>
    <mergeCell ref="A101:K101"/>
    <mergeCell ref="A107:K107"/>
    <mergeCell ref="A134:K134"/>
    <mergeCell ref="A38:K38"/>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03/24/2010</oddHeader>
    <oddFooter xml:space="preserve">&amp;R&amp;P&amp;L&amp;9&amp;"Times" Abbreviations and acronyms are described at the end of this report.                                                                                   </oddFooter>
  </headerFooter>
</worksheet>
</file>

<file path=xl/worksheets/sheet5.xml><?xml version="1.0" encoding="utf-8"?>
<worksheet xmlns="http://schemas.openxmlformats.org/spreadsheetml/2006/main" xmlns:r="http://schemas.openxmlformats.org/officeDocument/2006/relationships">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RowHeight="12.75"/>
  <cols>
    <col min="1" max="1" width="70.7109375" style="14" customWidth="1"/>
    <col min="2" max="2" width="13.42578125" style="14" customWidth="1"/>
    <col min="3" max="8" width="10.85546875" style="14" customWidth="1"/>
    <col min="9" max="10" width="13.7109375" style="14" customWidth="1"/>
    <col min="11" max="11" width="20.5703125" style="14" customWidth="1"/>
    <col min="12" max="16384" width="9.140625" style="14"/>
  </cols>
  <sheetData>
    <row r="1" spans="1:12" ht="12.75" customHeight="1">
      <c r="A1" s="30" t="s">
        <v>898</v>
      </c>
      <c r="B1" s="4"/>
      <c r="C1" s="4"/>
      <c r="D1" s="4"/>
      <c r="E1" s="4"/>
      <c r="F1" s="4"/>
      <c r="G1" s="4"/>
      <c r="H1" s="4"/>
      <c r="I1" s="4"/>
      <c r="J1" s="4"/>
      <c r="K1" s="5"/>
    </row>
    <row r="2" spans="1:12" ht="12.75" customHeight="1">
      <c r="A2" s="30" t="s">
        <v>994</v>
      </c>
      <c r="B2" s="4"/>
      <c r="C2" s="4"/>
      <c r="D2" s="4"/>
      <c r="E2" s="4"/>
      <c r="F2" s="4"/>
      <c r="G2" s="4"/>
      <c r="H2" s="4"/>
      <c r="I2" s="4"/>
      <c r="J2" s="4"/>
      <c r="K2" s="5"/>
    </row>
    <row r="3" spans="1:12" ht="12.75" customHeight="1">
      <c r="B3" s="15"/>
      <c r="C3" s="15"/>
      <c r="D3" s="15"/>
      <c r="E3" s="15"/>
      <c r="F3" s="15"/>
      <c r="G3" s="15"/>
      <c r="H3" s="15"/>
      <c r="I3" s="15"/>
      <c r="J3" s="15"/>
      <c r="K3" s="16"/>
    </row>
    <row r="4" spans="1:12" ht="55.5" customHeight="1">
      <c r="A4" s="146" t="s">
        <v>45</v>
      </c>
      <c r="B4" s="17" t="s">
        <v>46</v>
      </c>
      <c r="C4" s="17" t="s">
        <v>175</v>
      </c>
      <c r="D4" s="17" t="s">
        <v>176</v>
      </c>
      <c r="E4" s="17" t="s">
        <v>902</v>
      </c>
      <c r="F4" s="17" t="s">
        <v>903</v>
      </c>
      <c r="G4" s="17" t="s">
        <v>900</v>
      </c>
      <c r="H4" s="17" t="s">
        <v>901</v>
      </c>
      <c r="I4" s="17" t="s">
        <v>173</v>
      </c>
      <c r="J4" s="17" t="s">
        <v>899</v>
      </c>
      <c r="K4" s="6" t="s">
        <v>777</v>
      </c>
      <c r="L4" s="18"/>
    </row>
    <row r="5" spans="1:12" ht="12.75" customHeight="1">
      <c r="A5" s="214" t="s">
        <v>136</v>
      </c>
      <c r="B5" s="200"/>
      <c r="C5" s="200"/>
      <c r="D5" s="200"/>
      <c r="E5" s="200"/>
      <c r="F5" s="200"/>
      <c r="G5" s="200"/>
      <c r="H5" s="200"/>
      <c r="I5" s="200"/>
      <c r="J5" s="200"/>
      <c r="K5" s="201"/>
      <c r="L5" s="18"/>
    </row>
    <row r="6" spans="1:12">
      <c r="A6" s="2" t="s">
        <v>47</v>
      </c>
      <c r="B6" s="3" t="s">
        <v>51</v>
      </c>
      <c r="C6" s="20">
        <v>25854130</v>
      </c>
      <c r="D6" s="21" t="str">
        <f>IF($B6="N/A","N/A",IF(C6&gt;15,"No",IF(C6&lt;-15,"No","Yes")))</f>
        <v>N/A</v>
      </c>
      <c r="E6" s="20">
        <v>13138348</v>
      </c>
      <c r="F6" s="21" t="str">
        <f>IF($B6="N/A","N/A",IF(E6&gt;15,"No",IF(E6&lt;-15,"No","Yes")))</f>
        <v>N/A</v>
      </c>
      <c r="G6" s="20">
        <v>13577051</v>
      </c>
      <c r="H6" s="21" t="str">
        <f>IF($B6="N/A","N/A",IF(G6&gt;15,"No",IF(G6&lt;-15,"No","Yes")))</f>
        <v>N/A</v>
      </c>
      <c r="I6" s="22">
        <v>-49.2</v>
      </c>
      <c r="J6" s="22">
        <v>3.339</v>
      </c>
      <c r="K6" s="21" t="str">
        <f>IF(J6="Div by 0", "N/A", IF(J6="N/A","N/A", IF(J6&gt;15, "No", IF(J6&lt;-15, "No", "Yes"))))</f>
        <v>Yes</v>
      </c>
    </row>
    <row r="7" spans="1:12">
      <c r="A7" s="159" t="s">
        <v>712</v>
      </c>
      <c r="B7" s="3" t="s">
        <v>51</v>
      </c>
      <c r="C7" s="23">
        <v>0</v>
      </c>
      <c r="D7" s="21" t="str">
        <f>IF($B7="N/A","N/A",IF(C7&gt;15,"No",IF(C7&lt;-15,"No","Yes")))</f>
        <v>N/A</v>
      </c>
      <c r="E7" s="23">
        <v>0</v>
      </c>
      <c r="F7" s="21" t="str">
        <f>IF($B7="N/A","N/A",IF(E7&gt;15,"No",IF(E7&lt;-15,"No","Yes")))</f>
        <v>N/A</v>
      </c>
      <c r="G7" s="23">
        <v>0</v>
      </c>
      <c r="H7" s="21" t="str">
        <f>IF($B7="N/A","N/A",IF(G7&gt;15,"No",IF(G7&lt;-15,"No","Yes")))</f>
        <v>N/A</v>
      </c>
      <c r="I7" s="22" t="s">
        <v>995</v>
      </c>
      <c r="J7" s="22" t="s">
        <v>995</v>
      </c>
      <c r="K7" s="21" t="str">
        <f>IF(J7="Div by 0", "N/A", IF(J7="N/A","N/A", IF(J7&gt;15, "No", IF(J7&lt;-15, "No", "Yes"))))</f>
        <v>N/A</v>
      </c>
    </row>
    <row r="8" spans="1:12">
      <c r="A8" s="159" t="s">
        <v>713</v>
      </c>
      <c r="B8" s="3" t="s">
        <v>51</v>
      </c>
      <c r="C8" s="23">
        <v>0</v>
      </c>
      <c r="D8" s="21" t="str">
        <f>IF($B8="N/A","N/A",IF(C8&gt;15,"No",IF(C8&lt;-15,"No","Yes")))</f>
        <v>N/A</v>
      </c>
      <c r="E8" s="23">
        <v>0</v>
      </c>
      <c r="F8" s="21" t="str">
        <f>IF($B8="N/A","N/A",IF(E8&gt;15,"No",IF(E8&lt;-15,"No","Yes")))</f>
        <v>N/A</v>
      </c>
      <c r="G8" s="23">
        <v>0</v>
      </c>
      <c r="H8" s="21" t="str">
        <f>IF($B8="N/A","N/A",IF(G8&gt;15,"No",IF(G8&lt;-15,"No","Yes")))</f>
        <v>N/A</v>
      </c>
      <c r="I8" s="22" t="s">
        <v>995</v>
      </c>
      <c r="J8" s="22" t="s">
        <v>995</v>
      </c>
      <c r="K8" s="21" t="str">
        <f>IF(J8="Div by 0", "N/A", IF(J8="N/A","N/A", IF(J8&gt;15, "No", IF(J8&lt;-15, "No", "Yes"))))</f>
        <v>N/A</v>
      </c>
    </row>
    <row r="9" spans="1:12">
      <c r="A9" s="2" t="s">
        <v>48</v>
      </c>
      <c r="B9" s="3" t="s">
        <v>51</v>
      </c>
      <c r="C9" s="20">
        <v>25854130</v>
      </c>
      <c r="D9" s="21" t="str">
        <f>IF($B9="N/A","N/A",IF(C9&gt;15,"No",IF(C9&lt;-15,"No","Yes")))</f>
        <v>N/A</v>
      </c>
      <c r="E9" s="20">
        <v>13138348</v>
      </c>
      <c r="F9" s="21" t="str">
        <f>IF($B9="N/A","N/A",IF(E9&gt;15,"No",IF(E9&lt;-15,"No","Yes")))</f>
        <v>N/A</v>
      </c>
      <c r="G9" s="20">
        <v>13577051</v>
      </c>
      <c r="H9" s="21" t="str">
        <f>IF($B9="N/A","N/A",IF(G9&gt;15,"No",IF(G9&lt;-15,"No","Yes")))</f>
        <v>N/A</v>
      </c>
      <c r="I9" s="22">
        <v>-49.2</v>
      </c>
      <c r="J9" s="22">
        <v>3.339</v>
      </c>
      <c r="K9" s="21" t="str">
        <f t="shared" ref="K9:K17" si="0">IF(J9="Div by 0", "N/A", IF(J9="N/A","N/A", IF(J9&gt;15, "No", IF(J9&lt;-15, "No", "Yes"))))</f>
        <v>Yes</v>
      </c>
    </row>
    <row r="10" spans="1:12" ht="14.25" customHeight="1">
      <c r="A10" s="159" t="s">
        <v>715</v>
      </c>
      <c r="B10" s="3" t="s">
        <v>51</v>
      </c>
      <c r="C10" s="23">
        <v>1.3943613699999999E-2</v>
      </c>
      <c r="D10" s="21" t="str">
        <f>IF($B10="N/A","N/A",IF(C10&gt;15,"No",IF(C10&lt;-15,"No","Yes")))</f>
        <v>N/A</v>
      </c>
      <c r="E10" s="23">
        <v>5.9139854999999998E-3</v>
      </c>
      <c r="F10" s="21" t="str">
        <f>IF($B10="N/A","N/A",IF(E10&gt;15,"No",IF(E10&lt;-15,"No","Yes")))</f>
        <v>N/A</v>
      </c>
      <c r="G10" s="23">
        <v>2.1138610999999999E-3</v>
      </c>
      <c r="H10" s="21" t="str">
        <f>IF($B10="N/A","N/A",IF(G10&gt;15,"No",IF(G10&lt;-15,"No","Yes")))</f>
        <v>N/A</v>
      </c>
      <c r="I10" s="22">
        <v>-57.6</v>
      </c>
      <c r="J10" s="22">
        <v>-64.3</v>
      </c>
      <c r="K10" s="21" t="str">
        <f t="shared" si="0"/>
        <v>No</v>
      </c>
    </row>
    <row r="11" spans="1:12">
      <c r="A11" s="159" t="s">
        <v>716</v>
      </c>
      <c r="B11" s="3" t="s">
        <v>183</v>
      </c>
      <c r="C11" s="23">
        <v>93.370319000999999</v>
      </c>
      <c r="D11" s="21" t="str">
        <f>IF($B11="N/A","N/A",IF(C11&gt;1,"Yes","No"))</f>
        <v>Yes</v>
      </c>
      <c r="E11" s="23">
        <v>74.131274130999998</v>
      </c>
      <c r="F11" s="21" t="str">
        <f>IF($B11="N/A","N/A",IF(E11&gt;1,"Yes","No"))</f>
        <v>Yes</v>
      </c>
      <c r="G11" s="23">
        <v>59.581881533000001</v>
      </c>
      <c r="H11" s="21" t="str">
        <f>IF($B11="N/A","N/A",IF(G11&gt;1,"Yes","No"))</f>
        <v>Yes</v>
      </c>
      <c r="I11" s="22">
        <v>-20.6</v>
      </c>
      <c r="J11" s="22">
        <v>-19.600000000000001</v>
      </c>
      <c r="K11" s="21" t="str">
        <f t="shared" si="0"/>
        <v>No</v>
      </c>
    </row>
    <row r="12" spans="1:12" ht="12.75" customHeight="1">
      <c r="A12" s="159" t="s">
        <v>717</v>
      </c>
      <c r="B12" s="3" t="s">
        <v>51</v>
      </c>
      <c r="C12" s="31">
        <v>585.74119279000001</v>
      </c>
      <c r="D12" s="21" t="str">
        <f>IF($B12="N/A","N/A",IF(C12&gt;15,"No",IF(C12&lt;-15,"No","Yes")))</f>
        <v>N/A</v>
      </c>
      <c r="E12" s="31">
        <v>1343.3359072999999</v>
      </c>
      <c r="F12" s="21" t="str">
        <f>IF($B12="N/A","N/A",IF(E12&gt;15,"No",IF(E12&lt;-15,"No","Yes")))</f>
        <v>N/A</v>
      </c>
      <c r="G12" s="31">
        <v>8591.4808362000003</v>
      </c>
      <c r="H12" s="21" t="str">
        <f>IF($B12="N/A","N/A",IF(G12&gt;15,"No",IF(G12&lt;-15,"No","Yes")))</f>
        <v>N/A</v>
      </c>
      <c r="I12" s="22">
        <v>129.30000000000001</v>
      </c>
      <c r="J12" s="22">
        <v>539.6</v>
      </c>
      <c r="K12" s="21" t="str">
        <f t="shared" si="0"/>
        <v>No</v>
      </c>
    </row>
    <row r="13" spans="1:12" ht="12.75" customHeight="1">
      <c r="A13" s="72" t="s">
        <v>865</v>
      </c>
      <c r="B13" s="70" t="s">
        <v>51</v>
      </c>
      <c r="C13" s="39">
        <v>723</v>
      </c>
      <c r="D13" s="21" t="str">
        <f>IF($B13="N/A","N/A",IF(C13&gt;15,"No",IF(C13&lt;-15,"No","Yes")))</f>
        <v>N/A</v>
      </c>
      <c r="E13" s="39">
        <v>4650</v>
      </c>
      <c r="F13" s="21" t="str">
        <f>IF($B13="N/A","N/A",IF(E13&gt;15,"No",IF(E13&lt;-15,"No","Yes")))</f>
        <v>N/A</v>
      </c>
      <c r="G13" s="39">
        <v>2404</v>
      </c>
      <c r="H13" s="21" t="str">
        <f>IF($B13="N/A","N/A",IF(G13&gt;15,"No",IF(G13&lt;-15,"No","Yes")))</f>
        <v>N/A</v>
      </c>
      <c r="I13" s="70" t="s">
        <v>1013</v>
      </c>
      <c r="J13" s="41">
        <v>-48.3</v>
      </c>
      <c r="K13" s="21" t="str">
        <f t="shared" si="0"/>
        <v>No</v>
      </c>
    </row>
    <row r="14" spans="1:12" ht="27.75" customHeight="1">
      <c r="A14" s="2" t="s">
        <v>866</v>
      </c>
      <c r="B14" s="70" t="s">
        <v>51</v>
      </c>
      <c r="C14" s="31" t="s">
        <v>51</v>
      </c>
      <c r="D14" s="21" t="str">
        <f>IF($B14="N/A","N/A",IF(C14&gt;60,"No",IF(C14&lt;15,"No","Yes")))</f>
        <v>N/A</v>
      </c>
      <c r="E14" s="31">
        <v>159.57935484000001</v>
      </c>
      <c r="F14" s="21" t="str">
        <f>IF($B14="N/A","N/A",IF(E14&gt;60,"No",IF(E14&lt;15,"No","Yes")))</f>
        <v>N/A</v>
      </c>
      <c r="G14" s="31">
        <v>130.16514143000001</v>
      </c>
      <c r="H14" s="21" t="str">
        <f>IF($B14="N/A","N/A",IF(G14&gt;60,"No",IF(G14&lt;15,"No","Yes")))</f>
        <v>N/A</v>
      </c>
      <c r="I14" s="22" t="s">
        <v>51</v>
      </c>
      <c r="J14" s="22">
        <v>-18.399999999999999</v>
      </c>
      <c r="K14" s="21" t="str">
        <f t="shared" si="0"/>
        <v>No</v>
      </c>
    </row>
    <row r="15" spans="1:12">
      <c r="A15" s="2" t="s">
        <v>171</v>
      </c>
      <c r="B15" s="70" t="s">
        <v>132</v>
      </c>
      <c r="C15" s="39" t="s">
        <v>51</v>
      </c>
      <c r="D15" s="21" t="str">
        <f>IF($B15="N/A","N/A",IF(C15="N/A","N/A",IF(C15=0,"Yes","No")))</f>
        <v>N/A</v>
      </c>
      <c r="E15" s="39">
        <v>3</v>
      </c>
      <c r="F15" s="21" t="str">
        <f>IF($B15="N/A","N/A",IF(E15="N/A","N/A",IF(E15=0,"Yes","No")))</f>
        <v>No</v>
      </c>
      <c r="G15" s="39">
        <v>0</v>
      </c>
      <c r="H15" s="21" t="str">
        <f>IF($B15="N/A","N/A",IF(G15=0,"Yes","No"))</f>
        <v>Yes</v>
      </c>
      <c r="I15" s="70" t="s">
        <v>51</v>
      </c>
      <c r="J15" s="41">
        <v>-100</v>
      </c>
      <c r="K15" s="21" t="str">
        <f t="shared" si="0"/>
        <v>No</v>
      </c>
    </row>
    <row r="16" spans="1:12">
      <c r="A16" s="192" t="s">
        <v>975</v>
      </c>
      <c r="B16" s="3" t="s">
        <v>51</v>
      </c>
      <c r="C16" s="23" t="s">
        <v>51</v>
      </c>
      <c r="D16" s="21" t="str">
        <f>IF($B16="N/A","N/A",IF(C16&gt;15,"No",IF(C16&lt;-15,"No","Yes")))</f>
        <v>N/A</v>
      </c>
      <c r="E16" s="23" t="s">
        <v>51</v>
      </c>
      <c r="F16" s="21" t="str">
        <f>IF($B16="N/A","N/A",IF(E16&gt;15,"No",IF(E16&lt;-15,"No","Yes")))</f>
        <v>N/A</v>
      </c>
      <c r="G16" s="23">
        <v>0</v>
      </c>
      <c r="H16" s="21" t="str">
        <f>IF($B16="N/A","N/A",IF(G16&gt;15,"No",IF(G16&lt;-15,"No","Yes")))</f>
        <v>N/A</v>
      </c>
      <c r="I16" s="22" t="s">
        <v>51</v>
      </c>
      <c r="J16" s="22" t="s">
        <v>51</v>
      </c>
      <c r="K16" s="21" t="str">
        <f t="shared" si="0"/>
        <v>N/A</v>
      </c>
    </row>
    <row r="17" spans="1:11">
      <c r="A17" s="192" t="s">
        <v>976</v>
      </c>
      <c r="B17" s="3" t="s">
        <v>51</v>
      </c>
      <c r="C17" s="194" t="s">
        <v>51</v>
      </c>
      <c r="D17" s="21" t="str">
        <f>IF($B17="N/A","N/A",IF(C17&gt;15,"No",IF(C17&lt;-15,"No","Yes")))</f>
        <v>N/A</v>
      </c>
      <c r="E17" s="194" t="s">
        <v>51</v>
      </c>
      <c r="F17" s="21" t="str">
        <f>IF($B17="N/A","N/A",IF(E17&gt;15,"No",IF(E17&lt;-15,"No","Yes")))</f>
        <v>N/A</v>
      </c>
      <c r="G17" s="194">
        <v>0</v>
      </c>
      <c r="H17" s="21" t="str">
        <f>IF($B17="N/A","N/A",IF(G17&gt;15,"No",IF(G17&lt;-15,"No","Yes")))</f>
        <v>N/A</v>
      </c>
      <c r="I17" s="22" t="s">
        <v>51</v>
      </c>
      <c r="J17" s="22" t="s">
        <v>51</v>
      </c>
      <c r="K17" s="21" t="str">
        <f t="shared" si="0"/>
        <v>N/A</v>
      </c>
    </row>
    <row r="18" spans="1:11">
      <c r="A18" s="214" t="s">
        <v>219</v>
      </c>
      <c r="B18" s="200"/>
      <c r="C18" s="200"/>
      <c r="D18" s="200"/>
      <c r="E18" s="200"/>
      <c r="F18" s="200"/>
      <c r="G18" s="200"/>
      <c r="H18" s="200"/>
      <c r="I18" s="200"/>
      <c r="J18" s="200"/>
      <c r="K18" s="201"/>
    </row>
    <row r="19" spans="1:11">
      <c r="A19" s="2" t="s">
        <v>47</v>
      </c>
      <c r="B19" s="3" t="s">
        <v>51</v>
      </c>
      <c r="C19" s="20">
        <v>25854130</v>
      </c>
      <c r="D19" s="21" t="str">
        <f>IF($B19="N/A","N/A",IF(C19&gt;15,"No",IF(C19&lt;-15,"No","Yes")))</f>
        <v>N/A</v>
      </c>
      <c r="E19" s="20">
        <v>13138348</v>
      </c>
      <c r="F19" s="21" t="str">
        <f>IF($B19="N/A","N/A",IF(E19&gt;15,"No",IF(E19&lt;-15,"No","Yes")))</f>
        <v>N/A</v>
      </c>
      <c r="G19" s="20">
        <v>13577051</v>
      </c>
      <c r="H19" s="21" t="str">
        <f>IF($B19="N/A","N/A",IF(G19&gt;15,"No",IF(G19&lt;-15,"No","Yes")))</f>
        <v>N/A</v>
      </c>
      <c r="I19" s="22">
        <v>-49.2</v>
      </c>
      <c r="J19" s="22">
        <v>3.339</v>
      </c>
      <c r="K19" s="21" t="str">
        <f t="shared" ref="K19:K35" si="1">IF(J19="Div by 0", "N/A", IF(J19="N/A","N/A", IF(J19&gt;15, "No", IF(J19&lt;-15, "No", "Yes"))))</f>
        <v>Yes</v>
      </c>
    </row>
    <row r="20" spans="1:11">
      <c r="A20" s="2" t="s">
        <v>179</v>
      </c>
      <c r="B20" s="3" t="s">
        <v>54</v>
      </c>
      <c r="C20" s="23">
        <v>100</v>
      </c>
      <c r="D20" s="21" t="str">
        <f>IF($B20="N/A","N/A",IF(C20&gt;100,"No",IF(C20&lt;95,"No","Yes")))</f>
        <v>Yes</v>
      </c>
      <c r="E20" s="23">
        <v>100</v>
      </c>
      <c r="F20" s="21" t="str">
        <f>IF($B20="N/A","N/A",IF(E20&gt;100,"No",IF(E20&lt;95,"No","Yes")))</f>
        <v>Yes</v>
      </c>
      <c r="G20" s="23">
        <v>100</v>
      </c>
      <c r="H20" s="21" t="str">
        <f>IF($B20="N/A","N/A",IF(G20&gt;100,"No",IF(G20&lt;95,"No","Yes")))</f>
        <v>Yes</v>
      </c>
      <c r="I20" s="22">
        <v>0</v>
      </c>
      <c r="J20" s="22">
        <v>0</v>
      </c>
      <c r="K20" s="21" t="str">
        <f t="shared" si="1"/>
        <v>Yes</v>
      </c>
    </row>
    <row r="21" spans="1:11">
      <c r="A21" s="2" t="s">
        <v>178</v>
      </c>
      <c r="B21" s="3" t="s">
        <v>132</v>
      </c>
      <c r="C21" s="23">
        <v>0</v>
      </c>
      <c r="D21" s="21" t="str">
        <f>IF($B21="N/A","N/A",IF(C21=0,"Yes","No"))</f>
        <v>Yes</v>
      </c>
      <c r="E21" s="23">
        <v>0</v>
      </c>
      <c r="F21" s="21" t="str">
        <f>IF($B21="N/A","N/A",IF(E21=0,"Yes","No"))</f>
        <v>Yes</v>
      </c>
      <c r="G21" s="23">
        <v>0</v>
      </c>
      <c r="H21" s="21" t="str">
        <f>IF($B21="N/A","N/A",IF(G21=0,"Yes","No"))</f>
        <v>Yes</v>
      </c>
      <c r="I21" s="22" t="s">
        <v>995</v>
      </c>
      <c r="J21" s="22" t="s">
        <v>995</v>
      </c>
      <c r="K21" s="21" t="str">
        <f t="shared" si="1"/>
        <v>N/A</v>
      </c>
    </row>
    <row r="22" spans="1:11">
      <c r="A22" s="2" t="s">
        <v>193</v>
      </c>
      <c r="B22" s="3" t="s">
        <v>137</v>
      </c>
      <c r="C22" s="31">
        <v>70.198630238000007</v>
      </c>
      <c r="D22" s="21" t="str">
        <f>IF($B22="N/A","N/A",IF(C22&gt;60,"No",IF(C22&lt;15,"No","Yes")))</f>
        <v>No</v>
      </c>
      <c r="E22" s="31">
        <v>71.297408243000007</v>
      </c>
      <c r="F22" s="21" t="str">
        <f>IF($B22="N/A","N/A",IF(E22&gt;60,"No",IF(E22&lt;15,"No","Yes")))</f>
        <v>No</v>
      </c>
      <c r="G22" s="31">
        <v>72.454501422999996</v>
      </c>
      <c r="H22" s="21" t="str">
        <f>IF($B22="N/A","N/A",IF(G22&gt;60,"No",IF(G22&lt;15,"No","Yes")))</f>
        <v>No</v>
      </c>
      <c r="I22" s="22">
        <v>1.5649999999999999</v>
      </c>
      <c r="J22" s="22">
        <v>1.623</v>
      </c>
      <c r="K22" s="21" t="str">
        <f t="shared" si="1"/>
        <v>Yes</v>
      </c>
    </row>
    <row r="23" spans="1:11">
      <c r="A23" s="2" t="s">
        <v>49</v>
      </c>
      <c r="B23" s="3" t="s">
        <v>184</v>
      </c>
      <c r="C23" s="23">
        <v>1.6191455678</v>
      </c>
      <c r="D23" s="21" t="str">
        <f>IF($B23="N/A","N/A",IF(C23&gt;15,"No",IF(C23&lt;=0,"No","Yes")))</f>
        <v>Yes</v>
      </c>
      <c r="E23" s="23">
        <v>1.7267924400000001</v>
      </c>
      <c r="F23" s="21" t="str">
        <f>IF($B23="N/A","N/A",IF(E23&gt;15,"No",IF(E23&lt;=0,"No","Yes")))</f>
        <v>Yes</v>
      </c>
      <c r="G23" s="23">
        <v>1.7950584409000001</v>
      </c>
      <c r="H23" s="21" t="str">
        <f>IF($B23="N/A","N/A",IF(G23&gt;15,"No",IF(G23&lt;=0,"No","Yes")))</f>
        <v>Yes</v>
      </c>
      <c r="I23" s="22">
        <v>6.6479999999999997</v>
      </c>
      <c r="J23" s="22">
        <v>3.9529999999999998</v>
      </c>
      <c r="K23" s="21" t="str">
        <f t="shared" si="1"/>
        <v>Yes</v>
      </c>
    </row>
    <row r="24" spans="1:11">
      <c r="A24" s="2" t="s">
        <v>195</v>
      </c>
      <c r="B24" s="3" t="s">
        <v>51</v>
      </c>
      <c r="C24" s="31">
        <v>83.180623769999997</v>
      </c>
      <c r="D24" s="21" t="str">
        <f>IF($B24="N/A","N/A",IF(C24&gt;15,"No",IF(C24&lt;-15,"No","Yes")))</f>
        <v>N/A</v>
      </c>
      <c r="E24" s="31">
        <v>117.70512007000001</v>
      </c>
      <c r="F24" s="21" t="str">
        <f>IF($B24="N/A","N/A",IF(E24&gt;15,"No",IF(E24&lt;-15,"No","Yes")))</f>
        <v>N/A</v>
      </c>
      <c r="G24" s="31">
        <v>120.98189696</v>
      </c>
      <c r="H24" s="21" t="str">
        <f>IF($B24="N/A","N/A",IF(G24&gt;15,"No",IF(G24&lt;-15,"No","Yes")))</f>
        <v>N/A</v>
      </c>
      <c r="I24" s="22">
        <v>41.51</v>
      </c>
      <c r="J24" s="22">
        <v>2.7839999999999998</v>
      </c>
      <c r="K24" s="21" t="str">
        <f t="shared" si="1"/>
        <v>Yes</v>
      </c>
    </row>
    <row r="25" spans="1:11">
      <c r="A25" s="2" t="s">
        <v>201</v>
      </c>
      <c r="B25" s="3" t="s">
        <v>51</v>
      </c>
      <c r="C25" s="23">
        <v>1.0812972627999999</v>
      </c>
      <c r="D25" s="21" t="str">
        <f>IF($B25="N/A","N/A",IF(C25&gt;15,"No",IF(C25&lt;-15,"No","Yes")))</f>
        <v>N/A</v>
      </c>
      <c r="E25" s="23">
        <v>2.0678855514999999</v>
      </c>
      <c r="F25" s="21" t="str">
        <f>IF($B25="N/A","N/A",IF(E25&gt;15,"No",IF(E25&lt;-15,"No","Yes")))</f>
        <v>N/A</v>
      </c>
      <c r="G25" s="23">
        <v>2.0140677087999999</v>
      </c>
      <c r="H25" s="21" t="str">
        <f>IF($B25="N/A","N/A",IF(G25&gt;15,"No",IF(G25&lt;-15,"No","Yes")))</f>
        <v>N/A</v>
      </c>
      <c r="I25" s="22">
        <v>91.24</v>
      </c>
      <c r="J25" s="22">
        <v>-2.6</v>
      </c>
      <c r="K25" s="21" t="str">
        <f t="shared" si="1"/>
        <v>Yes</v>
      </c>
    </row>
    <row r="26" spans="1:11">
      <c r="A26" s="2" t="s">
        <v>306</v>
      </c>
      <c r="B26" s="3" t="s">
        <v>138</v>
      </c>
      <c r="C26" s="23">
        <v>100</v>
      </c>
      <c r="D26" s="21" t="str">
        <f>IF($B26="N/A","N/A",IF(C26&gt;99,"No",IF(C26&lt;95,"No","Yes")))</f>
        <v>No</v>
      </c>
      <c r="E26" s="23">
        <v>100</v>
      </c>
      <c r="F26" s="21" t="str">
        <f>IF($B26="N/A","N/A",IF(E26&gt;99,"No",IF(E26&lt;95,"No","Yes")))</f>
        <v>No</v>
      </c>
      <c r="G26" s="23">
        <v>100</v>
      </c>
      <c r="H26" s="21" t="str">
        <f>IF($B26="N/A","N/A",IF(G26&gt;99,"No",IF(G26&lt;95,"No","Yes")))</f>
        <v>No</v>
      </c>
      <c r="I26" s="22">
        <v>0</v>
      </c>
      <c r="J26" s="22">
        <v>0</v>
      </c>
      <c r="K26" s="21" t="str">
        <f t="shared" si="1"/>
        <v>Yes</v>
      </c>
    </row>
    <row r="27" spans="1:11">
      <c r="A27" s="2" t="s">
        <v>307</v>
      </c>
      <c r="B27" s="3" t="s">
        <v>139</v>
      </c>
      <c r="C27" s="23">
        <v>0</v>
      </c>
      <c r="D27" s="21" t="str">
        <f>IF($B27="N/A","N/A",IF(C27&gt;6,"No",IF(C27&lt;=0,"No","Yes")))</f>
        <v>No</v>
      </c>
      <c r="E27" s="23">
        <v>0</v>
      </c>
      <c r="F27" s="21" t="str">
        <f>IF($B27="N/A","N/A",IF(E27&gt;6,"No",IF(E27&lt;=0,"No","Yes")))</f>
        <v>No</v>
      </c>
      <c r="G27" s="23">
        <v>0</v>
      </c>
      <c r="H27" s="21" t="str">
        <f>IF($B27="N/A","N/A",IF(G27&gt;6,"No",IF(G27&lt;=0,"No","Yes")))</f>
        <v>No</v>
      </c>
      <c r="I27" s="22" t="s">
        <v>995</v>
      </c>
      <c r="J27" s="22" t="s">
        <v>995</v>
      </c>
      <c r="K27" s="21" t="str">
        <f t="shared" si="1"/>
        <v>N/A</v>
      </c>
    </row>
    <row r="28" spans="1:11">
      <c r="A28" s="192" t="s">
        <v>986</v>
      </c>
      <c r="B28" s="3" t="s">
        <v>51</v>
      </c>
      <c r="C28" s="23" t="s">
        <v>51</v>
      </c>
      <c r="D28" s="21" t="str">
        <f>IF($B28="N/A","N/A",IF(C28&gt;15,"No",IF(C28&lt;-15,"No","Yes")))</f>
        <v>N/A</v>
      </c>
      <c r="E28" s="23" t="s">
        <v>51</v>
      </c>
      <c r="F28" s="21" t="str">
        <f>IF($B28="N/A","N/A",IF(E28&gt;15,"No",IF(E28&lt;-15,"No","Yes")))</f>
        <v>N/A</v>
      </c>
      <c r="G28" s="23">
        <v>77.808995487999994</v>
      </c>
      <c r="H28" s="21" t="str">
        <f>IF($B28="N/A","N/A",IF(G28&gt;15,"No",IF(G28&lt;-15,"No","Yes")))</f>
        <v>N/A</v>
      </c>
      <c r="I28" s="22" t="s">
        <v>51</v>
      </c>
      <c r="J28" s="22" t="s">
        <v>51</v>
      </c>
      <c r="K28" s="21" t="str">
        <f t="shared" ref="K28:K29" si="2">IF(J28="Div by 0", "N/A", IF(J28="N/A","N/A", IF(J28&gt;15, "No", IF(J28&lt;-15, "No", "Yes"))))</f>
        <v>N/A</v>
      </c>
    </row>
    <row r="29" spans="1:11">
      <c r="A29" s="192" t="s">
        <v>987</v>
      </c>
      <c r="B29" s="182" t="s">
        <v>141</v>
      </c>
      <c r="C29" s="23" t="s">
        <v>51</v>
      </c>
      <c r="D29" s="21" t="str">
        <f>IF($B29="N/A","N/A",IF(C29&gt;98,"Yes","No"))</f>
        <v>Yes</v>
      </c>
      <c r="E29" s="23" t="s">
        <v>51</v>
      </c>
      <c r="F29" s="21" t="str">
        <f>IF($B29="N/A","N/A",IF(E29&gt;98,"Yes","No"))</f>
        <v>Yes</v>
      </c>
      <c r="G29" s="23">
        <v>0</v>
      </c>
      <c r="H29" s="21" t="str">
        <f>IF($B29="N/A","N/A",IF(G29&gt;98,"Yes","No"))</f>
        <v>No</v>
      </c>
      <c r="I29" s="22" t="s">
        <v>51</v>
      </c>
      <c r="J29" s="22" t="s">
        <v>51</v>
      </c>
      <c r="K29" s="21" t="str">
        <f t="shared" si="2"/>
        <v>N/A</v>
      </c>
    </row>
    <row r="30" spans="1:11">
      <c r="A30" s="2" t="s">
        <v>140</v>
      </c>
      <c r="B30" s="3" t="s">
        <v>141</v>
      </c>
      <c r="C30" s="23">
        <v>99.989692168999994</v>
      </c>
      <c r="D30" s="21" t="str">
        <f>IF($B30="N/A","N/A",IF(C30&gt;98,"Yes","No"))</f>
        <v>Yes</v>
      </c>
      <c r="E30" s="23">
        <v>99.951371359999996</v>
      </c>
      <c r="F30" s="21" t="str">
        <f>IF($B30="N/A","N/A",IF(E30&gt;98,"Yes","No"))</f>
        <v>Yes</v>
      </c>
      <c r="G30" s="23">
        <v>99.907012207999998</v>
      </c>
      <c r="H30" s="21" t="str">
        <f>IF($B30="N/A","N/A",IF(G30&gt;98,"Yes","No"))</f>
        <v>Yes</v>
      </c>
      <c r="I30" s="22">
        <v>-3.7999999999999999E-2</v>
      </c>
      <c r="J30" s="22">
        <v>-4.3999999999999997E-2</v>
      </c>
      <c r="K30" s="21" t="str">
        <f t="shared" si="1"/>
        <v>Yes</v>
      </c>
    </row>
    <row r="31" spans="1:11">
      <c r="A31" s="2" t="s">
        <v>308</v>
      </c>
      <c r="B31" s="3" t="s">
        <v>141</v>
      </c>
      <c r="C31" s="23">
        <v>100</v>
      </c>
      <c r="D31" s="21" t="str">
        <f>IF($B31="N/A","N/A",IF(C31&gt;98,"Yes","No"))</f>
        <v>Yes</v>
      </c>
      <c r="E31" s="23">
        <v>100</v>
      </c>
      <c r="F31" s="21" t="str">
        <f>IF($B31="N/A","N/A",IF(E31&gt;98,"Yes","No"))</f>
        <v>Yes</v>
      </c>
      <c r="G31" s="23">
        <v>99.969897734</v>
      </c>
      <c r="H31" s="21" t="str">
        <f>IF($B31="N/A","N/A",IF(G31&gt;98,"Yes","No"))</f>
        <v>Yes</v>
      </c>
      <c r="I31" s="22">
        <v>0</v>
      </c>
      <c r="J31" s="22">
        <v>-0.03</v>
      </c>
      <c r="K31" s="21" t="str">
        <f t="shared" si="1"/>
        <v>Yes</v>
      </c>
    </row>
    <row r="32" spans="1:11">
      <c r="A32" s="211" t="s">
        <v>774</v>
      </c>
      <c r="B32" s="212"/>
      <c r="C32" s="212"/>
      <c r="D32" s="212"/>
      <c r="E32" s="212"/>
      <c r="F32" s="212"/>
      <c r="G32" s="212"/>
      <c r="H32" s="212"/>
      <c r="I32" s="212"/>
      <c r="J32" s="212"/>
      <c r="K32" s="213"/>
    </row>
    <row r="33" spans="1:11" ht="12.75" customHeight="1">
      <c r="A33" s="2" t="s">
        <v>142</v>
      </c>
      <c r="B33" s="3" t="s">
        <v>56</v>
      </c>
      <c r="C33" s="23">
        <v>99.802967649999999</v>
      </c>
      <c r="D33" s="21" t="str">
        <f>IF($B33="N/A","N/A",IF(C33&gt;100,"No",IF(C33&lt;98,"No","Yes")))</f>
        <v>Yes</v>
      </c>
      <c r="E33" s="23">
        <v>99.875783470000002</v>
      </c>
      <c r="F33" s="21" t="str">
        <f>IF($B33="N/A","N/A",IF(E33&gt;100,"No",IF(E33&lt;98,"No","Yes")))</f>
        <v>Yes</v>
      </c>
      <c r="G33" s="23">
        <v>99.804618837999996</v>
      </c>
      <c r="H33" s="21" t="str">
        <f>IF($B33="N/A","N/A",IF(G33&gt;100,"No",IF(G33&lt;98,"No","Yes")))</f>
        <v>Yes</v>
      </c>
      <c r="I33" s="22">
        <v>7.2999999999999995E-2</v>
      </c>
      <c r="J33" s="22">
        <v>-7.0999999999999994E-2</v>
      </c>
      <c r="K33" s="21" t="str">
        <f t="shared" si="1"/>
        <v>Yes</v>
      </c>
    </row>
    <row r="34" spans="1:11">
      <c r="A34" s="2" t="s">
        <v>309</v>
      </c>
      <c r="B34" s="3" t="s">
        <v>56</v>
      </c>
      <c r="C34" s="23">
        <v>99.986214967999999</v>
      </c>
      <c r="D34" s="21" t="str">
        <f>IF($B34="N/A","N/A",IF(C34&gt;100,"No",IF(C34&lt;98,"No","Yes")))</f>
        <v>Yes</v>
      </c>
      <c r="E34" s="23">
        <v>99.978726397000003</v>
      </c>
      <c r="F34" s="21" t="str">
        <f>IF($B34="N/A","N/A",IF(E34&gt;100,"No",IF(E34&lt;98,"No","Yes")))</f>
        <v>Yes</v>
      </c>
      <c r="G34" s="23">
        <v>99.954975494999999</v>
      </c>
      <c r="H34" s="21" t="str">
        <f>IF($B34="N/A","N/A",IF(G34&gt;100,"No",IF(G34&lt;98,"No","Yes")))</f>
        <v>Yes</v>
      </c>
      <c r="I34" s="22">
        <v>-7.0000000000000001E-3</v>
      </c>
      <c r="J34" s="22">
        <v>-2.4E-2</v>
      </c>
      <c r="K34" s="21" t="str">
        <f t="shared" si="1"/>
        <v>Yes</v>
      </c>
    </row>
    <row r="35" spans="1:11">
      <c r="A35" s="2" t="s">
        <v>310</v>
      </c>
      <c r="B35" s="3" t="s">
        <v>56</v>
      </c>
      <c r="C35" s="23">
        <v>99.986214967999999</v>
      </c>
      <c r="D35" s="21" t="str">
        <f>IF($B35="N/A","N/A",IF(C35&gt;100,"No",IF(C35&lt;98,"No","Yes")))</f>
        <v>Yes</v>
      </c>
      <c r="E35" s="23">
        <v>99.978726397000003</v>
      </c>
      <c r="F35" s="21" t="str">
        <f>IF($B35="N/A","N/A",IF(E35&gt;100,"No",IF(E35&lt;98,"No","Yes")))</f>
        <v>Yes</v>
      </c>
      <c r="G35" s="23">
        <v>99.954975494999999</v>
      </c>
      <c r="H35" s="21" t="str">
        <f>IF($B35="N/A","N/A",IF(G35&gt;100,"No",IF(G35&lt;98,"No","Yes")))</f>
        <v>Yes</v>
      </c>
      <c r="I35" s="22">
        <v>-7.0000000000000001E-3</v>
      </c>
      <c r="J35" s="22">
        <v>-2.4E-2</v>
      </c>
      <c r="K35" s="21" t="str">
        <f t="shared" si="1"/>
        <v>Yes</v>
      </c>
    </row>
    <row r="36" spans="1:11">
      <c r="A36" s="215" t="s">
        <v>189</v>
      </c>
      <c r="B36" s="216"/>
      <c r="C36" s="216"/>
      <c r="D36" s="216"/>
      <c r="E36" s="216"/>
      <c r="F36" s="216"/>
      <c r="G36" s="216"/>
      <c r="H36" s="216"/>
      <c r="I36" s="216"/>
      <c r="J36" s="216"/>
      <c r="K36" s="217"/>
    </row>
    <row r="37" spans="1:11">
      <c r="A37" s="2" t="s">
        <v>723</v>
      </c>
      <c r="B37" s="3" t="s">
        <v>51</v>
      </c>
      <c r="C37" s="23">
        <v>71.946006304999997</v>
      </c>
      <c r="D37" s="21" t="str">
        <f>IF($B37="N/A","N/A",IF(C37&gt;15,"No",IF(C37&lt;-15,"No","Yes")))</f>
        <v>N/A</v>
      </c>
      <c r="E37" s="23">
        <v>68.867737405</v>
      </c>
      <c r="F37" s="21" t="str">
        <f>IF($B37="N/A","N/A",IF(E37&gt;15,"No",IF(E37&lt;-15,"No","Yes")))</f>
        <v>N/A</v>
      </c>
      <c r="G37" s="23">
        <v>66.678323591999998</v>
      </c>
      <c r="H37" s="21" t="str">
        <f>IF($B37="N/A","N/A",IF(G37&gt;15,"No",IF(G37&lt;-15,"No","Yes")))</f>
        <v>N/A</v>
      </c>
      <c r="I37" s="22">
        <v>-4.28</v>
      </c>
      <c r="J37" s="22">
        <v>-3.18</v>
      </c>
      <c r="K37" s="21" t="str">
        <f t="shared" ref="K37:K46" si="3">IF(J37="Div by 0", "N/A", IF(J37="N/A","N/A", IF(J37&gt;15, "No", IF(J37&lt;-15, "No", "Yes"))))</f>
        <v>Yes</v>
      </c>
    </row>
    <row r="38" spans="1:11">
      <c r="A38" s="2" t="s">
        <v>724</v>
      </c>
      <c r="B38" s="3" t="s">
        <v>51</v>
      </c>
      <c r="C38" s="23">
        <v>28.002717554</v>
      </c>
      <c r="D38" s="21" t="str">
        <f>IF($B38="N/A","N/A",IF(C38&gt;15,"No",IF(C38&lt;-15,"No","Yes")))</f>
        <v>N/A</v>
      </c>
      <c r="E38" s="23">
        <v>31.070108661999999</v>
      </c>
      <c r="F38" s="21" t="str">
        <f>IF($B38="N/A","N/A",IF(E38&gt;15,"No",IF(E38&lt;-15,"No","Yes")))</f>
        <v>N/A</v>
      </c>
      <c r="G38" s="23">
        <v>33.241106629000001</v>
      </c>
      <c r="H38" s="21" t="str">
        <f>IF($B38="N/A","N/A",IF(G38&gt;15,"No",IF(G38&lt;-15,"No","Yes")))</f>
        <v>N/A</v>
      </c>
      <c r="I38" s="22">
        <v>10.95</v>
      </c>
      <c r="J38" s="22">
        <v>6.9870000000000001</v>
      </c>
      <c r="K38" s="21" t="str">
        <f t="shared" si="3"/>
        <v>Yes</v>
      </c>
    </row>
    <row r="39" spans="1:11">
      <c r="A39" s="2" t="s">
        <v>725</v>
      </c>
      <c r="B39" s="3" t="s">
        <v>51</v>
      </c>
      <c r="C39" s="23">
        <v>0</v>
      </c>
      <c r="D39" s="21" t="str">
        <f>IF($B39="N/A","N/A",IF(C39&gt;15,"No",IF(C39&lt;-15,"No","Yes")))</f>
        <v>N/A</v>
      </c>
      <c r="E39" s="23">
        <v>0</v>
      </c>
      <c r="F39" s="21" t="str">
        <f>IF($B39="N/A","N/A",IF(E39&gt;15,"No",IF(E39&lt;-15,"No","Yes")))</f>
        <v>N/A</v>
      </c>
      <c r="G39" s="23">
        <v>0</v>
      </c>
      <c r="H39" s="21" t="str">
        <f>IF($B39="N/A","N/A",IF(G39&gt;15,"No",IF(G39&lt;-15,"No","Yes")))</f>
        <v>N/A</v>
      </c>
      <c r="I39" s="22" t="s">
        <v>995</v>
      </c>
      <c r="J39" s="22" t="s">
        <v>995</v>
      </c>
      <c r="K39" s="21" t="str">
        <f t="shared" si="3"/>
        <v>N/A</v>
      </c>
    </row>
    <row r="40" spans="1:11">
      <c r="A40" s="192" t="s">
        <v>988</v>
      </c>
      <c r="B40" s="3" t="s">
        <v>51</v>
      </c>
      <c r="C40" s="23" t="s">
        <v>51</v>
      </c>
      <c r="D40" s="21" t="str">
        <f t="shared" ref="D40:D42" si="4">IF($B40="N/A","N/A",IF(C40&gt;15,"No",IF(C40&lt;-15,"No","Yes")))</f>
        <v>N/A</v>
      </c>
      <c r="E40" s="23" t="s">
        <v>51</v>
      </c>
      <c r="F40" s="21" t="str">
        <f t="shared" ref="F40:F42" si="5">IF($B40="N/A","N/A",IF(E40&gt;15,"No",IF(E40&lt;-15,"No","Yes")))</f>
        <v>N/A</v>
      </c>
      <c r="G40" s="23">
        <v>99.954975494999999</v>
      </c>
      <c r="H40" s="21" t="str">
        <f t="shared" ref="H40:H42" si="6">IF($B40="N/A","N/A",IF(G40&gt;15,"No",IF(G40&lt;-15,"No","Yes")))</f>
        <v>N/A</v>
      </c>
      <c r="I40" s="22" t="s">
        <v>51</v>
      </c>
      <c r="J40" s="22" t="s">
        <v>51</v>
      </c>
      <c r="K40" s="21" t="str">
        <f t="shared" ref="K40:K42" si="7">IF(J40="Div by 0", "N/A", IF(J40="N/A","N/A", IF(J40&gt;15, "No", IF(J40&lt;-15, "No", "Yes"))))</f>
        <v>N/A</v>
      </c>
    </row>
    <row r="41" spans="1:11">
      <c r="A41" s="192" t="s">
        <v>989</v>
      </c>
      <c r="B41" s="3" t="s">
        <v>51</v>
      </c>
      <c r="C41" s="23" t="s">
        <v>51</v>
      </c>
      <c r="D41" s="21" t="str">
        <f t="shared" si="4"/>
        <v>N/A</v>
      </c>
      <c r="E41" s="23" t="s">
        <v>51</v>
      </c>
      <c r="F41" s="21" t="str">
        <f t="shared" si="5"/>
        <v>N/A</v>
      </c>
      <c r="G41" s="23">
        <v>99.954975494999999</v>
      </c>
      <c r="H41" s="21" t="str">
        <f t="shared" si="6"/>
        <v>N/A</v>
      </c>
      <c r="I41" s="22" t="s">
        <v>51</v>
      </c>
      <c r="J41" s="22" t="s">
        <v>51</v>
      </c>
      <c r="K41" s="21" t="str">
        <f t="shared" si="7"/>
        <v>N/A</v>
      </c>
    </row>
    <row r="42" spans="1:11">
      <c r="A42" s="192" t="s">
        <v>990</v>
      </c>
      <c r="B42" s="3" t="s">
        <v>51</v>
      </c>
      <c r="C42" s="23" t="s">
        <v>51</v>
      </c>
      <c r="D42" s="21" t="str">
        <f t="shared" si="4"/>
        <v>N/A</v>
      </c>
      <c r="E42" s="23" t="s">
        <v>51</v>
      </c>
      <c r="F42" s="21" t="str">
        <f t="shared" si="5"/>
        <v>N/A</v>
      </c>
      <c r="G42" s="23">
        <v>99.954975494999999</v>
      </c>
      <c r="H42" s="21" t="str">
        <f t="shared" si="6"/>
        <v>N/A</v>
      </c>
      <c r="I42" s="22" t="s">
        <v>51</v>
      </c>
      <c r="J42" s="22" t="s">
        <v>51</v>
      </c>
      <c r="K42" s="21" t="str">
        <f t="shared" si="7"/>
        <v>N/A</v>
      </c>
    </row>
    <row r="43" spans="1:11">
      <c r="A43" s="2" t="s">
        <v>311</v>
      </c>
      <c r="B43" s="3" t="s">
        <v>51</v>
      </c>
      <c r="C43" s="23">
        <v>1.1104028641000001</v>
      </c>
      <c r="D43" s="21" t="str">
        <f>IF($B43="N/A","N/A",IF(C43&gt;15,"No",IF(C43&lt;-15,"No","Yes")))</f>
        <v>N/A</v>
      </c>
      <c r="E43" s="23">
        <v>1.2192095993000001</v>
      </c>
      <c r="F43" s="21" t="str">
        <f>IF($B43="N/A","N/A",IF(E43&gt;15,"No",IF(E43&lt;-15,"No","Yes")))</f>
        <v>N/A</v>
      </c>
      <c r="G43" s="23">
        <v>1.2966217774</v>
      </c>
      <c r="H43" s="21" t="str">
        <f>IF($B43="N/A","N/A",IF(G43&gt;15,"No",IF(G43&lt;-15,"No","Yes")))</f>
        <v>N/A</v>
      </c>
      <c r="I43" s="22">
        <v>9.7989999999999995</v>
      </c>
      <c r="J43" s="22">
        <v>6.3490000000000002</v>
      </c>
      <c r="K43" s="21" t="str">
        <f t="shared" si="3"/>
        <v>Yes</v>
      </c>
    </row>
    <row r="44" spans="1:11">
      <c r="A44" s="2" t="s">
        <v>312</v>
      </c>
      <c r="B44" s="3" t="s">
        <v>51</v>
      </c>
      <c r="C44" s="23">
        <v>98.875812104000005</v>
      </c>
      <c r="D44" s="21" t="str">
        <f>IF($B44="N/A","N/A",IF(C44&gt;15,"No",IF(C44&lt;-15,"No","Yes")))</f>
        <v>N/A</v>
      </c>
      <c r="E44" s="23">
        <v>98.759516798000007</v>
      </c>
      <c r="F44" s="21" t="str">
        <f>IF($B44="N/A","N/A",IF(E44&gt;15,"No",IF(E44&lt;-15,"No","Yes")))</f>
        <v>N/A</v>
      </c>
      <c r="G44" s="23">
        <v>98.658353718000001</v>
      </c>
      <c r="H44" s="21" t="str">
        <f>IF($B44="N/A","N/A",IF(G44&gt;15,"No",IF(G44&lt;-15,"No","Yes")))</f>
        <v>N/A</v>
      </c>
      <c r="I44" s="22">
        <v>-0.11799999999999999</v>
      </c>
      <c r="J44" s="22">
        <v>-0.10199999999999999</v>
      </c>
      <c r="K44" s="21" t="str">
        <f t="shared" si="3"/>
        <v>Yes</v>
      </c>
    </row>
    <row r="45" spans="1:11">
      <c r="A45" s="2" t="s">
        <v>313</v>
      </c>
      <c r="B45" s="3" t="s">
        <v>51</v>
      </c>
      <c r="C45" s="23">
        <v>52.419253713000003</v>
      </c>
      <c r="D45" s="21" t="str">
        <f>IF($B45="N/A","N/A",IF(C45&gt;15,"No",IF(C45&lt;-15,"No","Yes")))</f>
        <v>N/A</v>
      </c>
      <c r="E45" s="23">
        <v>58.360038871999997</v>
      </c>
      <c r="F45" s="21" t="str">
        <f>IF($B45="N/A","N/A",IF(E45&gt;15,"No",IF(E45&lt;-15,"No","Yes")))</f>
        <v>N/A</v>
      </c>
      <c r="G45" s="23">
        <v>61.356534641000003</v>
      </c>
      <c r="H45" s="21" t="str">
        <f>IF($B45="N/A","N/A",IF(G45&gt;15,"No",IF(G45&lt;-15,"No","Yes")))</f>
        <v>N/A</v>
      </c>
      <c r="I45" s="22">
        <v>11.33</v>
      </c>
      <c r="J45" s="22">
        <v>5.1340000000000003</v>
      </c>
      <c r="K45" s="21" t="str">
        <f t="shared" si="3"/>
        <v>Yes</v>
      </c>
    </row>
    <row r="46" spans="1:11">
      <c r="A46" s="2" t="s">
        <v>314</v>
      </c>
      <c r="B46" s="3" t="s">
        <v>51</v>
      </c>
      <c r="C46" s="23">
        <v>41.848215353000001</v>
      </c>
      <c r="D46" s="21" t="str">
        <f>IF($B46="N/A","N/A",IF(C46&gt;15,"No",IF(C46&lt;-15,"No","Yes")))</f>
        <v>N/A</v>
      </c>
      <c r="E46" s="23">
        <v>37.175168446000001</v>
      </c>
      <c r="F46" s="21" t="str">
        <f>IF($B46="N/A","N/A",IF(E46&gt;15,"No",IF(E46&lt;-15,"No","Yes")))</f>
        <v>N/A</v>
      </c>
      <c r="G46" s="23">
        <v>33.325388555000004</v>
      </c>
      <c r="H46" s="21" t="str">
        <f>IF($B46="N/A","N/A",IF(G46&gt;15,"No",IF(G46&lt;-15,"No","Yes")))</f>
        <v>N/A</v>
      </c>
      <c r="I46" s="22">
        <v>-11.2</v>
      </c>
      <c r="J46" s="22">
        <v>-10.4</v>
      </c>
      <c r="K46" s="21"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03/24/2010</oddHeader>
    <oddFooter xml:space="preserve">&amp;R&amp;P&amp;L&amp;9&amp;"Times" Abbreviations and acronyms are described at the end of this report.                                                                                   </oddFooter>
  </headerFooter>
</worksheet>
</file>

<file path=xl/worksheets/sheet6.xml><?xml version="1.0" encoding="utf-8"?>
<worksheet xmlns="http://schemas.openxmlformats.org/spreadsheetml/2006/main" xmlns:r="http://schemas.openxmlformats.org/officeDocument/2006/relationships">
  <sheetPr codeName="Sheet5"/>
  <dimension ref="A1:L1216"/>
  <sheetViews>
    <sheetView tabSelected="1" zoomScale="70" zoomScaleNormal="70" workbookViewId="0">
      <pane ySplit="4" topLeftCell="A5" activePane="bottomLeft" state="frozen"/>
      <selection activeCell="C4" sqref="C4:H4"/>
      <selection pane="bottomLeft" activeCell="A2" sqref="A2"/>
    </sheetView>
  </sheetViews>
  <sheetFormatPr defaultColWidth="9.140625" defaultRowHeight="12.75"/>
  <cols>
    <col min="1" max="1" width="77.28515625" style="12" customWidth="1"/>
    <col min="2" max="2" width="10.85546875" style="12" customWidth="1"/>
    <col min="3" max="3" width="15.28515625" style="12" customWidth="1"/>
    <col min="4" max="4" width="7.7109375" style="12" bestFit="1" customWidth="1"/>
    <col min="5" max="5" width="15.28515625" style="12" customWidth="1"/>
    <col min="6" max="6" width="7.7109375" style="12" bestFit="1" customWidth="1"/>
    <col min="7" max="7" width="15.28515625" style="12" customWidth="1"/>
    <col min="8" max="8" width="7.7109375" style="12" bestFit="1" customWidth="1"/>
    <col min="9" max="10" width="11.140625" style="13" customWidth="1"/>
    <col min="11" max="11" width="11.7109375" style="12" customWidth="1"/>
    <col min="12" max="12" width="12.85546875" style="13" customWidth="1"/>
  </cols>
  <sheetData>
    <row r="1" spans="1:12">
      <c r="A1" s="128" t="s">
        <v>894</v>
      </c>
      <c r="B1" s="140"/>
      <c r="C1" s="140"/>
      <c r="D1" s="140"/>
      <c r="E1" s="140"/>
      <c r="F1" s="140"/>
      <c r="G1" s="140"/>
      <c r="H1" s="140"/>
      <c r="I1" s="140"/>
      <c r="J1" s="129"/>
      <c r="K1" s="130"/>
      <c r="L1" s="131"/>
    </row>
    <row r="2" spans="1:12">
      <c r="A2" s="33" t="s">
        <v>994</v>
      </c>
      <c r="B2" s="141"/>
      <c r="C2" s="141"/>
      <c r="D2" s="141"/>
      <c r="E2" s="141"/>
      <c r="F2" s="141"/>
      <c r="G2" s="141"/>
      <c r="H2" s="141"/>
      <c r="I2" s="141"/>
      <c r="J2" s="132"/>
      <c r="K2" s="133"/>
      <c r="L2" s="134"/>
    </row>
    <row r="3" spans="1:12">
      <c r="A3" s="147"/>
      <c r="B3" s="135"/>
      <c r="C3" s="135"/>
      <c r="D3" s="135"/>
      <c r="E3" s="135"/>
      <c r="F3" s="135"/>
      <c r="G3" s="135"/>
      <c r="H3" s="135"/>
      <c r="I3" s="136"/>
      <c r="J3" s="136"/>
      <c r="K3" s="135"/>
      <c r="L3" s="137"/>
    </row>
    <row r="4" spans="1:12" ht="55.5" customHeight="1">
      <c r="A4" s="148" t="s">
        <v>45</v>
      </c>
      <c r="B4" s="6" t="s">
        <v>46</v>
      </c>
      <c r="C4" s="17" t="s">
        <v>175</v>
      </c>
      <c r="D4" s="17" t="s">
        <v>176</v>
      </c>
      <c r="E4" s="17" t="s">
        <v>902</v>
      </c>
      <c r="F4" s="17" t="s">
        <v>903</v>
      </c>
      <c r="G4" s="17" t="s">
        <v>900</v>
      </c>
      <c r="H4" s="17" t="s">
        <v>901</v>
      </c>
      <c r="I4" s="149" t="s">
        <v>173</v>
      </c>
      <c r="J4" s="149" t="s">
        <v>899</v>
      </c>
      <c r="K4" s="150" t="s">
        <v>128</v>
      </c>
      <c r="L4" s="151" t="s">
        <v>129</v>
      </c>
    </row>
    <row r="5" spans="1:12">
      <c r="A5" s="220" t="s">
        <v>22</v>
      </c>
      <c r="B5" s="200"/>
      <c r="C5" s="200"/>
      <c r="D5" s="200"/>
      <c r="E5" s="200"/>
      <c r="F5" s="200"/>
      <c r="G5" s="200"/>
      <c r="H5" s="200"/>
      <c r="I5" s="200"/>
      <c r="J5" s="200"/>
      <c r="K5" s="200"/>
      <c r="L5" s="201"/>
    </row>
    <row r="6" spans="1:12">
      <c r="A6" s="69" t="s">
        <v>93</v>
      </c>
      <c r="B6" s="70" t="s">
        <v>51</v>
      </c>
      <c r="C6" s="39">
        <v>1729575</v>
      </c>
      <c r="D6" s="10" t="str">
        <f>IF($B6="N/A","N/A",IF(C6&gt;10,"No",IF(C6&lt;-10,"No","Yes")))</f>
        <v>N/A</v>
      </c>
      <c r="E6" s="39">
        <v>1782760</v>
      </c>
      <c r="F6" s="10" t="str">
        <f>IF($B6="N/A","N/A",IF(E6&gt;10,"No",IF(E6&lt;-10,"No","Yes")))</f>
        <v>N/A</v>
      </c>
      <c r="G6" s="39">
        <v>1822975</v>
      </c>
      <c r="H6" s="10" t="str">
        <f>IF($B6="N/A","N/A",IF(G6&gt;10,"No",IF(G6&lt;-10,"No","Yes")))</f>
        <v>N/A</v>
      </c>
      <c r="I6" s="96">
        <v>3.0750000000000002</v>
      </c>
      <c r="J6" s="1">
        <v>2.2559999999999998</v>
      </c>
      <c r="K6" s="11" t="s">
        <v>116</v>
      </c>
      <c r="L6" s="21" t="str">
        <f>IF(J6="Div by 0", "N/A", IF(K6="N/A","N/A", IF(J6&gt;VALUE(MID(K6,1,2)), "No", IF(J6&lt;-1*VALUE(MID(K6,1,2)), "No", "Yes"))))</f>
        <v>Yes</v>
      </c>
    </row>
    <row r="7" spans="1:12">
      <c r="A7" s="69" t="s">
        <v>315</v>
      </c>
      <c r="B7" s="70" t="s">
        <v>51</v>
      </c>
      <c r="C7" s="40">
        <v>8432763910</v>
      </c>
      <c r="D7" s="10" t="str">
        <f>IF($B7="N/A","N/A",IF(C7&gt;10,"No",IF(C7&lt;-10,"No","Yes")))</f>
        <v>N/A</v>
      </c>
      <c r="E7" s="40">
        <v>8114968300</v>
      </c>
      <c r="F7" s="10" t="str">
        <f>IF($B7="N/A","N/A",IF(E7&gt;10,"No",IF(E7&lt;-10,"No","Yes")))</f>
        <v>N/A</v>
      </c>
      <c r="G7" s="40">
        <v>8923388761</v>
      </c>
      <c r="H7" s="10" t="str">
        <f>IF($B7="N/A","N/A",IF(G7&gt;10,"No",IF(G7&lt;-10,"No","Yes")))</f>
        <v>N/A</v>
      </c>
      <c r="I7" s="96">
        <v>-3.77</v>
      </c>
      <c r="J7" s="96">
        <v>9.9619999999999997</v>
      </c>
      <c r="K7" s="11" t="s">
        <v>117</v>
      </c>
      <c r="L7" s="21" t="str">
        <f>IF(J7="Div by 0", "N/A", IF(K7="N/A","N/A", IF(J7&gt;VALUE(MID(K7,1,2)), "No", IF(J7&lt;-1*VALUE(MID(K7,1,2)), "No", "Yes"))))</f>
        <v>Yes</v>
      </c>
    </row>
    <row r="8" spans="1:12">
      <c r="A8" s="97" t="s">
        <v>316</v>
      </c>
      <c r="B8" s="21" t="s">
        <v>51</v>
      </c>
      <c r="C8" s="41">
        <v>13.068933119</v>
      </c>
      <c r="D8" s="10" t="str">
        <f>IF($B8="N/A","N/A",IF(C8&gt;10,"No",IF(C8&lt;-10,"No","Yes")))</f>
        <v>N/A</v>
      </c>
      <c r="E8" s="41">
        <v>12.429940093000001</v>
      </c>
      <c r="F8" s="10" t="str">
        <f>IF($B8="N/A","N/A",IF(E8&gt;10,"No",IF(E8&lt;-10,"No","Yes")))</f>
        <v>N/A</v>
      </c>
      <c r="G8" s="41">
        <v>13.189648788</v>
      </c>
      <c r="H8" s="10" t="str">
        <f>IF($B8="N/A","N/A",IF(G8&gt;10,"No",IF(G8&lt;-10,"No","Yes")))</f>
        <v>N/A</v>
      </c>
      <c r="I8" s="96">
        <v>-4.8899999999999997</v>
      </c>
      <c r="J8" s="96">
        <v>6.1120000000000001</v>
      </c>
      <c r="K8" s="21" t="s">
        <v>51</v>
      </c>
      <c r="L8" s="21" t="str">
        <f>IF(J8="Div by 0", "N/A", IF(K8="N/A","N/A", IF(J8&gt;VALUE(MID(K8,1,2)), "No", IF(J8&lt;-1*VALUE(MID(K8,1,2)), "No", "Yes"))))</f>
        <v>N/A</v>
      </c>
    </row>
    <row r="9" spans="1:12">
      <c r="A9" s="97" t="s">
        <v>317</v>
      </c>
      <c r="B9" s="21" t="s">
        <v>51</v>
      </c>
      <c r="C9" s="41">
        <v>21.975282945</v>
      </c>
      <c r="D9" s="10" t="str">
        <f t="shared" ref="D9:D16" si="0">IF($B9="N/A","N/A",IF(C9&gt;10,"No",IF(C9&lt;-10,"No","Yes")))</f>
        <v>N/A</v>
      </c>
      <c r="E9" s="41">
        <v>22.429996186</v>
      </c>
      <c r="F9" s="10" t="str">
        <f t="shared" ref="F9:F16" si="1">IF($B9="N/A","N/A",IF(E9&gt;10,"No",IF(E9&lt;-10,"No","Yes")))</f>
        <v>N/A</v>
      </c>
      <c r="G9" s="41">
        <v>21.822679959999999</v>
      </c>
      <c r="H9" s="10" t="str">
        <f t="shared" ref="H9:H16" si="2">IF($B9="N/A","N/A",IF(G9&gt;10,"No",IF(G9&lt;-10,"No","Yes")))</f>
        <v>N/A</v>
      </c>
      <c r="I9" s="96">
        <v>2.069</v>
      </c>
      <c r="J9" s="96">
        <v>-2.71</v>
      </c>
      <c r="K9" s="21" t="s">
        <v>51</v>
      </c>
      <c r="L9" s="21" t="str">
        <f t="shared" ref="L9:L23" si="3">IF(J9="Div by 0", "N/A", IF(K9="N/A","N/A", IF(J9&gt;VALUE(MID(K9,1,2)), "No", IF(J9&lt;-1*VALUE(MID(K9,1,2)), "No", "Yes"))))</f>
        <v>N/A</v>
      </c>
    </row>
    <row r="10" spans="1:12">
      <c r="A10" s="97" t="s">
        <v>318</v>
      </c>
      <c r="B10" s="21" t="s">
        <v>51</v>
      </c>
      <c r="C10" s="41">
        <v>5.5313588598000001</v>
      </c>
      <c r="D10" s="10" t="str">
        <f t="shared" si="0"/>
        <v>N/A</v>
      </c>
      <c r="E10" s="41">
        <v>5.5463999640999999</v>
      </c>
      <c r="F10" s="10" t="str">
        <f t="shared" si="1"/>
        <v>N/A</v>
      </c>
      <c r="G10" s="41">
        <v>5.3443409811000002</v>
      </c>
      <c r="H10" s="10" t="str">
        <f t="shared" si="2"/>
        <v>N/A</v>
      </c>
      <c r="I10" s="96">
        <v>0.27189999999999998</v>
      </c>
      <c r="J10" s="96">
        <v>-3.64</v>
      </c>
      <c r="K10" s="21" t="s">
        <v>51</v>
      </c>
      <c r="L10" s="21" t="str">
        <f t="shared" si="3"/>
        <v>N/A</v>
      </c>
    </row>
    <row r="11" spans="1:12">
      <c r="A11" s="97" t="s">
        <v>319</v>
      </c>
      <c r="B11" s="21" t="s">
        <v>51</v>
      </c>
      <c r="C11" s="41">
        <v>0</v>
      </c>
      <c r="D11" s="10" t="str">
        <f t="shared" si="0"/>
        <v>N/A</v>
      </c>
      <c r="E11" s="41">
        <v>0</v>
      </c>
      <c r="F11" s="10" t="str">
        <f t="shared" si="1"/>
        <v>N/A</v>
      </c>
      <c r="G11" s="41">
        <v>0</v>
      </c>
      <c r="H11" s="10" t="str">
        <f t="shared" si="2"/>
        <v>N/A</v>
      </c>
      <c r="I11" s="96" t="s">
        <v>995</v>
      </c>
      <c r="J11" s="96" t="s">
        <v>995</v>
      </c>
      <c r="K11" s="21" t="s">
        <v>51</v>
      </c>
      <c r="L11" s="21" t="str">
        <f t="shared" si="3"/>
        <v>N/A</v>
      </c>
    </row>
    <row r="12" spans="1:12">
      <c r="A12" s="97" t="s">
        <v>320</v>
      </c>
      <c r="B12" s="56" t="s">
        <v>51</v>
      </c>
      <c r="C12" s="41">
        <v>59.378749114999998</v>
      </c>
      <c r="D12" s="10" t="str">
        <f t="shared" si="0"/>
        <v>N/A</v>
      </c>
      <c r="E12" s="41">
        <v>59.568590276000002</v>
      </c>
      <c r="F12" s="10" t="str">
        <f t="shared" si="1"/>
        <v>N/A</v>
      </c>
      <c r="G12" s="41">
        <v>59.643330271000004</v>
      </c>
      <c r="H12" s="10" t="str">
        <f t="shared" si="2"/>
        <v>N/A</v>
      </c>
      <c r="I12" s="96">
        <v>0.31969999999999998</v>
      </c>
      <c r="J12" s="96">
        <v>0.1255</v>
      </c>
      <c r="K12" s="21" t="s">
        <v>51</v>
      </c>
      <c r="L12" s="21" t="str">
        <f t="shared" si="3"/>
        <v>N/A</v>
      </c>
    </row>
    <row r="13" spans="1:12">
      <c r="A13" s="97" t="s">
        <v>321</v>
      </c>
      <c r="B13" s="56" t="s">
        <v>51</v>
      </c>
      <c r="C13" s="41">
        <v>2.1970714999999998E-3</v>
      </c>
      <c r="D13" s="10" t="str">
        <f t="shared" si="0"/>
        <v>N/A</v>
      </c>
      <c r="E13" s="41">
        <v>7.852992E-4</v>
      </c>
      <c r="F13" s="10" t="str">
        <f t="shared" si="1"/>
        <v>N/A</v>
      </c>
      <c r="G13" s="41">
        <v>0</v>
      </c>
      <c r="H13" s="10" t="str">
        <f t="shared" si="2"/>
        <v>N/A</v>
      </c>
      <c r="I13" s="96">
        <v>-64.3</v>
      </c>
      <c r="J13" s="96">
        <v>-100</v>
      </c>
      <c r="K13" s="21" t="s">
        <v>51</v>
      </c>
      <c r="L13" s="21" t="str">
        <f t="shared" si="3"/>
        <v>N/A</v>
      </c>
    </row>
    <row r="14" spans="1:12">
      <c r="A14" s="97" t="s">
        <v>322</v>
      </c>
      <c r="B14" s="56" t="s">
        <v>51</v>
      </c>
      <c r="C14" s="41">
        <v>0</v>
      </c>
      <c r="D14" s="10" t="str">
        <f t="shared" si="0"/>
        <v>N/A</v>
      </c>
      <c r="E14" s="41">
        <v>0</v>
      </c>
      <c r="F14" s="10" t="str">
        <f t="shared" si="1"/>
        <v>N/A</v>
      </c>
      <c r="G14" s="41">
        <v>0</v>
      </c>
      <c r="H14" s="10" t="str">
        <f t="shared" si="2"/>
        <v>N/A</v>
      </c>
      <c r="I14" s="96" t="s">
        <v>995</v>
      </c>
      <c r="J14" s="96" t="s">
        <v>995</v>
      </c>
      <c r="K14" s="21" t="s">
        <v>51</v>
      </c>
      <c r="L14" s="21" t="str">
        <f t="shared" si="3"/>
        <v>N/A</v>
      </c>
    </row>
    <row r="15" spans="1:12">
      <c r="A15" s="97" t="s">
        <v>586</v>
      </c>
      <c r="B15" s="56" t="s">
        <v>51</v>
      </c>
      <c r="C15" s="41">
        <v>4.3478889299999997E-2</v>
      </c>
      <c r="D15" s="10" t="str">
        <f t="shared" si="0"/>
        <v>N/A</v>
      </c>
      <c r="E15" s="41">
        <v>2.42881824E-2</v>
      </c>
      <c r="F15" s="10" t="str">
        <f t="shared" si="1"/>
        <v>N/A</v>
      </c>
      <c r="G15" s="41">
        <v>0</v>
      </c>
      <c r="H15" s="10" t="str">
        <f t="shared" si="2"/>
        <v>N/A</v>
      </c>
      <c r="I15" s="96">
        <v>-44.1</v>
      </c>
      <c r="J15" s="96">
        <v>-100</v>
      </c>
      <c r="K15" s="21" t="s">
        <v>51</v>
      </c>
      <c r="L15" s="21" t="str">
        <f t="shared" si="3"/>
        <v>N/A</v>
      </c>
    </row>
    <row r="16" spans="1:12">
      <c r="A16" s="98" t="s">
        <v>867</v>
      </c>
      <c r="B16" s="48" t="s">
        <v>51</v>
      </c>
      <c r="C16" s="39">
        <v>967</v>
      </c>
      <c r="D16" s="10" t="str">
        <f t="shared" si="0"/>
        <v>N/A</v>
      </c>
      <c r="E16" s="39">
        <v>1807</v>
      </c>
      <c r="F16" s="10" t="str">
        <f t="shared" si="1"/>
        <v>N/A</v>
      </c>
      <c r="G16" s="39">
        <v>2811</v>
      </c>
      <c r="H16" s="10" t="str">
        <f t="shared" si="2"/>
        <v>N/A</v>
      </c>
      <c r="I16" s="96">
        <v>86.87</v>
      </c>
      <c r="J16" s="96">
        <v>55.56</v>
      </c>
      <c r="K16" s="39" t="s">
        <v>51</v>
      </c>
      <c r="L16" s="21" t="str">
        <f t="shared" si="3"/>
        <v>N/A</v>
      </c>
    </row>
    <row r="17" spans="1:12">
      <c r="A17" s="98" t="s">
        <v>868</v>
      </c>
      <c r="B17" s="59" t="s">
        <v>7</v>
      </c>
      <c r="C17" s="42">
        <v>5.5909688800000003E-2</v>
      </c>
      <c r="D17" s="10" t="str">
        <f>IF($B17="N/A","N/A",IF(C17&gt;=2,"No",IF(C17&lt;0,"No","Yes")))</f>
        <v>Yes</v>
      </c>
      <c r="E17" s="42">
        <v>0.1013596895</v>
      </c>
      <c r="F17" s="10" t="str">
        <f>IF($B17="N/A","N/A",IF(E17&gt;=2,"No",IF(E17&lt;0,"No","Yes")))</f>
        <v>Yes</v>
      </c>
      <c r="G17" s="42">
        <v>0.15419849420000001</v>
      </c>
      <c r="H17" s="10" t="str">
        <f>IF($B17="N/A","N/A",IF(G17&gt;=2,"No",IF(G17&lt;0,"No","Yes")))</f>
        <v>Yes</v>
      </c>
      <c r="I17" s="96">
        <v>81.290000000000006</v>
      </c>
      <c r="J17" s="96">
        <v>52.13</v>
      </c>
      <c r="K17" s="43" t="s">
        <v>51</v>
      </c>
      <c r="L17" s="21" t="str">
        <f t="shared" si="3"/>
        <v>N/A</v>
      </c>
    </row>
    <row r="18" spans="1:12" ht="25.5">
      <c r="A18" s="99" t="s">
        <v>869</v>
      </c>
      <c r="B18" s="59" t="s">
        <v>51</v>
      </c>
      <c r="C18" s="44">
        <v>1573875</v>
      </c>
      <c r="D18" s="10" t="str">
        <f t="shared" ref="D18:D23" si="4">IF($B18="N/A","N/A",IF(C18&gt;10,"No",IF(C18&lt;-10,"No","Yes")))</f>
        <v>N/A</v>
      </c>
      <c r="E18" s="44">
        <v>7856349</v>
      </c>
      <c r="F18" s="10" t="str">
        <f t="shared" ref="F18:F23" si="5">IF($B18="N/A","N/A",IF(E18&gt;10,"No",IF(E18&lt;-10,"No","Yes")))</f>
        <v>N/A</v>
      </c>
      <c r="G18" s="44">
        <v>4599483</v>
      </c>
      <c r="H18" s="10" t="str">
        <f t="shared" ref="H18:H23" si="6">IF($B18="N/A","N/A",IF(G18&gt;10,"No",IF(G18&lt;-10,"No","Yes")))</f>
        <v>N/A</v>
      </c>
      <c r="I18" s="96">
        <v>399.2</v>
      </c>
      <c r="J18" s="96">
        <v>-41.5</v>
      </c>
      <c r="K18" s="43" t="s">
        <v>51</v>
      </c>
      <c r="L18" s="21" t="str">
        <f t="shared" si="3"/>
        <v>N/A</v>
      </c>
    </row>
    <row r="19" spans="1:12" ht="25.5">
      <c r="A19" s="99" t="s">
        <v>870</v>
      </c>
      <c r="B19" s="59" t="s">
        <v>51</v>
      </c>
      <c r="C19" s="44" t="s">
        <v>51</v>
      </c>
      <c r="D19" s="10" t="str">
        <f t="shared" si="4"/>
        <v>N/A</v>
      </c>
      <c r="E19" s="44">
        <v>4347.7304924999999</v>
      </c>
      <c r="F19" s="10" t="str">
        <f t="shared" si="5"/>
        <v>N/A</v>
      </c>
      <c r="G19" s="44">
        <v>1636.2443969999999</v>
      </c>
      <c r="H19" s="10" t="str">
        <f t="shared" si="6"/>
        <v>N/A</v>
      </c>
      <c r="I19" s="96" t="s">
        <v>51</v>
      </c>
      <c r="J19" s="96">
        <v>-62.4</v>
      </c>
      <c r="K19" s="43" t="s">
        <v>51</v>
      </c>
      <c r="L19" s="21" t="str">
        <f t="shared" si="3"/>
        <v>N/A</v>
      </c>
    </row>
    <row r="20" spans="1:12">
      <c r="A20" s="98" t="s">
        <v>871</v>
      </c>
      <c r="B20" s="70" t="s">
        <v>51</v>
      </c>
      <c r="C20" s="48">
        <v>865</v>
      </c>
      <c r="D20" s="10" t="str">
        <f t="shared" si="4"/>
        <v>N/A</v>
      </c>
      <c r="E20" s="48">
        <v>1659</v>
      </c>
      <c r="F20" s="10" t="str">
        <f t="shared" si="5"/>
        <v>N/A</v>
      </c>
      <c r="G20" s="48">
        <v>2101</v>
      </c>
      <c r="H20" s="10" t="str">
        <f t="shared" si="6"/>
        <v>N/A</v>
      </c>
      <c r="I20" s="96">
        <v>91.79</v>
      </c>
      <c r="J20" s="96">
        <v>26.64</v>
      </c>
      <c r="K20" s="39" t="s">
        <v>51</v>
      </c>
      <c r="L20" s="21" t="str">
        <f t="shared" si="3"/>
        <v>N/A</v>
      </c>
    </row>
    <row r="21" spans="1:12">
      <c r="A21" s="98" t="s">
        <v>872</v>
      </c>
      <c r="B21" s="70" t="s">
        <v>51</v>
      </c>
      <c r="C21" s="51">
        <v>5.00122863E-2</v>
      </c>
      <c r="D21" s="10" t="str">
        <f t="shared" si="4"/>
        <v>N/A</v>
      </c>
      <c r="E21" s="51">
        <v>9.3057955100000006E-2</v>
      </c>
      <c r="F21" s="10" t="str">
        <f t="shared" si="5"/>
        <v>N/A</v>
      </c>
      <c r="G21" s="51">
        <v>0.11525116909999999</v>
      </c>
      <c r="H21" s="10" t="str">
        <f t="shared" si="6"/>
        <v>N/A</v>
      </c>
      <c r="I21" s="96">
        <v>86.07</v>
      </c>
      <c r="J21" s="96">
        <v>23.85</v>
      </c>
      <c r="K21" s="43" t="s">
        <v>51</v>
      </c>
      <c r="L21" s="21" t="str">
        <f t="shared" si="3"/>
        <v>N/A</v>
      </c>
    </row>
    <row r="22" spans="1:12" ht="25.5">
      <c r="A22" s="100" t="s">
        <v>873</v>
      </c>
      <c r="B22" s="101" t="s">
        <v>51</v>
      </c>
      <c r="C22" s="64">
        <v>1572247</v>
      </c>
      <c r="D22" s="52" t="str">
        <f t="shared" si="4"/>
        <v>N/A</v>
      </c>
      <c r="E22" s="64">
        <v>7850010</v>
      </c>
      <c r="F22" s="52" t="str">
        <f t="shared" si="5"/>
        <v>N/A</v>
      </c>
      <c r="G22" s="64">
        <v>4588948</v>
      </c>
      <c r="H22" s="52" t="str">
        <f t="shared" si="6"/>
        <v>N/A</v>
      </c>
      <c r="I22" s="102">
        <v>399.3</v>
      </c>
      <c r="J22" s="102">
        <v>-41.5</v>
      </c>
      <c r="K22" s="43" t="s">
        <v>51</v>
      </c>
      <c r="L22" s="43" t="str">
        <f t="shared" si="3"/>
        <v>N/A</v>
      </c>
    </row>
    <row r="23" spans="1:12" ht="25.5">
      <c r="A23" s="100" t="s">
        <v>874</v>
      </c>
      <c r="B23" s="101" t="s">
        <v>51</v>
      </c>
      <c r="C23" s="64" t="s">
        <v>51</v>
      </c>
      <c r="D23" s="52" t="str">
        <f t="shared" si="4"/>
        <v>N/A</v>
      </c>
      <c r="E23" s="64">
        <v>4731.7721518999997</v>
      </c>
      <c r="F23" s="52" t="str">
        <f t="shared" si="5"/>
        <v>N/A</v>
      </c>
      <c r="G23" s="64">
        <v>2184.1732508</v>
      </c>
      <c r="H23" s="52" t="str">
        <f t="shared" si="6"/>
        <v>N/A</v>
      </c>
      <c r="I23" s="102" t="s">
        <v>51</v>
      </c>
      <c r="J23" s="102">
        <v>-53.8</v>
      </c>
      <c r="K23" s="43" t="s">
        <v>51</v>
      </c>
      <c r="L23" s="43" t="str">
        <f t="shared" si="3"/>
        <v>N/A</v>
      </c>
    </row>
    <row r="24" spans="1:12">
      <c r="A24" s="218" t="s">
        <v>875</v>
      </c>
      <c r="B24" s="212"/>
      <c r="C24" s="212"/>
      <c r="D24" s="212"/>
      <c r="E24" s="212"/>
      <c r="F24" s="212"/>
      <c r="G24" s="212"/>
      <c r="H24" s="212"/>
      <c r="I24" s="212"/>
      <c r="J24" s="212"/>
      <c r="K24" s="212"/>
      <c r="L24" s="213"/>
    </row>
    <row r="25" spans="1:12">
      <c r="A25" s="98" t="s">
        <v>876</v>
      </c>
      <c r="B25" s="50" t="s">
        <v>51</v>
      </c>
      <c r="C25" s="45">
        <v>126721</v>
      </c>
      <c r="D25" s="103" t="str">
        <f>IF($B25="N/A","N/A",IF(C25&gt;10,"No",IF(C25&lt;-10,"No","Yes")))</f>
        <v>N/A</v>
      </c>
      <c r="E25" s="45">
        <v>107324</v>
      </c>
      <c r="F25" s="103" t="str">
        <f>IF($B25="N/A","N/A",IF(E25&gt;10,"No",IF(E25&lt;-10,"No","Yes")))</f>
        <v>N/A</v>
      </c>
      <c r="G25" s="45">
        <v>112817</v>
      </c>
      <c r="H25" s="103" t="str">
        <f>IF($B25="N/A","N/A",IF(G25&gt;10,"No",IF(G25&lt;-10,"No","Yes")))</f>
        <v>N/A</v>
      </c>
      <c r="I25" s="104">
        <v>-15.3</v>
      </c>
      <c r="J25" s="104">
        <v>5.1180000000000003</v>
      </c>
      <c r="K25" s="45" t="s">
        <v>51</v>
      </c>
      <c r="L25" s="138" t="str">
        <f>IF(J25="Div by 0", "N/A", IF(K25="N/A","N/A", IF(J25&gt;VALUE(MID(K25,1,2)), "No", IF(J25&lt;-1*VALUE(MID(K25,1,2)), "No", "Yes"))))</f>
        <v>N/A</v>
      </c>
    </row>
    <row r="26" spans="1:12">
      <c r="A26" s="99" t="s">
        <v>877</v>
      </c>
      <c r="B26" s="57" t="s">
        <v>51</v>
      </c>
      <c r="C26" s="41">
        <v>7.3267132099000003</v>
      </c>
      <c r="D26" s="10" t="str">
        <f>IF($B26="N/A","N/A",IF(C26&gt;10,"No",IF(C26&lt;-10,"No","Yes")))</f>
        <v>N/A</v>
      </c>
      <c r="E26" s="41">
        <v>6.0201036595000001</v>
      </c>
      <c r="F26" s="10" t="str">
        <f>IF($B26="N/A","N/A",IF(E26&gt;10,"No",IF(E26&lt;-10,"No","Yes")))</f>
        <v>N/A</v>
      </c>
      <c r="G26" s="41">
        <v>6.1886202498999996</v>
      </c>
      <c r="H26" s="10" t="str">
        <f>IF($B26="N/A","N/A",IF(G26&gt;10,"No",IF(G26&lt;-10,"No","Yes")))</f>
        <v>N/A</v>
      </c>
      <c r="I26" s="96">
        <v>-17.8</v>
      </c>
      <c r="J26" s="96">
        <v>2.7989999999999999</v>
      </c>
      <c r="K26" s="21" t="s">
        <v>51</v>
      </c>
      <c r="L26" s="21" t="str">
        <f>IF(J26="Div by 0", "N/A", IF(K26="N/A","N/A", IF(J26&gt;VALUE(MID(K26,1,2)), "No", IF(J26&lt;-1*VALUE(MID(K26,1,2)), "No", "Yes"))))</f>
        <v>N/A</v>
      </c>
    </row>
    <row r="27" spans="1:12">
      <c r="A27" s="98" t="s">
        <v>878</v>
      </c>
      <c r="B27" s="39" t="s">
        <v>51</v>
      </c>
      <c r="C27" s="39">
        <v>201007</v>
      </c>
      <c r="D27" s="10" t="str">
        <f>IF($B27="N/A","N/A",IF(C27&gt;10,"No",IF(C27&lt;-10,"No","Yes")))</f>
        <v>N/A</v>
      </c>
      <c r="E27" s="39">
        <v>164921</v>
      </c>
      <c r="F27" s="10" t="str">
        <f>IF($B27="N/A","N/A",IF(E27&gt;10,"No",IF(E27&lt;-10,"No","Yes")))</f>
        <v>N/A</v>
      </c>
      <c r="G27" s="39">
        <v>173864</v>
      </c>
      <c r="H27" s="10" t="str">
        <f>IF($B27="N/A","N/A",IF(G27&gt;10,"No",IF(G27&lt;-10,"No","Yes")))</f>
        <v>N/A</v>
      </c>
      <c r="I27" s="96">
        <v>-18</v>
      </c>
      <c r="J27" s="96">
        <v>5.423</v>
      </c>
      <c r="K27" s="39" t="s">
        <v>51</v>
      </c>
      <c r="L27" s="21" t="str">
        <f>IF(J27="Div by 0", "N/A", IF(K27="N/A","N/A", IF(J27&gt;VALUE(MID(K27,1,2)), "No", IF(J27&lt;-1*VALUE(MID(K27,1,2)), "No", "Yes"))))</f>
        <v>N/A</v>
      </c>
    </row>
    <row r="28" spans="1:12">
      <c r="A28" s="99" t="s">
        <v>879</v>
      </c>
      <c r="B28" s="70" t="s">
        <v>51</v>
      </c>
      <c r="C28" s="41">
        <v>11.621756789999999</v>
      </c>
      <c r="D28" s="10" t="str">
        <f>IF($B28="N/A","N/A",IF(C28&gt;10,"No",IF(C28&lt;-10,"No","Yes")))</f>
        <v>N/A</v>
      </c>
      <c r="E28" s="41">
        <v>9.2508806569999997</v>
      </c>
      <c r="F28" s="10" t="str">
        <f>IF($B28="N/A","N/A",IF(E28&gt;10,"No",IF(E28&lt;-10,"No","Yes")))</f>
        <v>N/A</v>
      </c>
      <c r="G28" s="41">
        <v>9.5373770895999996</v>
      </c>
      <c r="H28" s="10" t="str">
        <f>IF($B28="N/A","N/A",IF(G28&gt;10,"No",IF(G28&lt;-10,"No","Yes")))</f>
        <v>N/A</v>
      </c>
      <c r="I28" s="96">
        <v>-20.399999999999999</v>
      </c>
      <c r="J28" s="96">
        <v>3.097</v>
      </c>
      <c r="K28" s="21" t="s">
        <v>51</v>
      </c>
      <c r="L28" s="21" t="str">
        <f>IF(J28="Div by 0", "N/A", IF(K28="N/A","N/A", IF(J28&gt;VALUE(MID(K28,1,2)), "No", IF(J28&lt;-1*VALUE(MID(K28,1,2)), "No", "Yes"))))</f>
        <v>N/A</v>
      </c>
    </row>
    <row r="29" spans="1:12">
      <c r="A29" s="98" t="s">
        <v>880</v>
      </c>
      <c r="B29" s="48" t="s">
        <v>51</v>
      </c>
      <c r="C29" s="48">
        <v>137954.25</v>
      </c>
      <c r="D29" s="10" t="str">
        <f>IF($B29="N/A","N/A",IF(C29&gt;10,"No",IF(C29&lt;-10,"No","Yes")))</f>
        <v>N/A</v>
      </c>
      <c r="E29" s="48">
        <v>114972.66667000001</v>
      </c>
      <c r="F29" s="10" t="str">
        <f>IF($B29="N/A","N/A",IF(E29&gt;10,"No",IF(E29&lt;-10,"No","Yes")))</f>
        <v>N/A</v>
      </c>
      <c r="G29" s="48">
        <v>121016.16667000001</v>
      </c>
      <c r="H29" s="10" t="str">
        <f>IF($B29="N/A","N/A",IF(G29&gt;10,"No",IF(G29&lt;-10,"No","Yes")))</f>
        <v>N/A</v>
      </c>
      <c r="I29" s="96">
        <v>-16.7</v>
      </c>
      <c r="J29" s="96">
        <v>5.2560000000000002</v>
      </c>
      <c r="K29" s="48" t="s">
        <v>51</v>
      </c>
      <c r="L29" s="21" t="str">
        <f>IF(J29="Div by 0", "N/A", IF(K29="N/A","N/A", IF(J29&gt;VALUE(MID(K29,1,2)), "No", IF(J29&lt;-1*VALUE(MID(K29,1,2)), "No", "Yes"))))</f>
        <v>N/A</v>
      </c>
    </row>
    <row r="30" spans="1:12">
      <c r="A30" s="220" t="s">
        <v>881</v>
      </c>
      <c r="B30" s="200"/>
      <c r="C30" s="200"/>
      <c r="D30" s="200"/>
      <c r="E30" s="200"/>
      <c r="F30" s="200"/>
      <c r="G30" s="200"/>
      <c r="H30" s="200"/>
      <c r="I30" s="200"/>
      <c r="J30" s="200"/>
      <c r="K30" s="200"/>
      <c r="L30" s="201"/>
    </row>
    <row r="31" spans="1:12" ht="12.75" customHeight="1">
      <c r="A31" s="105" t="s">
        <v>23</v>
      </c>
      <c r="B31" s="39" t="s">
        <v>51</v>
      </c>
      <c r="C31" s="45">
        <v>1601887</v>
      </c>
      <c r="D31" s="10" t="str">
        <f>IF($B31="N/A","N/A",IF(C31&gt;10,"No",IF(C31&lt;-10,"No","Yes")))</f>
        <v>N/A</v>
      </c>
      <c r="E31" s="45">
        <v>1673629</v>
      </c>
      <c r="F31" s="10" t="str">
        <f>IF($B31="N/A","N/A",IF(E31&gt;10,"No",IF(E31&lt;-10,"No","Yes")))</f>
        <v>N/A</v>
      </c>
      <c r="G31" s="45">
        <v>1707347</v>
      </c>
      <c r="H31" s="10" t="str">
        <f>IF($B31="N/A","N/A",IF(G31&gt;10,"No",IF(G31&lt;-10,"No","Yes")))</f>
        <v>N/A</v>
      </c>
      <c r="I31" s="96">
        <v>4.4790000000000001</v>
      </c>
      <c r="J31" s="96">
        <v>2.0150000000000001</v>
      </c>
      <c r="K31" s="49" t="s">
        <v>116</v>
      </c>
      <c r="L31" s="21" t="str">
        <f>IF(J31="Div by 0", "N/A", IF(K31="N/A","N/A", IF(J31&gt;VALUE(MID(K31,1,2)), "No", IF(J31&lt;-1*VALUE(MID(K31,1,2)), "No", "Yes"))))</f>
        <v>Yes</v>
      </c>
    </row>
    <row r="32" spans="1:12">
      <c r="A32" s="98" t="s">
        <v>323</v>
      </c>
      <c r="B32" s="39" t="s">
        <v>51</v>
      </c>
      <c r="C32" s="39">
        <v>1244542.55</v>
      </c>
      <c r="D32" s="10" t="str">
        <f>IF($B32="N/A","N/A",IF(C32&gt;10,"No",IF(C32&lt;-10,"No","Yes")))</f>
        <v>N/A</v>
      </c>
      <c r="E32" s="39">
        <v>1323326.1599999999</v>
      </c>
      <c r="F32" s="10" t="str">
        <f>IF($B32="N/A","N/A",IF(E32&gt;10,"No",IF(E32&lt;-10,"No","Yes")))</f>
        <v>N/A</v>
      </c>
      <c r="G32" s="39">
        <v>1342063.04</v>
      </c>
      <c r="H32" s="10" t="str">
        <f>IF($B32="N/A","N/A",IF(G32&gt;10,"No",IF(G32&lt;-10,"No","Yes")))</f>
        <v>N/A</v>
      </c>
      <c r="I32" s="96">
        <v>6.33</v>
      </c>
      <c r="J32" s="96">
        <v>1.4159999999999999</v>
      </c>
      <c r="K32" s="49" t="s">
        <v>116</v>
      </c>
      <c r="L32" s="21" t="str">
        <f>IF(J32="Div by 0", "N/A", IF(K32="N/A","N/A", IF(J32&gt;VALUE(MID(K32,1,2)), "No", IF(J32&lt;-1*VALUE(MID(K32,1,2)), "No", "Yes"))))</f>
        <v>Yes</v>
      </c>
    </row>
    <row r="33" spans="1:12">
      <c r="A33" s="98" t="s">
        <v>882</v>
      </c>
      <c r="B33" s="39" t="s">
        <v>51</v>
      </c>
      <c r="C33" s="39">
        <v>22</v>
      </c>
      <c r="D33" s="10" t="str">
        <f>IF($B33="N/A","N/A",IF(C33&gt;10,"No",IF(C33&lt;-10,"No","Yes")))</f>
        <v>N/A</v>
      </c>
      <c r="E33" s="39">
        <v>60583</v>
      </c>
      <c r="F33" s="10" t="str">
        <f>IF($B33="N/A","N/A",IF(E33&gt;10,"No",IF(E33&lt;-10,"No","Yes")))</f>
        <v>N/A</v>
      </c>
      <c r="G33" s="39">
        <v>69098</v>
      </c>
      <c r="H33" s="10" t="str">
        <f>IF($B33="N/A","N/A",IF(G33&gt;10,"No",IF(G33&lt;-10,"No","Yes")))</f>
        <v>N/A</v>
      </c>
      <c r="I33" s="96">
        <v>275000</v>
      </c>
      <c r="J33" s="96">
        <v>14.06</v>
      </c>
      <c r="K33" s="39" t="s">
        <v>51</v>
      </c>
      <c r="L33" s="21" t="str">
        <f>IF(J33="Div by 0", "N/A", IF(K33="N/A","N/A", IF(J33&gt;VALUE(MID(K33,1,2)), "No", IF(J33&lt;-1*VALUE(MID(K33,1,2)), "No", "Yes"))))</f>
        <v>N/A</v>
      </c>
    </row>
    <row r="34" spans="1:12">
      <c r="A34" s="98" t="s">
        <v>883</v>
      </c>
      <c r="B34" s="67" t="s">
        <v>51</v>
      </c>
      <c r="C34" s="67">
        <v>2.3333333333000001</v>
      </c>
      <c r="D34" s="52" t="str">
        <f>IF($B34="N/A","N/A",IF(C34&gt;10,"No",IF(C34&lt;-10,"No","Yes")))</f>
        <v>N/A</v>
      </c>
      <c r="E34" s="67">
        <v>37568</v>
      </c>
      <c r="F34" s="52" t="str">
        <f>IF($B34="N/A","N/A",IF(E34&gt;10,"No",IF(E34&lt;-10,"No","Yes")))</f>
        <v>N/A</v>
      </c>
      <c r="G34" s="67">
        <v>42390.916666999998</v>
      </c>
      <c r="H34" s="52" t="str">
        <f>IF($B34="N/A","N/A",IF(G34&gt;10,"No",IF(G34&lt;-10,"No","Yes")))</f>
        <v>N/A</v>
      </c>
      <c r="I34" s="102">
        <v>1610000</v>
      </c>
      <c r="J34" s="102">
        <v>12.84</v>
      </c>
      <c r="K34" s="67" t="s">
        <v>51</v>
      </c>
      <c r="L34" s="43" t="str">
        <f>IF(J34="Div by 0", "N/A", IF(K34="N/A","N/A", IF(J34&gt;VALUE(MID(K34,1,2)), "No", IF(J34&lt;-1*VALUE(MID(K34,1,2)), "No", "Yes"))))</f>
        <v>N/A</v>
      </c>
    </row>
    <row r="35" spans="1:12">
      <c r="A35" s="219" t="s">
        <v>324</v>
      </c>
      <c r="B35" s="212"/>
      <c r="C35" s="212"/>
      <c r="D35" s="212"/>
      <c r="E35" s="212"/>
      <c r="F35" s="212"/>
      <c r="G35" s="212"/>
      <c r="H35" s="212"/>
      <c r="I35" s="212"/>
      <c r="J35" s="212"/>
      <c r="K35" s="212"/>
      <c r="L35" s="213"/>
    </row>
    <row r="36" spans="1:12" ht="12.75" customHeight="1">
      <c r="A36" s="69" t="s">
        <v>94</v>
      </c>
      <c r="B36" s="55" t="s">
        <v>127</v>
      </c>
      <c r="C36" s="68">
        <v>97.858400748999998</v>
      </c>
      <c r="D36" s="103" t="str">
        <f>IF($B36="N/A","N/A",IF(C36&gt;=95,"Yes","No"))</f>
        <v>Yes</v>
      </c>
      <c r="E36" s="68">
        <v>97.499206813000001</v>
      </c>
      <c r="F36" s="103" t="str">
        <f>IF($B36="N/A","N/A",IF(E36&gt;=95,"Yes","No"))</f>
        <v>Yes</v>
      </c>
      <c r="G36" s="68">
        <v>97.456756007999999</v>
      </c>
      <c r="H36" s="103" t="str">
        <f>IF($B36="N/A","N/A",IF(G36&gt;=95,"Yes","No"))</f>
        <v>Yes</v>
      </c>
      <c r="I36" s="104">
        <v>-0.36699999999999999</v>
      </c>
      <c r="J36" s="104">
        <v>-4.3999999999999997E-2</v>
      </c>
      <c r="K36" s="66" t="s">
        <v>116</v>
      </c>
      <c r="L36" s="138" t="str">
        <f t="shared" ref="L36:L71" si="7">IF(J36="Div by 0", "N/A", IF(K36="N/A","N/A", IF(J36&gt;VALUE(MID(K36,1,2)), "No", IF(J36&lt;-1*VALUE(MID(K36,1,2)), "No", "Yes"))))</f>
        <v>Yes</v>
      </c>
    </row>
    <row r="37" spans="1:12">
      <c r="A37" s="100" t="s">
        <v>325</v>
      </c>
      <c r="B37" s="106" t="s">
        <v>69</v>
      </c>
      <c r="C37" s="108">
        <v>97.604637530999995</v>
      </c>
      <c r="D37" s="107" t="str">
        <f t="shared" ref="D37:D42" si="8">IF($B37="N/A","N/A",IF(C37&gt;10,"No",IF(C37&lt;-10,"No","Yes")))</f>
        <v>No</v>
      </c>
      <c r="E37" s="108">
        <v>97.309559047999997</v>
      </c>
      <c r="F37" s="107" t="str">
        <f t="shared" ref="F37:F42" si="9">IF($B37="N/A","N/A",IF(E37&gt;10,"No",IF(E37&lt;-10,"No","Yes")))</f>
        <v>No</v>
      </c>
      <c r="G37" s="108">
        <v>96.903675703000005</v>
      </c>
      <c r="H37" s="107" t="str">
        <f t="shared" ref="H37:H42" si="10">IF($B37="N/A","N/A",IF(G37&gt;10,"No",IF(G37&lt;-10,"No","Yes")))</f>
        <v>No</v>
      </c>
      <c r="I37" s="109">
        <v>-0.30199999999999999</v>
      </c>
      <c r="J37" s="109">
        <v>-0.41699999999999998</v>
      </c>
      <c r="K37" s="110" t="s">
        <v>116</v>
      </c>
      <c r="L37" s="21" t="str">
        <f t="shared" si="7"/>
        <v>Yes</v>
      </c>
    </row>
    <row r="38" spans="1:12" ht="12.75" customHeight="1">
      <c r="A38" s="100" t="s">
        <v>326</v>
      </c>
      <c r="B38" s="106" t="s">
        <v>51</v>
      </c>
      <c r="C38" s="108">
        <v>3.9890454200000001E-2</v>
      </c>
      <c r="D38" s="107" t="str">
        <f t="shared" si="8"/>
        <v>N/A</v>
      </c>
      <c r="E38" s="108">
        <v>4.0331519099999998E-2</v>
      </c>
      <c r="F38" s="107" t="str">
        <f t="shared" si="9"/>
        <v>N/A</v>
      </c>
      <c r="G38" s="108">
        <v>3.7133634800000002E-2</v>
      </c>
      <c r="H38" s="107" t="str">
        <f t="shared" si="10"/>
        <v>N/A</v>
      </c>
      <c r="I38" s="109">
        <v>1.1060000000000001</v>
      </c>
      <c r="J38" s="109">
        <v>-7.93</v>
      </c>
      <c r="K38" s="110" t="s">
        <v>51</v>
      </c>
      <c r="L38" s="21" t="str">
        <f t="shared" si="7"/>
        <v>N/A</v>
      </c>
    </row>
    <row r="39" spans="1:12">
      <c r="A39" s="100" t="s">
        <v>327</v>
      </c>
      <c r="B39" s="106" t="s">
        <v>51</v>
      </c>
      <c r="C39" s="108">
        <v>1.0612484E-3</v>
      </c>
      <c r="D39" s="107" t="str">
        <f t="shared" si="8"/>
        <v>N/A</v>
      </c>
      <c r="E39" s="108">
        <v>1.0755071999999999E-3</v>
      </c>
      <c r="F39" s="107" t="str">
        <f t="shared" si="9"/>
        <v>N/A</v>
      </c>
      <c r="G39" s="108">
        <v>1.4056896000000001E-3</v>
      </c>
      <c r="H39" s="107" t="str">
        <f t="shared" si="10"/>
        <v>N/A</v>
      </c>
      <c r="I39" s="109">
        <v>1.3440000000000001</v>
      </c>
      <c r="J39" s="109">
        <v>30.7</v>
      </c>
      <c r="K39" s="110" t="s">
        <v>51</v>
      </c>
      <c r="L39" s="21" t="str">
        <f t="shared" si="7"/>
        <v>N/A</v>
      </c>
    </row>
    <row r="40" spans="1:12" ht="12.75" customHeight="1">
      <c r="A40" s="100" t="s">
        <v>328</v>
      </c>
      <c r="B40" s="106" t="s">
        <v>51</v>
      </c>
      <c r="C40" s="108">
        <v>0</v>
      </c>
      <c r="D40" s="107" t="str">
        <f t="shared" si="8"/>
        <v>N/A</v>
      </c>
      <c r="E40" s="108">
        <v>0</v>
      </c>
      <c r="F40" s="107" t="str">
        <f t="shared" si="9"/>
        <v>N/A</v>
      </c>
      <c r="G40" s="108">
        <v>5.8570399999999997E-5</v>
      </c>
      <c r="H40" s="107" t="str">
        <f t="shared" si="10"/>
        <v>N/A</v>
      </c>
      <c r="I40" s="109" t="s">
        <v>995</v>
      </c>
      <c r="J40" s="109" t="s">
        <v>995</v>
      </c>
      <c r="K40" s="110" t="s">
        <v>51</v>
      </c>
      <c r="L40" s="21" t="str">
        <f t="shared" si="7"/>
        <v>N/A</v>
      </c>
    </row>
    <row r="41" spans="1:12" ht="25.5">
      <c r="A41" s="100" t="s">
        <v>810</v>
      </c>
      <c r="B41" s="70" t="s">
        <v>51</v>
      </c>
      <c r="C41" s="51">
        <v>0.21281151540000001</v>
      </c>
      <c r="D41" s="10" t="str">
        <f t="shared" si="8"/>
        <v>N/A</v>
      </c>
      <c r="E41" s="51">
        <v>0.14824073909999999</v>
      </c>
      <c r="F41" s="10" t="str">
        <f t="shared" si="9"/>
        <v>N/A</v>
      </c>
      <c r="G41" s="51">
        <v>0.51448241039999998</v>
      </c>
      <c r="H41" s="10" t="str">
        <f t="shared" si="10"/>
        <v>N/A</v>
      </c>
      <c r="I41" s="96">
        <v>-30.3</v>
      </c>
      <c r="J41" s="96">
        <v>247.1</v>
      </c>
      <c r="K41" s="11" t="s">
        <v>51</v>
      </c>
      <c r="L41" s="21" t="str">
        <f t="shared" si="7"/>
        <v>N/A</v>
      </c>
    </row>
    <row r="42" spans="1:12" ht="25.5">
      <c r="A42" s="100" t="s">
        <v>329</v>
      </c>
      <c r="B42" s="70" t="s">
        <v>51</v>
      </c>
      <c r="C42" s="51">
        <v>0</v>
      </c>
      <c r="D42" s="10" t="str">
        <f t="shared" si="8"/>
        <v>N/A</v>
      </c>
      <c r="E42" s="51">
        <v>0</v>
      </c>
      <c r="F42" s="10" t="str">
        <f t="shared" si="9"/>
        <v>N/A</v>
      </c>
      <c r="G42" s="51">
        <v>0</v>
      </c>
      <c r="H42" s="10" t="str">
        <f t="shared" si="10"/>
        <v>N/A</v>
      </c>
      <c r="I42" s="96" t="s">
        <v>995</v>
      </c>
      <c r="J42" s="96" t="s">
        <v>995</v>
      </c>
      <c r="K42" s="11" t="s">
        <v>51</v>
      </c>
      <c r="L42" s="21" t="str">
        <f t="shared" si="7"/>
        <v>N/A</v>
      </c>
    </row>
    <row r="43" spans="1:12">
      <c r="A43" s="171" t="s">
        <v>951</v>
      </c>
      <c r="B43" s="169" t="s">
        <v>51</v>
      </c>
      <c r="C43" s="48" t="s">
        <v>51</v>
      </c>
      <c r="D43" s="10" t="str">
        <f>IF($B43="N/A","N/A",IF(C43&gt;0,"No",IF(C43&lt;0,"No","Yes")))</f>
        <v>N/A</v>
      </c>
      <c r="E43" s="48" t="s">
        <v>51</v>
      </c>
      <c r="F43" s="10" t="str">
        <f>IF($B43="N/A","N/A",IF(E43&gt;0,"No",IF(E43&lt;0,"No","Yes")))</f>
        <v>N/A</v>
      </c>
      <c r="G43" s="48">
        <v>52865</v>
      </c>
      <c r="H43" s="10" t="str">
        <f>IF($B43="N/A","N/A",IF(G43&gt;0,"No",IF(G43&lt;0,"No","Yes")))</f>
        <v>N/A</v>
      </c>
      <c r="I43" s="96" t="s">
        <v>51</v>
      </c>
      <c r="J43" s="96" t="s">
        <v>51</v>
      </c>
      <c r="K43" s="11" t="s">
        <v>51</v>
      </c>
      <c r="L43" s="21" t="str">
        <f t="shared" si="7"/>
        <v>N/A</v>
      </c>
    </row>
    <row r="44" spans="1:12">
      <c r="A44" s="171" t="s">
        <v>952</v>
      </c>
      <c r="B44" s="170" t="s">
        <v>0</v>
      </c>
      <c r="C44" s="42" t="s">
        <v>51</v>
      </c>
      <c r="D44" s="10" t="str">
        <f>IF($B44="N/A","N/A",IF(C44&gt;=5,"No",IF(C44&lt;0,"No","Yes")))</f>
        <v>No</v>
      </c>
      <c r="E44" s="42" t="s">
        <v>51</v>
      </c>
      <c r="F44" s="10" t="str">
        <f>IF($B44="N/A","N/A",IF(E44&gt;=5,"No",IF(E44&lt;0,"No","Yes")))</f>
        <v>No</v>
      </c>
      <c r="G44" s="42">
        <v>3.0963242972999998</v>
      </c>
      <c r="H44" s="10" t="str">
        <f>IF($B44="N/A","N/A",IF(G44&gt;=5,"No",IF(G44&lt;0,"No","Yes")))</f>
        <v>Yes</v>
      </c>
      <c r="I44" s="96" t="s">
        <v>51</v>
      </c>
      <c r="J44" s="96" t="s">
        <v>51</v>
      </c>
      <c r="K44" s="43" t="s">
        <v>51</v>
      </c>
      <c r="L44" s="21" t="str">
        <f t="shared" si="7"/>
        <v>N/A</v>
      </c>
    </row>
    <row r="45" spans="1:12" ht="12.75" customHeight="1">
      <c r="A45" s="172" t="s">
        <v>953</v>
      </c>
      <c r="B45" s="106" t="s">
        <v>51</v>
      </c>
      <c r="C45" s="108" t="s">
        <v>51</v>
      </c>
      <c r="D45" s="107" t="str">
        <f t="shared" ref="D45:D47" si="11">IF($B45="N/A","N/A",IF(C45&gt;10,"No",IF(C45&lt;-10,"No","Yes")))</f>
        <v>N/A</v>
      </c>
      <c r="E45" s="108" t="s">
        <v>51</v>
      </c>
      <c r="F45" s="107" t="str">
        <f t="shared" ref="F45:F47" si="12">IF($B45="N/A","N/A",IF(E45&gt;10,"No",IF(E45&lt;-10,"No","Yes")))</f>
        <v>N/A</v>
      </c>
      <c r="G45" s="108">
        <v>68.012862952999996</v>
      </c>
      <c r="H45" s="107" t="str">
        <f t="shared" ref="H45:H47" si="13">IF($B45="N/A","N/A",IF(G45&gt;10,"No",IF(G45&lt;-10,"No","Yes")))</f>
        <v>N/A</v>
      </c>
      <c r="I45" s="109" t="s">
        <v>51</v>
      </c>
      <c r="J45" s="109" t="s">
        <v>51</v>
      </c>
      <c r="K45" s="110" t="s">
        <v>51</v>
      </c>
      <c r="L45" s="21" t="str">
        <f t="shared" ref="L45:L47" si="14">IF(J45="Div by 0", "N/A", IF(K45="N/A","N/A", IF(J45&gt;VALUE(MID(K45,1,2)), "No", IF(J45&lt;-1*VALUE(MID(K45,1,2)), "No", "Yes"))))</f>
        <v>N/A</v>
      </c>
    </row>
    <row r="46" spans="1:12" ht="12.75" customHeight="1">
      <c r="A46" s="172" t="s">
        <v>954</v>
      </c>
      <c r="B46" s="106" t="s">
        <v>51</v>
      </c>
      <c r="C46" s="108" t="s">
        <v>51</v>
      </c>
      <c r="D46" s="107" t="str">
        <f t="shared" si="11"/>
        <v>N/A</v>
      </c>
      <c r="E46" s="108" t="s">
        <v>51</v>
      </c>
      <c r="F46" s="107" t="str">
        <f t="shared" si="12"/>
        <v>N/A</v>
      </c>
      <c r="G46" s="108">
        <v>38.089473185999999</v>
      </c>
      <c r="H46" s="107" t="str">
        <f t="shared" si="13"/>
        <v>N/A</v>
      </c>
      <c r="I46" s="109" t="s">
        <v>51</v>
      </c>
      <c r="J46" s="109" t="s">
        <v>51</v>
      </c>
      <c r="K46" s="110" t="s">
        <v>51</v>
      </c>
      <c r="L46" s="21" t="str">
        <f t="shared" si="14"/>
        <v>N/A</v>
      </c>
    </row>
    <row r="47" spans="1:12" ht="12.75" customHeight="1">
      <c r="A47" s="172" t="s">
        <v>955</v>
      </c>
      <c r="B47" s="106" t="s">
        <v>51</v>
      </c>
      <c r="C47" s="108" t="s">
        <v>51</v>
      </c>
      <c r="D47" s="107" t="str">
        <f t="shared" si="11"/>
        <v>N/A</v>
      </c>
      <c r="E47" s="108" t="s">
        <v>51</v>
      </c>
      <c r="F47" s="107" t="str">
        <f t="shared" si="12"/>
        <v>N/A</v>
      </c>
      <c r="G47" s="108">
        <v>29.208360919</v>
      </c>
      <c r="H47" s="107" t="str">
        <f t="shared" si="13"/>
        <v>N/A</v>
      </c>
      <c r="I47" s="109" t="s">
        <v>51</v>
      </c>
      <c r="J47" s="109" t="s">
        <v>51</v>
      </c>
      <c r="K47" s="110" t="s">
        <v>51</v>
      </c>
      <c r="L47" s="21" t="str">
        <f t="shared" si="14"/>
        <v>N/A</v>
      </c>
    </row>
    <row r="48" spans="1:12">
      <c r="A48" s="168" t="s">
        <v>330</v>
      </c>
      <c r="B48" s="169" t="s">
        <v>132</v>
      </c>
      <c r="C48" s="48">
        <v>674</v>
      </c>
      <c r="D48" s="10" t="str">
        <f>IF($B48="N/A","N/A",IF(C48&gt;0,"No",IF(C48&lt;0,"No","Yes")))</f>
        <v>No</v>
      </c>
      <c r="E48" s="48">
        <v>20</v>
      </c>
      <c r="F48" s="10" t="str">
        <f>IF($B48="N/A","N/A",IF(E48&gt;0,"No",IF(E48&lt;0,"No","Yes")))</f>
        <v>No</v>
      </c>
      <c r="G48" s="48">
        <v>497</v>
      </c>
      <c r="H48" s="10" t="str">
        <f>IF($B48="N/A","N/A",IF(G48&gt;0,"No",IF(G48&lt;0,"No","Yes")))</f>
        <v>No</v>
      </c>
      <c r="I48" s="96">
        <v>-97</v>
      </c>
      <c r="J48" s="96">
        <v>2385</v>
      </c>
      <c r="K48" s="11" t="s">
        <v>51</v>
      </c>
      <c r="L48" s="21" t="str">
        <f t="shared" ref="L48" si="15">IF(J48="Div by 0", "N/A", IF(K48="N/A","N/A", IF(J48&gt;VALUE(MID(K48,1,2)), "No", IF(J48&lt;-1*VALUE(MID(K48,1,2)), "No", "Yes"))))</f>
        <v>N/A</v>
      </c>
    </row>
    <row r="49" spans="1:12">
      <c r="A49" s="100" t="s">
        <v>913</v>
      </c>
      <c r="B49" s="170" t="s">
        <v>149</v>
      </c>
      <c r="C49" s="42" t="s">
        <v>51</v>
      </c>
      <c r="D49" s="10" t="str">
        <f>IF($B49="N/A","N/A",IF(C49&gt;=10,"No",IF(C49&lt;0,"No","Yes")))</f>
        <v>No</v>
      </c>
      <c r="E49" s="42" t="s">
        <v>51</v>
      </c>
      <c r="F49" s="10" t="str">
        <f>IF($B49="N/A","N/A",IF(E49&gt;=10,"No",IF(E49&lt;0,"No","Yes")))</f>
        <v>No</v>
      </c>
      <c r="G49" s="42">
        <v>5.8218979499999997E-2</v>
      </c>
      <c r="H49" s="10" t="str">
        <f>IF($B49="N/A","N/A",IF(G49&gt;=10,"No",IF(G49&lt;0,"No","Yes")))</f>
        <v>Yes</v>
      </c>
      <c r="I49" s="96" t="s">
        <v>51</v>
      </c>
      <c r="J49" s="96" t="s">
        <v>51</v>
      </c>
      <c r="K49" s="11" t="s">
        <v>51</v>
      </c>
      <c r="L49" s="21" t="str">
        <f t="shared" ref="L49:L52" si="16">IF(J49="Div by 0", "N/A", IF(K49="N/A","N/A", IF(J49&gt;VALUE(MID(K49,1,2)), "No", IF(J49&lt;-1*VALUE(MID(K49,1,2)), "No", "Yes"))))</f>
        <v>N/A</v>
      </c>
    </row>
    <row r="50" spans="1:12">
      <c r="A50" s="172" t="s">
        <v>953</v>
      </c>
      <c r="B50" s="70" t="s">
        <v>51</v>
      </c>
      <c r="C50" s="51" t="s">
        <v>51</v>
      </c>
      <c r="D50" s="107" t="str">
        <f t="shared" ref="D50:D52" si="17">IF($B50="N/A","N/A",IF(C50&gt;10,"No",IF(C50&lt;-10,"No","Yes")))</f>
        <v>N/A</v>
      </c>
      <c r="E50" s="51" t="s">
        <v>51</v>
      </c>
      <c r="F50" s="10" t="str">
        <f t="shared" ref="F50:F52" si="18">IF($B50="N/A","N/A",IF(E50&gt;10,"No",IF(E50&lt;-10,"No","Yes")))</f>
        <v>N/A</v>
      </c>
      <c r="G50" s="51">
        <v>83.702213279999995</v>
      </c>
      <c r="H50" s="10" t="str">
        <f t="shared" ref="H50:H52" si="19">IF($B50="N/A","N/A",IF(G50&gt;10,"No",IF(G50&lt;-10,"No","Yes")))</f>
        <v>N/A</v>
      </c>
      <c r="I50" s="96" t="s">
        <v>51</v>
      </c>
      <c r="J50" s="96" t="s">
        <v>51</v>
      </c>
      <c r="K50" s="11" t="s">
        <v>51</v>
      </c>
      <c r="L50" s="21" t="str">
        <f t="shared" si="16"/>
        <v>N/A</v>
      </c>
    </row>
    <row r="51" spans="1:12">
      <c r="A51" s="172" t="s">
        <v>954</v>
      </c>
      <c r="B51" s="70" t="s">
        <v>51</v>
      </c>
      <c r="C51" s="51" t="s">
        <v>51</v>
      </c>
      <c r="D51" s="107" t="str">
        <f t="shared" ref="D51" si="20">IF($B51="N/A","N/A",IF(C51&gt;10,"No",IF(C51&lt;-10,"No","Yes")))</f>
        <v>N/A</v>
      </c>
      <c r="E51" s="51" t="s">
        <v>51</v>
      </c>
      <c r="F51" s="10" t="str">
        <f t="shared" ref="F51" si="21">IF($B51="N/A","N/A",IF(E51&gt;10,"No",IF(E51&lt;-10,"No","Yes")))</f>
        <v>N/A</v>
      </c>
      <c r="G51" s="51">
        <v>30.784708249000001</v>
      </c>
      <c r="H51" s="10" t="str">
        <f t="shared" ref="H51" si="22">IF($B51="N/A","N/A",IF(G51&gt;10,"No",IF(G51&lt;-10,"No","Yes")))</f>
        <v>N/A</v>
      </c>
      <c r="I51" s="96" t="s">
        <v>51</v>
      </c>
      <c r="J51" s="96" t="s">
        <v>51</v>
      </c>
      <c r="K51" s="11" t="s">
        <v>51</v>
      </c>
      <c r="L51" s="21" t="str">
        <f t="shared" ref="L51" si="23">IF(J51="Div by 0", "N/A", IF(K51="N/A","N/A", IF(J51&gt;VALUE(MID(K51,1,2)), "No", IF(J51&lt;-1*VALUE(MID(K51,1,2)), "No", "Yes"))))</f>
        <v>N/A</v>
      </c>
    </row>
    <row r="52" spans="1:12">
      <c r="A52" s="172" t="s">
        <v>955</v>
      </c>
      <c r="B52" s="70" t="s">
        <v>51</v>
      </c>
      <c r="C52" s="51" t="s">
        <v>51</v>
      </c>
      <c r="D52" s="107" t="str">
        <f t="shared" si="17"/>
        <v>N/A</v>
      </c>
      <c r="E52" s="51" t="s">
        <v>51</v>
      </c>
      <c r="F52" s="10" t="str">
        <f t="shared" si="18"/>
        <v>N/A</v>
      </c>
      <c r="G52" s="51">
        <v>1.3078470824999999</v>
      </c>
      <c r="H52" s="10" t="str">
        <f t="shared" si="19"/>
        <v>N/A</v>
      </c>
      <c r="I52" s="96" t="s">
        <v>51</v>
      </c>
      <c r="J52" s="96" t="s">
        <v>51</v>
      </c>
      <c r="K52" s="11" t="s">
        <v>51</v>
      </c>
      <c r="L52" s="21" t="str">
        <f t="shared" si="16"/>
        <v>N/A</v>
      </c>
    </row>
    <row r="53" spans="1:12">
      <c r="A53" s="99" t="s">
        <v>331</v>
      </c>
      <c r="B53" s="70" t="s">
        <v>51</v>
      </c>
      <c r="C53" s="108">
        <v>21.255744007000001</v>
      </c>
      <c r="D53" s="107" t="str">
        <f>IF($B53="N/A","N/A",IF(C53&gt;10,"No",IF(C53&lt;-10,"No","Yes")))</f>
        <v>N/A</v>
      </c>
      <c r="E53" s="108">
        <v>20.498748528</v>
      </c>
      <c r="F53" s="107" t="str">
        <f>IF($B53="N/A","N/A",IF(E53&gt;10,"No",IF(E53&lt;-10,"No","Yes")))</f>
        <v>N/A</v>
      </c>
      <c r="G53" s="108">
        <v>20.0040765</v>
      </c>
      <c r="H53" s="107" t="str">
        <f>IF($B53="N/A","N/A",IF(G53&gt;10,"No",IF(G53&lt;-10,"No","Yes")))</f>
        <v>N/A</v>
      </c>
      <c r="I53" s="109">
        <v>-3.56</v>
      </c>
      <c r="J53" s="109">
        <v>-2.41</v>
      </c>
      <c r="K53" s="110" t="s">
        <v>116</v>
      </c>
      <c r="L53" s="21" t="str">
        <f t="shared" si="7"/>
        <v>Yes</v>
      </c>
    </row>
    <row r="54" spans="1:12">
      <c r="A54" s="99" t="s">
        <v>332</v>
      </c>
      <c r="B54" s="70" t="s">
        <v>51</v>
      </c>
      <c r="C54" s="108">
        <v>0</v>
      </c>
      <c r="D54" s="107" t="str">
        <f>IF($B54="N/A","N/A",IF(C54&gt;10,"No",IF(C54&lt;-10,"No","Yes")))</f>
        <v>N/A</v>
      </c>
      <c r="E54" s="108">
        <v>0</v>
      </c>
      <c r="F54" s="107" t="str">
        <f>IF($B54="N/A","N/A",IF(E54&gt;10,"No",IF(E54&lt;-10,"No","Yes")))</f>
        <v>N/A</v>
      </c>
      <c r="G54" s="108">
        <v>0</v>
      </c>
      <c r="H54" s="107" t="str">
        <f>IF($B54="N/A","N/A",IF(G54&gt;10,"No",IF(G54&lt;-10,"No","Yes")))</f>
        <v>N/A</v>
      </c>
      <c r="I54" s="109" t="s">
        <v>995</v>
      </c>
      <c r="J54" s="109" t="s">
        <v>995</v>
      </c>
      <c r="K54" s="110" t="s">
        <v>116</v>
      </c>
      <c r="L54" s="21" t="str">
        <f t="shared" si="7"/>
        <v>N/A</v>
      </c>
    </row>
    <row r="55" spans="1:12">
      <c r="A55" s="99" t="s">
        <v>118</v>
      </c>
      <c r="B55" s="57" t="s">
        <v>9</v>
      </c>
      <c r="C55" s="51">
        <v>100</v>
      </c>
      <c r="D55" s="10" t="str">
        <f>IF($B55="N/A","N/A",IF(C55&gt;=98,"Yes","No"))</f>
        <v>Yes</v>
      </c>
      <c r="E55" s="51">
        <v>100</v>
      </c>
      <c r="F55" s="10" t="str">
        <f>IF($B55="N/A","N/A",IF(E55&gt;=98,"Yes","No"))</f>
        <v>Yes</v>
      </c>
      <c r="G55" s="51">
        <v>100</v>
      </c>
      <c r="H55" s="10" t="str">
        <f>IF($B55="N/A","N/A",IF(G55&gt;=98,"Yes","No"))</f>
        <v>Yes</v>
      </c>
      <c r="I55" s="96">
        <v>0</v>
      </c>
      <c r="J55" s="96">
        <v>0</v>
      </c>
      <c r="K55" s="11" t="s">
        <v>116</v>
      </c>
      <c r="L55" s="21" t="str">
        <f t="shared" si="7"/>
        <v>Yes</v>
      </c>
    </row>
    <row r="56" spans="1:12">
      <c r="A56" s="99" t="s">
        <v>95</v>
      </c>
      <c r="B56" s="57" t="s">
        <v>127</v>
      </c>
      <c r="C56" s="51">
        <v>99.999937574</v>
      </c>
      <c r="D56" s="10" t="str">
        <f>IF($B56="N/A","N/A",IF(C56&gt;=95,"Yes","No"))</f>
        <v>Yes</v>
      </c>
      <c r="E56" s="51">
        <v>99.999880499</v>
      </c>
      <c r="F56" s="10" t="str">
        <f>IF($B56="N/A","N/A",IF(E56&gt;=95,"Yes","No"))</f>
        <v>Yes</v>
      </c>
      <c r="G56" s="51">
        <v>99.999941430000007</v>
      </c>
      <c r="H56" s="10" t="str">
        <f>IF($B56="N/A","N/A",IF(G56&gt;=95,"Yes","No"))</f>
        <v>Yes</v>
      </c>
      <c r="I56" s="96">
        <v>0</v>
      </c>
      <c r="J56" s="96">
        <v>1E-4</v>
      </c>
      <c r="K56" s="11" t="s">
        <v>116</v>
      </c>
      <c r="L56" s="21" t="str">
        <f t="shared" si="7"/>
        <v>Yes</v>
      </c>
    </row>
    <row r="57" spans="1:12">
      <c r="A57" s="99" t="s">
        <v>153</v>
      </c>
      <c r="B57" s="70" t="s">
        <v>51</v>
      </c>
      <c r="C57" s="51">
        <v>45.205872823999997</v>
      </c>
      <c r="D57" s="10" t="str">
        <f t="shared" ref="D57:D62" si="24">IF($B57="N/A","N/A",IF(C57&gt;10,"No",IF(C57&lt;-10,"No","Yes")))</f>
        <v>N/A</v>
      </c>
      <c r="E57" s="51">
        <v>45.096254905000002</v>
      </c>
      <c r="F57" s="10" t="str">
        <f t="shared" ref="F57:F62" si="25">IF($B57="N/A","N/A",IF(E57&gt;10,"No",IF(E57&lt;-10,"No","Yes")))</f>
        <v>N/A</v>
      </c>
      <c r="G57" s="51">
        <v>44.788493492999997</v>
      </c>
      <c r="H57" s="10" t="str">
        <f t="shared" ref="H57:H62" si="26">IF($B57="N/A","N/A",IF(G57&gt;10,"No",IF(G57&lt;-10,"No","Yes")))</f>
        <v>N/A</v>
      </c>
      <c r="I57" s="38" t="s">
        <v>1014</v>
      </c>
      <c r="J57" s="96">
        <v>-0.68200000000000005</v>
      </c>
      <c r="K57" s="11" t="s">
        <v>116</v>
      </c>
      <c r="L57" s="21" t="str">
        <f t="shared" si="7"/>
        <v>Yes</v>
      </c>
    </row>
    <row r="58" spans="1:12">
      <c r="A58" s="99" t="s">
        <v>154</v>
      </c>
      <c r="B58" s="70" t="s">
        <v>51</v>
      </c>
      <c r="C58" s="51">
        <v>40.024358771999999</v>
      </c>
      <c r="D58" s="10" t="str">
        <f t="shared" si="24"/>
        <v>N/A</v>
      </c>
      <c r="E58" s="51">
        <v>39.209765126999997</v>
      </c>
      <c r="F58" s="10" t="str">
        <f t="shared" si="25"/>
        <v>N/A</v>
      </c>
      <c r="G58" s="51">
        <v>38.678897728000003</v>
      </c>
      <c r="H58" s="10" t="str">
        <f t="shared" si="26"/>
        <v>N/A</v>
      </c>
      <c r="I58" s="38" t="s">
        <v>1015</v>
      </c>
      <c r="J58" s="96">
        <v>-1.35</v>
      </c>
      <c r="K58" s="11" t="s">
        <v>116</v>
      </c>
      <c r="L58" s="21" t="str">
        <f t="shared" si="7"/>
        <v>Yes</v>
      </c>
    </row>
    <row r="59" spans="1:12">
      <c r="A59" s="99" t="s">
        <v>155</v>
      </c>
      <c r="B59" s="70" t="s">
        <v>51</v>
      </c>
      <c r="C59" s="51">
        <v>1.7189102601999999</v>
      </c>
      <c r="D59" s="10" t="str">
        <f t="shared" si="24"/>
        <v>N/A</v>
      </c>
      <c r="E59" s="51">
        <v>1.6866342540999999</v>
      </c>
      <c r="F59" s="10" t="str">
        <f t="shared" si="25"/>
        <v>N/A</v>
      </c>
      <c r="G59" s="51">
        <v>1.6715992707</v>
      </c>
      <c r="H59" s="10" t="str">
        <f t="shared" si="26"/>
        <v>N/A</v>
      </c>
      <c r="I59" s="38" t="s">
        <v>1016</v>
      </c>
      <c r="J59" s="96">
        <v>-0.89100000000000001</v>
      </c>
      <c r="K59" s="11" t="s">
        <v>116</v>
      </c>
      <c r="L59" s="21" t="str">
        <f t="shared" si="7"/>
        <v>Yes</v>
      </c>
    </row>
    <row r="60" spans="1:12">
      <c r="A60" s="99" t="s">
        <v>156</v>
      </c>
      <c r="B60" s="57" t="s">
        <v>51</v>
      </c>
      <c r="C60" s="51">
        <v>1.0424580510000001</v>
      </c>
      <c r="D60" s="56" t="str">
        <f t="shared" si="24"/>
        <v>N/A</v>
      </c>
      <c r="E60" s="51">
        <v>1.1025741068999999</v>
      </c>
      <c r="F60" s="56" t="str">
        <f t="shared" si="25"/>
        <v>N/A</v>
      </c>
      <c r="G60" s="51">
        <v>1.1574097123</v>
      </c>
      <c r="H60" s="56" t="str">
        <f t="shared" si="26"/>
        <v>N/A</v>
      </c>
      <c r="I60" s="46" t="s">
        <v>1017</v>
      </c>
      <c r="J60" s="51">
        <v>4.9729999999999999</v>
      </c>
      <c r="K60" s="57" t="s">
        <v>51</v>
      </c>
      <c r="L60" s="21" t="str">
        <f t="shared" si="7"/>
        <v>N/A</v>
      </c>
    </row>
    <row r="61" spans="1:12">
      <c r="A61" s="99" t="s">
        <v>333</v>
      </c>
      <c r="B61" s="57" t="s">
        <v>51</v>
      </c>
      <c r="C61" s="51">
        <v>6.6858648600000001E-2</v>
      </c>
      <c r="D61" s="56" t="str">
        <f t="shared" si="24"/>
        <v>N/A</v>
      </c>
      <c r="E61" s="51">
        <v>8.9207345199999996E-2</v>
      </c>
      <c r="F61" s="56" t="str">
        <f t="shared" si="25"/>
        <v>N/A</v>
      </c>
      <c r="G61" s="51">
        <v>0.1029081962</v>
      </c>
      <c r="H61" s="56" t="str">
        <f t="shared" si="26"/>
        <v>N/A</v>
      </c>
      <c r="I61" s="46" t="s">
        <v>1018</v>
      </c>
      <c r="J61" s="51">
        <v>15.36</v>
      </c>
      <c r="K61" s="57" t="s">
        <v>51</v>
      </c>
      <c r="L61" s="21" t="str">
        <f t="shared" si="7"/>
        <v>N/A</v>
      </c>
    </row>
    <row r="62" spans="1:12">
      <c r="A62" s="99" t="s">
        <v>334</v>
      </c>
      <c r="B62" s="57" t="s">
        <v>51</v>
      </c>
      <c r="C62" s="51">
        <v>0.12859833430000001</v>
      </c>
      <c r="D62" s="56" t="str">
        <f t="shared" si="24"/>
        <v>N/A</v>
      </c>
      <c r="E62" s="51">
        <v>0.14537272000000001</v>
      </c>
      <c r="F62" s="56" t="str">
        <f t="shared" si="25"/>
        <v>N/A</v>
      </c>
      <c r="G62" s="51">
        <v>0.18232966119999999</v>
      </c>
      <c r="H62" s="56" t="str">
        <f t="shared" si="26"/>
        <v>N/A</v>
      </c>
      <c r="I62" s="46" t="s">
        <v>1019</v>
      </c>
      <c r="J62" s="51">
        <v>25.42</v>
      </c>
      <c r="K62" s="57" t="s">
        <v>51</v>
      </c>
      <c r="L62" s="21" t="str">
        <f t="shared" si="7"/>
        <v>N/A</v>
      </c>
    </row>
    <row r="63" spans="1:12">
      <c r="A63" s="99" t="s">
        <v>335</v>
      </c>
      <c r="B63" s="57" t="s">
        <v>0</v>
      </c>
      <c r="C63" s="51">
        <v>12.09423636</v>
      </c>
      <c r="D63" s="56" t="str">
        <f>IF($B63="N/A","N/A",IF(C63&gt;=5,"No",IF(C63&lt;0,"No","Yes")))</f>
        <v>No</v>
      </c>
      <c r="E63" s="51">
        <v>12.985076143000001</v>
      </c>
      <c r="F63" s="56" t="str">
        <f>IF($B63="N/A","N/A",IF(E63&gt;=5,"No",IF(E63&lt;0,"No","Yes")))</f>
        <v>No</v>
      </c>
      <c r="G63" s="51">
        <v>13.809670793</v>
      </c>
      <c r="H63" s="56" t="str">
        <f>IF($B63="N/A","N/A",IF(G63&gt;=5,"No",IF(G63&lt;0,"No","Yes")))</f>
        <v>No</v>
      </c>
      <c r="I63" s="46" t="s">
        <v>1020</v>
      </c>
      <c r="J63" s="51">
        <v>6.35</v>
      </c>
      <c r="K63" s="11" t="s">
        <v>116</v>
      </c>
      <c r="L63" s="21" t="str">
        <f t="shared" si="7"/>
        <v>Yes</v>
      </c>
    </row>
    <row r="64" spans="1:12">
      <c r="A64" s="99" t="s">
        <v>336</v>
      </c>
      <c r="B64" s="57" t="s">
        <v>51</v>
      </c>
      <c r="C64" s="51">
        <v>7.2104336947999998</v>
      </c>
      <c r="D64" s="56" t="str">
        <f>IF($B64="N/A","N/A",IF(C64&gt;10,"No",IF(C64&lt;-10,"No","Yes")))</f>
        <v>N/A</v>
      </c>
      <c r="E64" s="51">
        <v>8.4777450678000008</v>
      </c>
      <c r="F64" s="56" t="str">
        <f>IF($B64="N/A","N/A",IF(E64&gt;10,"No",IF(E64&lt;-10,"No","Yes")))</f>
        <v>N/A</v>
      </c>
      <c r="G64" s="51">
        <v>9.3866097519</v>
      </c>
      <c r="H64" s="56" t="str">
        <f>IF($B64="N/A","N/A",IF(G64&gt;10,"No",IF(G64&lt;-10,"No","Yes")))</f>
        <v>N/A</v>
      </c>
      <c r="I64" s="46" t="s">
        <v>1021</v>
      </c>
      <c r="J64" s="51">
        <v>10.72</v>
      </c>
      <c r="K64" s="57" t="s">
        <v>116</v>
      </c>
      <c r="L64" s="21" t="str">
        <f t="shared" si="7"/>
        <v>No</v>
      </c>
    </row>
    <row r="65" spans="1:12">
      <c r="A65" s="99" t="s">
        <v>337</v>
      </c>
      <c r="B65" s="57" t="s">
        <v>51</v>
      </c>
      <c r="C65" s="51">
        <v>80.548557180000003</v>
      </c>
      <c r="D65" s="56" t="str">
        <f>IF($B65="N/A","N/A",IF(C65&gt;10,"No",IF(C65&lt;-10,"No","Yes")))</f>
        <v>N/A</v>
      </c>
      <c r="E65" s="51">
        <v>79.458156548000005</v>
      </c>
      <c r="F65" s="56" t="str">
        <f>IF($B65="N/A","N/A",IF(E65&gt;10,"No",IF(E65&lt;-10,"No","Yes")))</f>
        <v>N/A</v>
      </c>
      <c r="G65" s="51">
        <v>78.897056070999994</v>
      </c>
      <c r="H65" s="56" t="str">
        <f>IF($B65="N/A","N/A",IF(G65&gt;10,"No",IF(G65&lt;-10,"No","Yes")))</f>
        <v>N/A</v>
      </c>
      <c r="I65" s="46" t="s">
        <v>1022</v>
      </c>
      <c r="J65" s="51">
        <v>-0.70599999999999996</v>
      </c>
      <c r="K65" s="11" t="s">
        <v>116</v>
      </c>
      <c r="L65" s="21" t="str">
        <f t="shared" si="7"/>
        <v>Yes</v>
      </c>
    </row>
    <row r="66" spans="1:12">
      <c r="A66" s="69" t="s">
        <v>96</v>
      </c>
      <c r="B66" s="70" t="s">
        <v>97</v>
      </c>
      <c r="C66" s="41">
        <v>4.5491348641</v>
      </c>
      <c r="D66" s="10" t="str">
        <f>IF($B66="N/A","N/A",IF(C66&gt;8,"No",IF(C66&lt;2,"No","Yes")))</f>
        <v>Yes</v>
      </c>
      <c r="E66" s="41">
        <v>4.5956421644000001</v>
      </c>
      <c r="F66" s="10" t="str">
        <f>IF($B66="N/A","N/A",IF(E66&gt;8,"No",IF(E66&lt;2,"No","Yes")))</f>
        <v>Yes</v>
      </c>
      <c r="G66" s="41">
        <v>4.6439885974999999</v>
      </c>
      <c r="H66" s="10" t="str">
        <f>IF($B66="N/A","N/A",IF(G66&gt;8,"No",IF(G66&lt;2,"No","Yes")))</f>
        <v>Yes</v>
      </c>
      <c r="I66" s="96">
        <v>1.022</v>
      </c>
      <c r="J66" s="96">
        <v>1.052</v>
      </c>
      <c r="K66" s="11" t="s">
        <v>116</v>
      </c>
      <c r="L66" s="21" t="str">
        <f t="shared" si="7"/>
        <v>Yes</v>
      </c>
    </row>
    <row r="67" spans="1:12">
      <c r="A67" s="69" t="s">
        <v>98</v>
      </c>
      <c r="B67" s="70" t="s">
        <v>99</v>
      </c>
      <c r="C67" s="41">
        <v>56.476393154</v>
      </c>
      <c r="D67" s="10" t="str">
        <f>IF($B67="N/A","N/A",IF(C67&gt;74,"No",IF(C67&lt;49,"No","Yes")))</f>
        <v>Yes</v>
      </c>
      <c r="E67" s="41">
        <v>57.343114872000001</v>
      </c>
      <c r="F67" s="10" t="str">
        <f>IF($B67="N/A","N/A",IF(E67&gt;74,"No",IF(E67&lt;49,"No","Yes")))</f>
        <v>Yes</v>
      </c>
      <c r="G67" s="41">
        <v>57.664669220999997</v>
      </c>
      <c r="H67" s="10" t="str">
        <f>IF($B67="N/A","N/A",IF(G67&gt;74,"No",IF(G67&lt;49,"No","Yes")))</f>
        <v>Yes</v>
      </c>
      <c r="I67" s="96">
        <v>1.5349999999999999</v>
      </c>
      <c r="J67" s="96">
        <v>0.56079999999999997</v>
      </c>
      <c r="K67" s="11" t="s">
        <v>116</v>
      </c>
      <c r="L67" s="21" t="str">
        <f t="shared" si="7"/>
        <v>Yes</v>
      </c>
    </row>
    <row r="68" spans="1:12">
      <c r="A68" s="69" t="s">
        <v>100</v>
      </c>
      <c r="B68" s="70" t="s">
        <v>101</v>
      </c>
      <c r="C68" s="41">
        <v>11.439758234999999</v>
      </c>
      <c r="D68" s="10" t="str">
        <f>IF($B68="N/A","N/A",IF(C68&gt;18,"No",IF(C68&lt;5,"No","Yes")))</f>
        <v>Yes</v>
      </c>
      <c r="E68" s="41">
        <v>10.966468674</v>
      </c>
      <c r="F68" s="10" t="str">
        <f>IF($B68="N/A","N/A",IF(E68&gt;18,"No",IF(E68&lt;5,"No","Yes")))</f>
        <v>Yes</v>
      </c>
      <c r="G68" s="41">
        <v>10.751651538999999</v>
      </c>
      <c r="H68" s="10" t="str">
        <f>IF($B68="N/A","N/A",IF(G68&gt;18,"No",IF(G68&lt;5,"No","Yes")))</f>
        <v>Yes</v>
      </c>
      <c r="I68" s="96">
        <v>-4.1399999999999997</v>
      </c>
      <c r="J68" s="96">
        <v>-1.96</v>
      </c>
      <c r="K68" s="11" t="s">
        <v>116</v>
      </c>
      <c r="L68" s="21" t="str">
        <f t="shared" si="7"/>
        <v>Yes</v>
      </c>
    </row>
    <row r="69" spans="1:12">
      <c r="A69" s="99" t="s">
        <v>672</v>
      </c>
      <c r="B69" s="70" t="s">
        <v>51</v>
      </c>
      <c r="C69" s="41">
        <v>99.999313310000005</v>
      </c>
      <c r="D69" s="10" t="str">
        <f>IF($B69="N/A","N/A",IF(C69&gt;10,"No",IF(C69&lt;-10,"No","Yes")))</f>
        <v>N/A</v>
      </c>
      <c r="E69" s="41">
        <v>99.999402496000002</v>
      </c>
      <c r="F69" s="10" t="str">
        <f>IF($B69="N/A","N/A",IF(E69&gt;10,"No",IF(E69&lt;-10,"No","Yes")))</f>
        <v>N/A</v>
      </c>
      <c r="G69" s="41">
        <v>99.999824289000003</v>
      </c>
      <c r="H69" s="10" t="str">
        <f>IF($B69="N/A","N/A",IF(G69&gt;10,"No",IF(G69&lt;-10,"No","Yes")))</f>
        <v>N/A</v>
      </c>
      <c r="I69" s="96">
        <v>1E-4</v>
      </c>
      <c r="J69" s="96">
        <v>4.0000000000000002E-4</v>
      </c>
      <c r="K69" s="38" t="s">
        <v>51</v>
      </c>
      <c r="L69" s="21" t="str">
        <f t="shared" si="7"/>
        <v>N/A</v>
      </c>
    </row>
    <row r="70" spans="1:12">
      <c r="A70" s="99" t="s">
        <v>157</v>
      </c>
      <c r="B70" s="70" t="s">
        <v>51</v>
      </c>
      <c r="C70" s="41">
        <v>100</v>
      </c>
      <c r="D70" s="10" t="str">
        <f>IF($B70="N/A","N/A",IF(C70&gt;10,"No",IF(C70&lt;-10,"No","Yes")))</f>
        <v>N/A</v>
      </c>
      <c r="E70" s="41">
        <v>100</v>
      </c>
      <c r="F70" s="10" t="str">
        <f>IF($B70="N/A","N/A",IF(E70&gt;10,"No",IF(E70&lt;-10,"No","Yes")))</f>
        <v>N/A</v>
      </c>
      <c r="G70" s="41">
        <v>100</v>
      </c>
      <c r="H70" s="10" t="str">
        <f>IF($B70="N/A","N/A",IF(G70&gt;10,"No",IF(G70&lt;-10,"No","Yes")))</f>
        <v>N/A</v>
      </c>
      <c r="I70" s="96">
        <v>0</v>
      </c>
      <c r="J70" s="96">
        <v>0</v>
      </c>
      <c r="K70" s="38" t="s">
        <v>51</v>
      </c>
      <c r="L70" s="21" t="str">
        <f t="shared" si="7"/>
        <v>N/A</v>
      </c>
    </row>
    <row r="71" spans="1:12">
      <c r="A71" s="69" t="s">
        <v>338</v>
      </c>
      <c r="B71" s="101" t="s">
        <v>811</v>
      </c>
      <c r="C71" s="42">
        <v>55.276807914999999</v>
      </c>
      <c r="D71" s="52" t="str">
        <f>IF($B71="N/A","N/A",IF(C71&gt;70,"No",IF(C71&lt;40,"No","Yes")))</f>
        <v>Yes</v>
      </c>
      <c r="E71" s="42">
        <v>56.787615414999998</v>
      </c>
      <c r="F71" s="52" t="str">
        <f>IF($B71="N/A","N/A",IF(E71&gt;70,"No",IF(E71&lt;40,"No","Yes")))</f>
        <v>Yes</v>
      </c>
      <c r="G71" s="42">
        <v>56.501988171999997</v>
      </c>
      <c r="H71" s="52" t="str">
        <f>IF($B71="N/A","N/A",IF(G71&gt;70,"No",IF(G71&lt;40,"No","Yes")))</f>
        <v>Yes</v>
      </c>
      <c r="I71" s="102">
        <v>2.7330000000000001</v>
      </c>
      <c r="J71" s="102">
        <v>-0.503</v>
      </c>
      <c r="K71" s="53" t="s">
        <v>116</v>
      </c>
      <c r="L71" s="43" t="str">
        <f t="shared" si="7"/>
        <v>Yes</v>
      </c>
    </row>
    <row r="72" spans="1:12">
      <c r="A72" s="164" t="s">
        <v>914</v>
      </c>
      <c r="B72" s="70" t="s">
        <v>51</v>
      </c>
      <c r="C72" s="41" t="s">
        <v>51</v>
      </c>
      <c r="D72" s="10" t="str">
        <f>IF($B72="N/A","N/A",IF(C72&gt;10,"No",IF(C72&lt;-10,"No","Yes")))</f>
        <v>N/A</v>
      </c>
      <c r="E72" s="41" t="s">
        <v>51</v>
      </c>
      <c r="F72" s="10" t="str">
        <f>IF($B72="N/A","N/A",IF(E72&gt;10,"No",IF(E72&lt;-10,"No","Yes")))</f>
        <v>N/A</v>
      </c>
      <c r="G72" s="41">
        <v>78.088945000999999</v>
      </c>
      <c r="H72" s="10" t="str">
        <f>IF($B72="N/A","N/A",IF(G72&gt;10,"No",IF(G72&lt;-10,"No","Yes")))</f>
        <v>N/A</v>
      </c>
      <c r="I72" s="96" t="s">
        <v>51</v>
      </c>
      <c r="J72" s="96" t="s">
        <v>51</v>
      </c>
      <c r="K72" s="38" t="s">
        <v>51</v>
      </c>
      <c r="L72" s="21" t="str">
        <f t="shared" ref="L72" si="27">IF(J72="Div by 0", "N/A", IF(K72="N/A","N/A", IF(J72&gt;VALUE(MID(K72,1,2)), "No", IF(J72&lt;-1*VALUE(MID(K72,1,2)), "No", "Yes"))))</f>
        <v>N/A</v>
      </c>
    </row>
    <row r="73" spans="1:12">
      <c r="A73" s="164" t="s">
        <v>915</v>
      </c>
      <c r="B73" s="70" t="s">
        <v>51</v>
      </c>
      <c r="C73" s="41" t="s">
        <v>51</v>
      </c>
      <c r="D73" s="10" t="str">
        <f t="shared" ref="D73:D78" si="28">IF($B73="N/A","N/A",IF(C73&gt;10,"No",IF(C73&lt;-10,"No","Yes")))</f>
        <v>N/A</v>
      </c>
      <c r="E73" s="41" t="s">
        <v>51</v>
      </c>
      <c r="F73" s="10" t="str">
        <f t="shared" ref="F73:F78" si="29">IF($B73="N/A","N/A",IF(E73&gt;10,"No",IF(E73&lt;-10,"No","Yes")))</f>
        <v>N/A</v>
      </c>
      <c r="G73" s="41">
        <v>79.387785504999997</v>
      </c>
      <c r="H73" s="10" t="str">
        <f t="shared" ref="H73:H78" si="30">IF($B73="N/A","N/A",IF(G73&gt;10,"No",IF(G73&lt;-10,"No","Yes")))</f>
        <v>N/A</v>
      </c>
      <c r="I73" s="96" t="s">
        <v>51</v>
      </c>
      <c r="J73" s="96" t="s">
        <v>51</v>
      </c>
      <c r="K73" s="38" t="s">
        <v>51</v>
      </c>
      <c r="L73" s="21" t="str">
        <f t="shared" ref="L73:L81" si="31">IF(J73="Div by 0", "N/A", IF(K73="N/A","N/A", IF(J73&gt;VALUE(MID(K73,1,2)), "No", IF(J73&lt;-1*VALUE(MID(K73,1,2)), "No", "Yes"))))</f>
        <v>N/A</v>
      </c>
    </row>
    <row r="74" spans="1:12">
      <c r="A74" s="164" t="s">
        <v>916</v>
      </c>
      <c r="B74" s="70" t="s">
        <v>51</v>
      </c>
      <c r="C74" s="41" t="s">
        <v>51</v>
      </c>
      <c r="D74" s="10" t="str">
        <f t="shared" si="28"/>
        <v>N/A</v>
      </c>
      <c r="E74" s="41" t="s">
        <v>51</v>
      </c>
      <c r="F74" s="10" t="str">
        <f t="shared" si="29"/>
        <v>N/A</v>
      </c>
      <c r="G74" s="41">
        <v>54.514048418000002</v>
      </c>
      <c r="H74" s="10" t="str">
        <f t="shared" si="30"/>
        <v>N/A</v>
      </c>
      <c r="I74" s="96" t="s">
        <v>51</v>
      </c>
      <c r="J74" s="96" t="s">
        <v>51</v>
      </c>
      <c r="K74" s="38" t="s">
        <v>51</v>
      </c>
      <c r="L74" s="21" t="str">
        <f t="shared" si="31"/>
        <v>N/A</v>
      </c>
    </row>
    <row r="75" spans="1:12">
      <c r="A75" s="164" t="s">
        <v>917</v>
      </c>
      <c r="B75" s="70" t="s">
        <v>51</v>
      </c>
      <c r="C75" s="41" t="s">
        <v>51</v>
      </c>
      <c r="D75" s="10" t="str">
        <f t="shared" si="28"/>
        <v>N/A</v>
      </c>
      <c r="E75" s="41" t="s">
        <v>51</v>
      </c>
      <c r="F75" s="10" t="str">
        <f t="shared" si="29"/>
        <v>N/A</v>
      </c>
      <c r="G75" s="41">
        <v>28.969423892999998</v>
      </c>
      <c r="H75" s="10" t="str">
        <f t="shared" si="30"/>
        <v>N/A</v>
      </c>
      <c r="I75" s="96" t="s">
        <v>51</v>
      </c>
      <c r="J75" s="96" t="s">
        <v>51</v>
      </c>
      <c r="K75" s="38" t="s">
        <v>51</v>
      </c>
      <c r="L75" s="21" t="str">
        <f t="shared" si="31"/>
        <v>N/A</v>
      </c>
    </row>
    <row r="76" spans="1:12">
      <c r="A76" s="165" t="s">
        <v>918</v>
      </c>
      <c r="B76" s="70" t="s">
        <v>51</v>
      </c>
      <c r="C76" s="41" t="s">
        <v>51</v>
      </c>
      <c r="D76" s="10" t="str">
        <f t="shared" si="28"/>
        <v>N/A</v>
      </c>
      <c r="E76" s="41" t="s">
        <v>51</v>
      </c>
      <c r="F76" s="10" t="str">
        <f t="shared" si="29"/>
        <v>N/A</v>
      </c>
      <c r="G76" s="41">
        <v>1.5260518219000001</v>
      </c>
      <c r="H76" s="10" t="str">
        <f t="shared" si="30"/>
        <v>N/A</v>
      </c>
      <c r="I76" s="96" t="s">
        <v>51</v>
      </c>
      <c r="J76" s="96" t="s">
        <v>51</v>
      </c>
      <c r="K76" s="38" t="s">
        <v>51</v>
      </c>
      <c r="L76" s="21" t="str">
        <f t="shared" si="31"/>
        <v>N/A</v>
      </c>
    </row>
    <row r="77" spans="1:12">
      <c r="A77" s="165" t="s">
        <v>919</v>
      </c>
      <c r="B77" s="70" t="s">
        <v>51</v>
      </c>
      <c r="C77" s="41" t="s">
        <v>51</v>
      </c>
      <c r="D77" s="10" t="str">
        <f t="shared" si="28"/>
        <v>N/A</v>
      </c>
      <c r="E77" s="41" t="s">
        <v>51</v>
      </c>
      <c r="F77" s="10" t="str">
        <f t="shared" si="29"/>
        <v>N/A</v>
      </c>
      <c r="G77" s="41">
        <v>1.5037950691999999</v>
      </c>
      <c r="H77" s="10" t="str">
        <f t="shared" si="30"/>
        <v>N/A</v>
      </c>
      <c r="I77" s="96" t="s">
        <v>51</v>
      </c>
      <c r="J77" s="96" t="s">
        <v>51</v>
      </c>
      <c r="K77" s="38" t="s">
        <v>51</v>
      </c>
      <c r="L77" s="21" t="str">
        <f t="shared" si="31"/>
        <v>N/A</v>
      </c>
    </row>
    <row r="78" spans="1:12">
      <c r="A78" s="165" t="s">
        <v>920</v>
      </c>
      <c r="B78" s="70" t="s">
        <v>51</v>
      </c>
      <c r="C78" s="41" t="s">
        <v>51</v>
      </c>
      <c r="D78" s="10" t="str">
        <f t="shared" si="28"/>
        <v>N/A</v>
      </c>
      <c r="E78" s="41" t="s">
        <v>51</v>
      </c>
      <c r="F78" s="10" t="str">
        <f t="shared" si="29"/>
        <v>N/A</v>
      </c>
      <c r="G78" s="41">
        <v>1.6555509805999999</v>
      </c>
      <c r="H78" s="10" t="str">
        <f t="shared" si="30"/>
        <v>N/A</v>
      </c>
      <c r="I78" s="96" t="s">
        <v>51</v>
      </c>
      <c r="J78" s="96" t="s">
        <v>51</v>
      </c>
      <c r="K78" s="38" t="s">
        <v>51</v>
      </c>
      <c r="L78" s="21" t="str">
        <f t="shared" si="31"/>
        <v>N/A</v>
      </c>
    </row>
    <row r="79" spans="1:12">
      <c r="A79" s="171" t="s">
        <v>993</v>
      </c>
      <c r="B79" s="55" t="s">
        <v>51</v>
      </c>
      <c r="C79" s="50" t="s">
        <v>51</v>
      </c>
      <c r="D79" s="54" t="str">
        <f>IF($B79="N/A","N/A",IF(C79&gt;10,"No",IF(C79&lt;-10,"No","Yes")))</f>
        <v>N/A</v>
      </c>
      <c r="E79" s="50" t="s">
        <v>51</v>
      </c>
      <c r="F79" s="54" t="str">
        <f>IF($B79="N/A","N/A",IF(E79&gt;10,"No",IF(E79&lt;-10,"No","Yes")))</f>
        <v>N/A</v>
      </c>
      <c r="G79" s="50">
        <v>6245</v>
      </c>
      <c r="H79" s="54" t="str">
        <f>IF($B79="N/A","N/A",IF(G79&gt;10,"No",IF(G79&lt;-10,"No","Yes")))</f>
        <v>N/A</v>
      </c>
      <c r="I79" s="96" t="s">
        <v>51</v>
      </c>
      <c r="J79" s="96" t="s">
        <v>51</v>
      </c>
      <c r="K79" s="38" t="s">
        <v>51</v>
      </c>
      <c r="L79" s="21" t="str">
        <f t="shared" si="31"/>
        <v>N/A</v>
      </c>
    </row>
    <row r="80" spans="1:12">
      <c r="A80" s="165" t="s">
        <v>921</v>
      </c>
      <c r="B80" s="57" t="s">
        <v>132</v>
      </c>
      <c r="C80" s="48" t="s">
        <v>51</v>
      </c>
      <c r="D80" s="10" t="str">
        <f t="shared" ref="D80" si="32">IF($B80="N/A","N/A",IF(C80&gt;0,"No",IF(C80&lt;0,"No","Yes")))</f>
        <v>No</v>
      </c>
      <c r="E80" s="48" t="s">
        <v>51</v>
      </c>
      <c r="F80" s="10" t="str">
        <f t="shared" ref="F80" si="33">IF($B80="N/A","N/A",IF(E80&gt;0,"No",IF(E80&lt;0,"No","Yes")))</f>
        <v>No</v>
      </c>
      <c r="G80" s="48">
        <v>2323</v>
      </c>
      <c r="H80" s="10" t="str">
        <f t="shared" ref="H80" si="34">IF($B80="N/A","N/A",IF(G80&gt;0,"No",IF(G80&lt;0,"No","Yes")))</f>
        <v>No</v>
      </c>
      <c r="I80" s="96" t="s">
        <v>51</v>
      </c>
      <c r="J80" s="96" t="s">
        <v>51</v>
      </c>
      <c r="K80" s="38" t="s">
        <v>51</v>
      </c>
      <c r="L80" s="21" t="str">
        <f t="shared" si="31"/>
        <v>N/A</v>
      </c>
    </row>
    <row r="81" spans="1:12">
      <c r="A81" s="165" t="s">
        <v>922</v>
      </c>
      <c r="B81" s="57" t="s">
        <v>132</v>
      </c>
      <c r="C81" s="48" t="s">
        <v>51</v>
      </c>
      <c r="D81" s="10" t="str">
        <f t="shared" ref="D81" si="35">IF($B81="N/A","N/A",IF(C81&gt;0,"No",IF(C81&lt;0,"No","Yes")))</f>
        <v>No</v>
      </c>
      <c r="E81" s="48" t="s">
        <v>51</v>
      </c>
      <c r="F81" s="10" t="str">
        <f t="shared" ref="F81" si="36">IF($B81="N/A","N/A",IF(E81&gt;0,"No",IF(E81&lt;0,"No","Yes")))</f>
        <v>No</v>
      </c>
      <c r="G81" s="48">
        <v>2340</v>
      </c>
      <c r="H81" s="10" t="str">
        <f t="shared" ref="H81" si="37">IF($B81="N/A","N/A",IF(G81&gt;0,"No",IF(G81&lt;0,"No","Yes")))</f>
        <v>No</v>
      </c>
      <c r="I81" s="96" t="s">
        <v>51</v>
      </c>
      <c r="J81" s="96" t="s">
        <v>51</v>
      </c>
      <c r="K81" s="38" t="s">
        <v>51</v>
      </c>
      <c r="L81" s="21" t="str">
        <f t="shared" si="31"/>
        <v>N/A</v>
      </c>
    </row>
    <row r="82" spans="1:12">
      <c r="A82" s="219" t="s">
        <v>150</v>
      </c>
      <c r="B82" s="212"/>
      <c r="C82" s="212"/>
      <c r="D82" s="212"/>
      <c r="E82" s="212"/>
      <c r="F82" s="212"/>
      <c r="G82" s="212"/>
      <c r="H82" s="212"/>
      <c r="I82" s="212"/>
      <c r="J82" s="212"/>
      <c r="K82" s="212"/>
      <c r="L82" s="213"/>
    </row>
    <row r="83" spans="1:12">
      <c r="A83" s="99" t="s">
        <v>339</v>
      </c>
      <c r="B83" s="55" t="s">
        <v>51</v>
      </c>
      <c r="C83" s="50">
        <v>303568</v>
      </c>
      <c r="D83" s="54" t="str">
        <f>IF($B83="N/A","N/A",IF(C83&gt;10,"No",IF(C83&lt;-10,"No","Yes")))</f>
        <v>N/A</v>
      </c>
      <c r="E83" s="50">
        <v>308725</v>
      </c>
      <c r="F83" s="54" t="str">
        <f>IF($B83="N/A","N/A",IF(E83&gt;10,"No",IF(E83&lt;-10,"No","Yes")))</f>
        <v>N/A</v>
      </c>
      <c r="G83" s="50">
        <v>312376</v>
      </c>
      <c r="H83" s="54" t="str">
        <f>IF($B83="N/A","N/A",IF(G83&gt;10,"No",IF(G83&lt;-10,"No","Yes")))</f>
        <v>N/A</v>
      </c>
      <c r="I83" s="104">
        <v>1.6990000000000001</v>
      </c>
      <c r="J83" s="104">
        <v>1.1830000000000001</v>
      </c>
      <c r="K83" s="55" t="s">
        <v>116</v>
      </c>
      <c r="L83" s="138" t="str">
        <f t="shared" ref="L83:L113" si="38">IF(J83="Div by 0", "N/A", IF(K83="N/A","N/A", IF(J83&gt;VALUE(MID(K83,1,2)), "No", IF(J83&lt;-1*VALUE(MID(K83,1,2)), "No", "Yes"))))</f>
        <v>Yes</v>
      </c>
    </row>
    <row r="84" spans="1:12">
      <c r="A84" s="111" t="s">
        <v>340</v>
      </c>
      <c r="B84" s="57" t="s">
        <v>51</v>
      </c>
      <c r="C84" s="48">
        <v>271638.75</v>
      </c>
      <c r="D84" s="56" t="str">
        <f>IF($B84="N/A","N/A",IF(C84&gt;10,"No",IF(C84&lt;-10,"No","Yes")))</f>
        <v>N/A</v>
      </c>
      <c r="E84" s="48">
        <v>278725.89</v>
      </c>
      <c r="F84" s="56" t="str">
        <f>IF($B84="N/A","N/A",IF(E84&gt;10,"No",IF(E84&lt;-10,"No","Yes")))</f>
        <v>N/A</v>
      </c>
      <c r="G84" s="48">
        <v>281864.53999999998</v>
      </c>
      <c r="H84" s="56" t="str">
        <f>IF($B84="N/A","N/A",IF(G84&gt;10,"No",IF(G84&lt;-10,"No","Yes")))</f>
        <v>N/A</v>
      </c>
      <c r="I84" s="96">
        <v>2.609</v>
      </c>
      <c r="J84" s="96">
        <v>1.1259999999999999</v>
      </c>
      <c r="K84" s="57" t="s">
        <v>117</v>
      </c>
      <c r="L84" s="21" t="str">
        <f t="shared" si="38"/>
        <v>Yes</v>
      </c>
    </row>
    <row r="85" spans="1:12">
      <c r="A85" s="69" t="s">
        <v>341</v>
      </c>
      <c r="B85" s="70" t="s">
        <v>124</v>
      </c>
      <c r="C85" s="41">
        <v>97.502346496000001</v>
      </c>
      <c r="D85" s="10" t="str">
        <f>IF($B85="N/A","N/A",IF(C85&gt;=90,"Yes","No"))</f>
        <v>Yes</v>
      </c>
      <c r="E85" s="41">
        <v>97.586875742000004</v>
      </c>
      <c r="F85" s="10" t="str">
        <f>IF($B85="N/A","N/A",IF(E85&gt;=90,"Yes","No"))</f>
        <v>Yes</v>
      </c>
      <c r="G85" s="41">
        <v>97.635753507999993</v>
      </c>
      <c r="H85" s="10" t="str">
        <f>IF($B85="N/A","N/A",IF(G85&gt;=90,"Yes","No"))</f>
        <v>Yes</v>
      </c>
      <c r="I85" s="96">
        <v>8.6699999999999999E-2</v>
      </c>
      <c r="J85" s="96">
        <v>5.0099999999999999E-2</v>
      </c>
      <c r="K85" s="11" t="s">
        <v>116</v>
      </c>
      <c r="L85" s="21" t="str">
        <f t="shared" si="38"/>
        <v>Yes</v>
      </c>
    </row>
    <row r="86" spans="1:12">
      <c r="A86" s="69" t="s">
        <v>784</v>
      </c>
      <c r="B86" s="70" t="s">
        <v>124</v>
      </c>
      <c r="C86" s="41">
        <v>97.471079269000001</v>
      </c>
      <c r="D86" s="10" t="str">
        <f>IF($B86="N/A","N/A",IF(C86&gt;=90,"Yes","No"))</f>
        <v>Yes</v>
      </c>
      <c r="E86" s="41">
        <v>97.566871387000006</v>
      </c>
      <c r="F86" s="10" t="str">
        <f>IF($B86="N/A","N/A",IF(E86&gt;=90,"Yes","No"))</f>
        <v>Yes</v>
      </c>
      <c r="G86" s="41">
        <v>97.575519083000003</v>
      </c>
      <c r="H86" s="10" t="str">
        <f>IF($B86="N/A","N/A",IF(G86&gt;=90,"Yes","No"))</f>
        <v>Yes</v>
      </c>
      <c r="I86" s="96">
        <v>9.8299999999999998E-2</v>
      </c>
      <c r="J86" s="96">
        <v>8.8999999999999999E-3</v>
      </c>
      <c r="K86" s="11" t="s">
        <v>116</v>
      </c>
      <c r="L86" s="21" t="str">
        <f t="shared" si="38"/>
        <v>Yes</v>
      </c>
    </row>
    <row r="87" spans="1:12">
      <c r="A87" s="99" t="s">
        <v>884</v>
      </c>
      <c r="B87" s="57" t="s">
        <v>119</v>
      </c>
      <c r="C87" s="51">
        <v>43.280631714999998</v>
      </c>
      <c r="D87" s="10" t="str">
        <f>IF($B87="N/A","N/A",IF(C87&gt;55,"No",IF(C87&lt;30,"No","Yes")))</f>
        <v>Yes</v>
      </c>
      <c r="E87" s="51">
        <v>44.119368457</v>
      </c>
      <c r="F87" s="10" t="str">
        <f>IF($B87="N/A","N/A",IF(E87&gt;55,"No",IF(E87&lt;30,"No","Yes")))</f>
        <v>Yes</v>
      </c>
      <c r="G87" s="51">
        <v>44.362696966999998</v>
      </c>
      <c r="H87" s="10" t="str">
        <f>IF($B87="N/A","N/A",IF(G87&gt;55,"No",IF(G87&lt;30,"No","Yes")))</f>
        <v>Yes</v>
      </c>
      <c r="I87" s="96">
        <v>1.9379999999999999</v>
      </c>
      <c r="J87" s="96">
        <v>0.55149999999999999</v>
      </c>
      <c r="K87" s="57" t="s">
        <v>116</v>
      </c>
      <c r="L87" s="21" t="str">
        <f t="shared" si="38"/>
        <v>Yes</v>
      </c>
    </row>
    <row r="88" spans="1:12">
      <c r="A88" s="113" t="s">
        <v>733</v>
      </c>
      <c r="B88" s="57" t="s">
        <v>0</v>
      </c>
      <c r="C88" s="51">
        <v>2.0361171138</v>
      </c>
      <c r="D88" s="10" t="str">
        <f>IF($B88="N/A","N/A",IF(C88&gt;=5,"No",IF(C88&lt;0,"No","Yes")))</f>
        <v>Yes</v>
      </c>
      <c r="E88" s="51">
        <v>2.4057008665000001</v>
      </c>
      <c r="F88" s="10" t="str">
        <f>IF($B88="N/A","N/A",IF(E88&gt;=5,"No",IF(E88&lt;0,"No","Yes")))</f>
        <v>Yes</v>
      </c>
      <c r="G88" s="51">
        <v>2.2466514712999999</v>
      </c>
      <c r="H88" s="10" t="str">
        <f>IF($B88="N/A","N/A",IF(G88&gt;=5,"No",IF(G88&lt;0,"No","Yes")))</f>
        <v>Yes</v>
      </c>
      <c r="I88" s="96">
        <v>18.149999999999999</v>
      </c>
      <c r="J88" s="96">
        <v>-6.61</v>
      </c>
      <c r="K88" s="57" t="s">
        <v>51</v>
      </c>
      <c r="L88" s="21" t="str">
        <f t="shared" si="38"/>
        <v>N/A</v>
      </c>
    </row>
    <row r="89" spans="1:12">
      <c r="A89" s="113" t="s">
        <v>734</v>
      </c>
      <c r="B89" s="57" t="s">
        <v>51</v>
      </c>
      <c r="C89" s="51">
        <v>0.20160227689999999</v>
      </c>
      <c r="D89" s="57" t="s">
        <v>51</v>
      </c>
      <c r="E89" s="51">
        <v>0.25880638109999998</v>
      </c>
      <c r="F89" s="57" t="s">
        <v>51</v>
      </c>
      <c r="G89" s="51">
        <v>0.3130842318</v>
      </c>
      <c r="H89" s="57" t="s">
        <v>51</v>
      </c>
      <c r="I89" s="96">
        <v>28.37</v>
      </c>
      <c r="J89" s="96">
        <v>20.97</v>
      </c>
      <c r="K89" s="46" t="s">
        <v>51</v>
      </c>
      <c r="L89" s="21" t="str">
        <f t="shared" si="38"/>
        <v>N/A</v>
      </c>
    </row>
    <row r="90" spans="1:12">
      <c r="A90" s="113" t="s">
        <v>735</v>
      </c>
      <c r="B90" s="57" t="s">
        <v>51</v>
      </c>
      <c r="C90" s="51">
        <v>67.082498814000004</v>
      </c>
      <c r="D90" s="57" t="s">
        <v>51</v>
      </c>
      <c r="E90" s="51">
        <v>65.204955866999995</v>
      </c>
      <c r="F90" s="57" t="s">
        <v>51</v>
      </c>
      <c r="G90" s="51">
        <v>64.946730862999999</v>
      </c>
      <c r="H90" s="57" t="s">
        <v>51</v>
      </c>
      <c r="I90" s="96">
        <v>-2.8</v>
      </c>
      <c r="J90" s="96">
        <v>-0.39600000000000002</v>
      </c>
      <c r="K90" s="46" t="s">
        <v>51</v>
      </c>
      <c r="L90" s="21" t="str">
        <f t="shared" si="38"/>
        <v>N/A</v>
      </c>
    </row>
    <row r="91" spans="1:12">
      <c r="A91" s="113" t="s">
        <v>736</v>
      </c>
      <c r="B91" s="57" t="s">
        <v>51</v>
      </c>
      <c r="C91" s="51">
        <v>10.728403521000001</v>
      </c>
      <c r="D91" s="57" t="s">
        <v>51</v>
      </c>
      <c r="E91" s="51">
        <v>12.027208680999999</v>
      </c>
      <c r="F91" s="57" t="s">
        <v>51</v>
      </c>
      <c r="G91" s="51">
        <v>12.143378493</v>
      </c>
      <c r="H91" s="57" t="s">
        <v>51</v>
      </c>
      <c r="I91" s="96">
        <v>12.11</v>
      </c>
      <c r="J91" s="96">
        <v>0.96589999999999998</v>
      </c>
      <c r="K91" s="46" t="s">
        <v>51</v>
      </c>
      <c r="L91" s="21" t="str">
        <f t="shared" si="38"/>
        <v>N/A</v>
      </c>
    </row>
    <row r="92" spans="1:12">
      <c r="A92" s="113" t="s">
        <v>737</v>
      </c>
      <c r="B92" s="57" t="s">
        <v>51</v>
      </c>
      <c r="C92" s="51">
        <v>2.0555526274</v>
      </c>
      <c r="D92" s="57" t="s">
        <v>51</v>
      </c>
      <c r="E92" s="51">
        <v>1.9146489594</v>
      </c>
      <c r="F92" s="57" t="s">
        <v>51</v>
      </c>
      <c r="G92" s="51">
        <v>1.7898302046000001</v>
      </c>
      <c r="H92" s="57" t="s">
        <v>51</v>
      </c>
      <c r="I92" s="96">
        <v>-6.85</v>
      </c>
      <c r="J92" s="96">
        <v>-6.52</v>
      </c>
      <c r="K92" s="46" t="s">
        <v>51</v>
      </c>
      <c r="L92" s="21" t="str">
        <f t="shared" si="38"/>
        <v>N/A</v>
      </c>
    </row>
    <row r="93" spans="1:12">
      <c r="A93" s="113" t="s">
        <v>738</v>
      </c>
      <c r="B93" s="57" t="s">
        <v>51</v>
      </c>
      <c r="C93" s="51">
        <v>0</v>
      </c>
      <c r="D93" s="57" t="s">
        <v>51</v>
      </c>
      <c r="E93" s="51">
        <v>0</v>
      </c>
      <c r="F93" s="57" t="s">
        <v>51</v>
      </c>
      <c r="G93" s="51">
        <v>0</v>
      </c>
      <c r="H93" s="57" t="s">
        <v>51</v>
      </c>
      <c r="I93" s="96" t="s">
        <v>995</v>
      </c>
      <c r="J93" s="96" t="s">
        <v>995</v>
      </c>
      <c r="K93" s="46" t="s">
        <v>51</v>
      </c>
      <c r="L93" s="21" t="str">
        <f t="shared" si="38"/>
        <v>N/A</v>
      </c>
    </row>
    <row r="94" spans="1:12">
      <c r="A94" s="113" t="s">
        <v>739</v>
      </c>
      <c r="B94" s="57" t="s">
        <v>51</v>
      </c>
      <c r="C94" s="51">
        <v>4.3459784957999998</v>
      </c>
      <c r="D94" s="57" t="s">
        <v>51</v>
      </c>
      <c r="E94" s="51">
        <v>5.3912057655999996</v>
      </c>
      <c r="F94" s="57" t="s">
        <v>51</v>
      </c>
      <c r="G94" s="51">
        <v>5.6355161728000001</v>
      </c>
      <c r="H94" s="57" t="s">
        <v>51</v>
      </c>
      <c r="I94" s="96">
        <v>24.05</v>
      </c>
      <c r="J94" s="96">
        <v>4.532</v>
      </c>
      <c r="K94" s="46" t="s">
        <v>51</v>
      </c>
      <c r="L94" s="21" t="str">
        <f t="shared" si="38"/>
        <v>N/A</v>
      </c>
    </row>
    <row r="95" spans="1:12">
      <c r="A95" s="113" t="s">
        <v>740</v>
      </c>
      <c r="B95" s="57" t="s">
        <v>51</v>
      </c>
      <c r="C95" s="51">
        <v>0</v>
      </c>
      <c r="D95" s="57" t="s">
        <v>51</v>
      </c>
      <c r="E95" s="51">
        <v>0</v>
      </c>
      <c r="F95" s="57" t="s">
        <v>51</v>
      </c>
      <c r="G95" s="51">
        <v>0</v>
      </c>
      <c r="H95" s="57" t="s">
        <v>51</v>
      </c>
      <c r="I95" s="96" t="s">
        <v>995</v>
      </c>
      <c r="J95" s="96" t="s">
        <v>995</v>
      </c>
      <c r="K95" s="46" t="s">
        <v>51</v>
      </c>
      <c r="L95" s="21" t="str">
        <f t="shared" si="38"/>
        <v>N/A</v>
      </c>
    </row>
    <row r="96" spans="1:12">
      <c r="A96" s="113" t="s">
        <v>741</v>
      </c>
      <c r="B96" s="57" t="s">
        <v>51</v>
      </c>
      <c r="C96" s="51">
        <v>13.549847151</v>
      </c>
      <c r="D96" s="57" t="s">
        <v>51</v>
      </c>
      <c r="E96" s="51">
        <v>12.797473480000001</v>
      </c>
      <c r="F96" s="57" t="s">
        <v>51</v>
      </c>
      <c r="G96" s="51">
        <v>12.924808563999999</v>
      </c>
      <c r="H96" s="57" t="s">
        <v>51</v>
      </c>
      <c r="I96" s="96">
        <v>-5.55</v>
      </c>
      <c r="J96" s="96">
        <v>0.995</v>
      </c>
      <c r="K96" s="46" t="s">
        <v>51</v>
      </c>
      <c r="L96" s="21" t="str">
        <f t="shared" si="38"/>
        <v>N/A</v>
      </c>
    </row>
    <row r="97" spans="1:12">
      <c r="A97" s="113" t="s">
        <v>742</v>
      </c>
      <c r="B97" s="57" t="s">
        <v>51</v>
      </c>
      <c r="C97" s="51">
        <v>0</v>
      </c>
      <c r="D97" s="57" t="s">
        <v>51</v>
      </c>
      <c r="E97" s="51">
        <v>0</v>
      </c>
      <c r="F97" s="57" t="s">
        <v>51</v>
      </c>
      <c r="G97" s="51">
        <v>0</v>
      </c>
      <c r="H97" s="57" t="s">
        <v>51</v>
      </c>
      <c r="I97" s="96" t="s">
        <v>995</v>
      </c>
      <c r="J97" s="96" t="s">
        <v>995</v>
      </c>
      <c r="K97" s="46" t="s">
        <v>51</v>
      </c>
      <c r="L97" s="21" t="str">
        <f t="shared" si="38"/>
        <v>N/A</v>
      </c>
    </row>
    <row r="98" spans="1:12">
      <c r="A98" s="113" t="s">
        <v>743</v>
      </c>
      <c r="B98" s="57" t="s">
        <v>51</v>
      </c>
      <c r="C98" s="51">
        <v>0</v>
      </c>
      <c r="D98" s="57" t="s">
        <v>51</v>
      </c>
      <c r="E98" s="51">
        <v>0</v>
      </c>
      <c r="F98" s="57" t="s">
        <v>51</v>
      </c>
      <c r="G98" s="51">
        <v>0</v>
      </c>
      <c r="H98" s="57" t="s">
        <v>51</v>
      </c>
      <c r="I98" s="96" t="s">
        <v>995</v>
      </c>
      <c r="J98" s="96" t="s">
        <v>995</v>
      </c>
      <c r="K98" s="46" t="s">
        <v>51</v>
      </c>
      <c r="L98" s="21" t="str">
        <f t="shared" si="38"/>
        <v>N/A</v>
      </c>
    </row>
    <row r="99" spans="1:12">
      <c r="A99" s="173" t="s">
        <v>956</v>
      </c>
      <c r="B99" s="57" t="s">
        <v>51</v>
      </c>
      <c r="C99" s="51" t="s">
        <v>51</v>
      </c>
      <c r="D99" s="57" t="s">
        <v>51</v>
      </c>
      <c r="E99" s="51" t="s">
        <v>51</v>
      </c>
      <c r="F99" s="57" t="s">
        <v>51</v>
      </c>
      <c r="G99" s="51">
        <v>81.908021102999996</v>
      </c>
      <c r="H99" s="57" t="s">
        <v>51</v>
      </c>
      <c r="I99" s="96" t="s">
        <v>51</v>
      </c>
      <c r="J99" s="96" t="s">
        <v>51</v>
      </c>
      <c r="K99" s="46" t="s">
        <v>51</v>
      </c>
      <c r="L99" s="21" t="str">
        <f t="shared" ref="L99:L100" si="39">IF(J99="Div by 0", "N/A", IF(K99="N/A","N/A", IF(J99&gt;VALUE(MID(K99,1,2)), "No", IF(J99&lt;-1*VALUE(MID(K99,1,2)), "No", "Yes"))))</f>
        <v>N/A</v>
      </c>
    </row>
    <row r="100" spans="1:12">
      <c r="A100" s="162" t="s">
        <v>923</v>
      </c>
      <c r="B100" s="57" t="s">
        <v>51</v>
      </c>
      <c r="C100" s="51" t="s">
        <v>51</v>
      </c>
      <c r="D100" s="57" t="s">
        <v>51</v>
      </c>
      <c r="E100" s="51" t="s">
        <v>51</v>
      </c>
      <c r="F100" s="57" t="s">
        <v>51</v>
      </c>
      <c r="G100" s="51">
        <v>18.091978897000001</v>
      </c>
      <c r="H100" s="57" t="s">
        <v>51</v>
      </c>
      <c r="I100" s="96" t="s">
        <v>51</v>
      </c>
      <c r="J100" s="96" t="s">
        <v>51</v>
      </c>
      <c r="K100" s="46" t="s">
        <v>51</v>
      </c>
      <c r="L100" s="21" t="str">
        <f t="shared" si="39"/>
        <v>N/A</v>
      </c>
    </row>
    <row r="101" spans="1:12">
      <c r="A101" s="99" t="s">
        <v>342</v>
      </c>
      <c r="B101" s="57" t="s">
        <v>51</v>
      </c>
      <c r="C101" s="48">
        <v>8177</v>
      </c>
      <c r="D101" s="56" t="str">
        <f>IF($B101="N/A","N/A",IF(C101&gt;10,"No",IF(C101&lt;-10,"No","Yes")))</f>
        <v>N/A</v>
      </c>
      <c r="E101" s="48">
        <v>6012</v>
      </c>
      <c r="F101" s="56" t="str">
        <f>IF($B101="N/A","N/A",IF(E101&gt;10,"No",IF(E101&lt;-10,"No","Yes")))</f>
        <v>N/A</v>
      </c>
      <c r="G101" s="48">
        <v>5655</v>
      </c>
      <c r="H101" s="56" t="str">
        <f>IF($B101="N/A","N/A",IF(G101&gt;10,"No",IF(G101&lt;-10,"No","Yes")))</f>
        <v>N/A</v>
      </c>
      <c r="I101" s="96">
        <v>-26.5</v>
      </c>
      <c r="J101" s="96">
        <v>-5.94</v>
      </c>
      <c r="K101" s="57" t="s">
        <v>116</v>
      </c>
      <c r="L101" s="21" t="str">
        <f t="shared" si="38"/>
        <v>Yes</v>
      </c>
    </row>
    <row r="102" spans="1:12">
      <c r="A102" s="113" t="s">
        <v>661</v>
      </c>
      <c r="B102" s="57" t="s">
        <v>51</v>
      </c>
      <c r="C102" s="51">
        <v>1.2229423999999999E-2</v>
      </c>
      <c r="D102" s="10" t="str">
        <f>IF($B102="N/A","N/A",IF(C102&gt;10,"No",IF(C102&lt;-10,"No","Yes")))</f>
        <v>N/A</v>
      </c>
      <c r="E102" s="51">
        <v>4.99001996E-2</v>
      </c>
      <c r="F102" s="10" t="str">
        <f>IF($B102="N/A","N/A",IF(E102&gt;10,"No",IF(E102&lt;-10,"No","Yes")))</f>
        <v>N/A</v>
      </c>
      <c r="G102" s="51">
        <v>7.0733863800000005E-2</v>
      </c>
      <c r="H102" s="10" t="str">
        <f>IF($B102="N/A","N/A",IF(G102&gt;10,"No",IF(G102&lt;-10,"No","Yes")))</f>
        <v>N/A</v>
      </c>
      <c r="I102" s="96">
        <v>308</v>
      </c>
      <c r="J102" s="96">
        <v>41.75</v>
      </c>
      <c r="K102" s="57" t="s">
        <v>116</v>
      </c>
      <c r="L102" s="21" t="str">
        <f t="shared" si="38"/>
        <v>No</v>
      </c>
    </row>
    <row r="103" spans="1:12">
      <c r="A103" s="113" t="s">
        <v>662</v>
      </c>
      <c r="B103" s="57" t="s">
        <v>51</v>
      </c>
      <c r="C103" s="51">
        <v>1.3207777914000001</v>
      </c>
      <c r="D103" s="10" t="str">
        <f>IF($B103="N/A","N/A",IF(C103&gt;10,"No",IF(C103&lt;-10,"No","Yes")))</f>
        <v>N/A</v>
      </c>
      <c r="E103" s="51">
        <v>1.2641383899</v>
      </c>
      <c r="F103" s="10" t="str">
        <f>IF($B103="N/A","N/A",IF(E103&gt;10,"No",IF(E103&lt;-10,"No","Yes")))</f>
        <v>N/A</v>
      </c>
      <c r="G103" s="51">
        <v>1.3439434129000001</v>
      </c>
      <c r="H103" s="10" t="str">
        <f>IF($B103="N/A","N/A",IF(G103&gt;10,"No",IF(G103&lt;-10,"No","Yes")))</f>
        <v>N/A</v>
      </c>
      <c r="I103" s="96">
        <v>-4.29</v>
      </c>
      <c r="J103" s="96">
        <v>6.3129999999999997</v>
      </c>
      <c r="K103" s="57" t="s">
        <v>116</v>
      </c>
      <c r="L103" s="21" t="str">
        <f t="shared" si="38"/>
        <v>Yes</v>
      </c>
    </row>
    <row r="104" spans="1:12">
      <c r="A104" s="111" t="s">
        <v>36</v>
      </c>
      <c r="B104" s="57" t="s">
        <v>51</v>
      </c>
      <c r="C104" s="51">
        <v>0.30174458440000002</v>
      </c>
      <c r="D104" s="56" t="str">
        <f>IF($B104="N/A","N/A",IF(C104&gt;10,"No",IF(C104&lt;-10,"No","Yes")))</f>
        <v>N/A</v>
      </c>
      <c r="E104" s="51">
        <v>0.40813021300000002</v>
      </c>
      <c r="F104" s="56" t="str">
        <f>IF($B104="N/A","N/A",IF(E104&gt;10,"No",IF(E104&lt;-10,"No","Yes")))</f>
        <v>N/A</v>
      </c>
      <c r="G104" s="51">
        <v>0.51316362329999998</v>
      </c>
      <c r="H104" s="56" t="str">
        <f>IF($B104="N/A","N/A",IF(G104&gt;10,"No",IF(G104&lt;-10,"No","Yes")))</f>
        <v>N/A</v>
      </c>
      <c r="I104" s="96">
        <v>35.26</v>
      </c>
      <c r="J104" s="96">
        <v>25.74</v>
      </c>
      <c r="K104" s="57" t="s">
        <v>117</v>
      </c>
      <c r="L104" s="21" t="str">
        <f t="shared" si="38"/>
        <v>No</v>
      </c>
    </row>
    <row r="105" spans="1:12">
      <c r="A105" s="99" t="s">
        <v>37</v>
      </c>
      <c r="B105" s="57" t="s">
        <v>89</v>
      </c>
      <c r="C105" s="51">
        <v>7.593026933</v>
      </c>
      <c r="D105" s="10" t="str">
        <f>IF($B105="N/A","N/A",IF(C105&gt;10,"No",IF(C105&lt;6,"No","Yes")))</f>
        <v>Yes</v>
      </c>
      <c r="E105" s="51">
        <v>7.2789699571000002</v>
      </c>
      <c r="F105" s="10" t="str">
        <f>IF($B105="N/A","N/A",IF(E105&gt;10,"No",IF(E105&lt;6,"No","Yes")))</f>
        <v>Yes</v>
      </c>
      <c r="G105" s="51">
        <v>7.2316695265000002</v>
      </c>
      <c r="H105" s="10" t="str">
        <f>IF($B105="N/A","N/A",IF(G105&gt;10,"No",IF(G105&lt;6,"No","Yes")))</f>
        <v>Yes</v>
      </c>
      <c r="I105" s="96">
        <v>-4.1399999999999997</v>
      </c>
      <c r="J105" s="96">
        <v>-0.65</v>
      </c>
      <c r="K105" s="57" t="s">
        <v>117</v>
      </c>
      <c r="L105" s="21" t="str">
        <f t="shared" si="38"/>
        <v>Yes</v>
      </c>
    </row>
    <row r="106" spans="1:12">
      <c r="A106" s="100" t="s">
        <v>924</v>
      </c>
      <c r="B106" s="57" t="s">
        <v>89</v>
      </c>
      <c r="C106" s="51" t="s">
        <v>51</v>
      </c>
      <c r="D106" s="10" t="str">
        <f t="shared" ref="D106:D108" si="40">IF($B106="N/A","N/A",IF(C106&gt;10,"No",IF(C106&lt;6,"No","Yes")))</f>
        <v>No</v>
      </c>
      <c r="E106" s="51" t="s">
        <v>51</v>
      </c>
      <c r="F106" s="10" t="str">
        <f t="shared" ref="F106:F108" si="41">IF($B106="N/A","N/A",IF(E106&gt;10,"No",IF(E106&lt;6,"No","Yes")))</f>
        <v>No</v>
      </c>
      <c r="G106" s="51">
        <v>6.7975772787000004</v>
      </c>
      <c r="H106" s="10" t="str">
        <f t="shared" ref="H106:H108" si="42">IF($B106="N/A","N/A",IF(G106&gt;10,"No",IF(G106&lt;6,"No","Yes")))</f>
        <v>Yes</v>
      </c>
      <c r="I106" s="96" t="s">
        <v>51</v>
      </c>
      <c r="J106" s="96" t="s">
        <v>51</v>
      </c>
      <c r="K106" s="57" t="s">
        <v>117</v>
      </c>
      <c r="L106" s="21" t="str">
        <f t="shared" ref="L106:L110" si="43">IF(J106="Div by 0", "N/A", IF(K106="N/A","N/A", IF(J106&gt;VALUE(MID(K106,1,2)), "No", IF(J106&lt;-1*VALUE(MID(K106,1,2)), "No", "Yes"))))</f>
        <v>No</v>
      </c>
    </row>
    <row r="107" spans="1:12">
      <c r="A107" s="100" t="s">
        <v>925</v>
      </c>
      <c r="B107" s="57" t="s">
        <v>89</v>
      </c>
      <c r="C107" s="51" t="s">
        <v>51</v>
      </c>
      <c r="D107" s="10" t="str">
        <f t="shared" si="40"/>
        <v>No</v>
      </c>
      <c r="E107" s="51" t="s">
        <v>51</v>
      </c>
      <c r="F107" s="10" t="str">
        <f t="shared" si="41"/>
        <v>No</v>
      </c>
      <c r="G107" s="51">
        <v>6.7252285706999997</v>
      </c>
      <c r="H107" s="10" t="str">
        <f t="shared" si="42"/>
        <v>Yes</v>
      </c>
      <c r="I107" s="96" t="s">
        <v>51</v>
      </c>
      <c r="J107" s="96" t="s">
        <v>51</v>
      </c>
      <c r="K107" s="57" t="s">
        <v>117</v>
      </c>
      <c r="L107" s="21" t="str">
        <f t="shared" si="43"/>
        <v>No</v>
      </c>
    </row>
    <row r="108" spans="1:12">
      <c r="A108" s="100" t="s">
        <v>926</v>
      </c>
      <c r="B108" s="57" t="s">
        <v>89</v>
      </c>
      <c r="C108" s="51" t="s">
        <v>51</v>
      </c>
      <c r="D108" s="10" t="str">
        <f t="shared" si="40"/>
        <v>No</v>
      </c>
      <c r="E108" s="51" t="s">
        <v>51</v>
      </c>
      <c r="F108" s="10" t="str">
        <f t="shared" si="41"/>
        <v>No</v>
      </c>
      <c r="G108" s="51">
        <v>7.2457551155999997</v>
      </c>
      <c r="H108" s="10" t="str">
        <f t="shared" si="42"/>
        <v>Yes</v>
      </c>
      <c r="I108" s="96" t="s">
        <v>51</v>
      </c>
      <c r="J108" s="96" t="s">
        <v>51</v>
      </c>
      <c r="K108" s="57" t="s">
        <v>117</v>
      </c>
      <c r="L108" s="21" t="str">
        <f t="shared" si="43"/>
        <v>No</v>
      </c>
    </row>
    <row r="109" spans="1:12">
      <c r="A109" s="100" t="s">
        <v>949</v>
      </c>
      <c r="B109" s="59" t="s">
        <v>51</v>
      </c>
      <c r="C109" s="58" t="s">
        <v>51</v>
      </c>
      <c r="D109" s="112" t="str">
        <f>IF($B109="N/A","N/A",IF(C109&gt;10,"No",IF(C109&lt;-10,"No","Yes")))</f>
        <v>N/A</v>
      </c>
      <c r="E109" s="58" t="s">
        <v>51</v>
      </c>
      <c r="F109" s="112" t="str">
        <f>IF($B109="N/A","N/A",IF(E109&gt;10,"No",IF(E109&lt;-10,"No","Yes")))</f>
        <v>N/A</v>
      </c>
      <c r="G109" s="58">
        <v>2644</v>
      </c>
      <c r="H109" s="112" t="str">
        <f>IF($B109="N/A","N/A",IF(G109&gt;10,"No",IF(G109&lt;-10,"No","Yes")))</f>
        <v>N/A</v>
      </c>
      <c r="I109" s="96" t="s">
        <v>51</v>
      </c>
      <c r="J109" s="96" t="s">
        <v>51</v>
      </c>
      <c r="K109" s="11" t="s">
        <v>116</v>
      </c>
      <c r="L109" s="21" t="str">
        <f t="shared" si="43"/>
        <v>No</v>
      </c>
    </row>
    <row r="110" spans="1:12">
      <c r="A110" s="100" t="s">
        <v>950</v>
      </c>
      <c r="B110" s="59" t="s">
        <v>51</v>
      </c>
      <c r="C110" s="58" t="s">
        <v>51</v>
      </c>
      <c r="D110" s="112" t="str">
        <f>IF($B110="N/A","N/A",IF(C110&gt;10,"No",IF(C110&lt;-10,"No","Yes")))</f>
        <v>N/A</v>
      </c>
      <c r="E110" s="58" t="s">
        <v>51</v>
      </c>
      <c r="F110" s="112" t="str">
        <f>IF($B110="N/A","N/A",IF(E110&gt;10,"No",IF(E110&lt;-10,"No","Yes")))</f>
        <v>N/A</v>
      </c>
      <c r="G110" s="58">
        <v>2084</v>
      </c>
      <c r="H110" s="112" t="str">
        <f>IF($B110="N/A","N/A",IF(G110&gt;10,"No",IF(G110&lt;-10,"No","Yes")))</f>
        <v>N/A</v>
      </c>
      <c r="I110" s="96" t="s">
        <v>51</v>
      </c>
      <c r="J110" s="96" t="s">
        <v>51</v>
      </c>
      <c r="K110" s="11" t="s">
        <v>116</v>
      </c>
      <c r="L110" s="21" t="str">
        <f t="shared" si="43"/>
        <v>No</v>
      </c>
    </row>
    <row r="111" spans="1:12">
      <c r="A111" s="99" t="s">
        <v>25</v>
      </c>
      <c r="B111" s="57" t="s">
        <v>51</v>
      </c>
      <c r="C111" s="51">
        <v>97.236204079000004</v>
      </c>
      <c r="D111" s="56" t="str">
        <f>IF($B111="N/A","N/A",IF(C111&gt;10,"No",IF(C111&lt;-10,"No","Yes")))</f>
        <v>N/A</v>
      </c>
      <c r="E111" s="51">
        <v>96.925095149000001</v>
      </c>
      <c r="F111" s="56" t="str">
        <f>IF($B111="N/A","N/A",IF(E111&gt;10,"No",IF(E111&lt;-10,"No","Yes")))</f>
        <v>N/A</v>
      </c>
      <c r="G111" s="51">
        <v>97.105091299999998</v>
      </c>
      <c r="H111" s="56" t="str">
        <f>IF($B111="N/A","N/A",IF(G111&gt;10,"No",IF(G111&lt;-10,"No","Yes")))</f>
        <v>N/A</v>
      </c>
      <c r="I111" s="96">
        <v>-0.32</v>
      </c>
      <c r="J111" s="96">
        <v>0.1857</v>
      </c>
      <c r="K111" s="57" t="s">
        <v>117</v>
      </c>
      <c r="L111" s="21" t="str">
        <f t="shared" si="38"/>
        <v>Yes</v>
      </c>
    </row>
    <row r="112" spans="1:12">
      <c r="A112" s="99" t="s">
        <v>343</v>
      </c>
      <c r="B112" s="57" t="s">
        <v>51</v>
      </c>
      <c r="C112" s="51">
        <v>99.505044413999997</v>
      </c>
      <c r="D112" s="56" t="str">
        <f>IF($B112="N/A","N/A",IF(C112&gt;10,"No",IF(C112&lt;-10,"No","Yes")))</f>
        <v>N/A</v>
      </c>
      <c r="E112" s="51">
        <v>99.206969842999996</v>
      </c>
      <c r="F112" s="56" t="str">
        <f>IF($B112="N/A","N/A",IF(E112&gt;10,"No",IF(E112&lt;-10,"No","Yes")))</f>
        <v>N/A</v>
      </c>
      <c r="G112" s="51">
        <v>99.181098000999995</v>
      </c>
      <c r="H112" s="56" t="str">
        <f>IF($B112="N/A","N/A",IF(G112&gt;10,"No",IF(G112&lt;-10,"No","Yes")))</f>
        <v>N/A</v>
      </c>
      <c r="I112" s="96">
        <v>-0.3</v>
      </c>
      <c r="J112" s="96">
        <v>-2.5999999999999999E-2</v>
      </c>
      <c r="K112" s="57" t="s">
        <v>117</v>
      </c>
      <c r="L112" s="21" t="str">
        <f t="shared" si="38"/>
        <v>Yes</v>
      </c>
    </row>
    <row r="113" spans="1:12">
      <c r="A113" s="111" t="s">
        <v>344</v>
      </c>
      <c r="B113" s="59" t="s">
        <v>51</v>
      </c>
      <c r="C113" s="58">
        <v>285912</v>
      </c>
      <c r="D113" s="112" t="str">
        <f>IF($B113="N/A","N/A",IF(C113&gt;10,"No",IF(C113&lt;-10,"No","Yes")))</f>
        <v>N/A</v>
      </c>
      <c r="E113" s="58">
        <v>291628</v>
      </c>
      <c r="F113" s="112" t="str">
        <f>IF($B113="N/A","N/A",IF(E113&gt;10,"No",IF(E113&lt;-10,"No","Yes")))</f>
        <v>N/A</v>
      </c>
      <c r="G113" s="58">
        <v>295197</v>
      </c>
      <c r="H113" s="112" t="str">
        <f>IF($B113="N/A","N/A",IF(G113&gt;10,"No",IF(G113&lt;-10,"No","Yes")))</f>
        <v>N/A</v>
      </c>
      <c r="I113" s="102">
        <v>1.9990000000000001</v>
      </c>
      <c r="J113" s="102">
        <v>1.224</v>
      </c>
      <c r="K113" s="59" t="s">
        <v>116</v>
      </c>
      <c r="L113" s="43" t="str">
        <f t="shared" si="38"/>
        <v>Yes</v>
      </c>
    </row>
    <row r="114" spans="1:12">
      <c r="A114" s="218" t="s">
        <v>345</v>
      </c>
      <c r="B114" s="212"/>
      <c r="C114" s="212"/>
      <c r="D114" s="212"/>
      <c r="E114" s="212"/>
      <c r="F114" s="212"/>
      <c r="G114" s="212"/>
      <c r="H114" s="212"/>
      <c r="I114" s="212"/>
      <c r="J114" s="212"/>
      <c r="K114" s="212"/>
      <c r="L114" s="213"/>
    </row>
    <row r="115" spans="1:12">
      <c r="A115" s="195" t="s">
        <v>1023</v>
      </c>
      <c r="B115" s="55" t="s">
        <v>51</v>
      </c>
      <c r="C115" s="60">
        <v>0.77961050949999999</v>
      </c>
      <c r="D115" s="54" t="str">
        <f>IF($B115="N/A","N/A",IF(C115&gt;10,"No",IF(C115&lt;-10,"No","Yes")))</f>
        <v>N/A</v>
      </c>
      <c r="E115" s="60">
        <v>0.74306993840000002</v>
      </c>
      <c r="F115" s="54" t="str">
        <f>IF($B115="N/A","N/A",IF(E115&gt;10,"No",IF(E115&lt;-10,"No","Yes")))</f>
        <v>N/A</v>
      </c>
      <c r="G115" s="60">
        <v>0.71511566849999997</v>
      </c>
      <c r="H115" s="54" t="str">
        <f>IF($B115="N/A","N/A",IF(G115&gt;10,"No",IF(G115&lt;-10,"No","Yes")))</f>
        <v>N/A</v>
      </c>
      <c r="I115" s="104">
        <v>-4.6900000000000004</v>
      </c>
      <c r="J115" s="104">
        <v>-3.76</v>
      </c>
      <c r="K115" s="55" t="s">
        <v>117</v>
      </c>
      <c r="L115" s="138" t="str">
        <f>IF(J115="Div by 0", "N/A", IF(K115="N/A","N/A", IF(J115&gt;VALUE(MID(K115,1,2)), "No", IF(J115&lt;-1*VALUE(MID(K115,1,2)), "No", "Yes"))))</f>
        <v>Yes</v>
      </c>
    </row>
    <row r="116" spans="1:12">
      <c r="A116" s="195" t="s">
        <v>1024</v>
      </c>
      <c r="B116" s="57" t="s">
        <v>51</v>
      </c>
      <c r="C116" s="51">
        <v>0.32737345759999997</v>
      </c>
      <c r="D116" s="56" t="str">
        <f>IF($B116="N/A","N/A",IF(C116&gt;10,"No",IF(C116&lt;-10,"No","Yes")))</f>
        <v>N/A</v>
      </c>
      <c r="E116" s="51">
        <v>0.2595772697</v>
      </c>
      <c r="F116" s="56" t="str">
        <f>IF($B116="N/A","N/A",IF(E116&gt;10,"No",IF(E116&lt;-10,"No","Yes")))</f>
        <v>N/A</v>
      </c>
      <c r="G116" s="51">
        <v>0.30589741770000001</v>
      </c>
      <c r="H116" s="56" t="str">
        <f>IF($B116="N/A","N/A",IF(G116&gt;10,"No",IF(G116&lt;-10,"No","Yes")))</f>
        <v>N/A</v>
      </c>
      <c r="I116" s="96">
        <v>-20.7</v>
      </c>
      <c r="J116" s="96">
        <v>17.84</v>
      </c>
      <c r="K116" s="57" t="s">
        <v>117</v>
      </c>
      <c r="L116" s="21" t="str">
        <f>IF(J116="Div by 0", "N/A", IF(K116="N/A","N/A", IF(J116&gt;VALUE(MID(K116,1,2)), "No", IF(J116&lt;-1*VALUE(MID(K116,1,2)), "No", "Yes"))))</f>
        <v>No</v>
      </c>
    </row>
    <row r="117" spans="1:12">
      <c r="A117" s="99" t="s">
        <v>30</v>
      </c>
      <c r="B117" s="59" t="s">
        <v>51</v>
      </c>
      <c r="C117" s="61">
        <v>98.893016032999995</v>
      </c>
      <c r="D117" s="112" t="str">
        <f>IF($B117="N/A","N/A",IF(C117&gt;10,"No",IF(C117&lt;-10,"No","Yes")))</f>
        <v>N/A</v>
      </c>
      <c r="E117" s="61">
        <v>98.997352792000001</v>
      </c>
      <c r="F117" s="112" t="str">
        <f>IF($B117="N/A","N/A",IF(E117&gt;10,"No",IF(E117&lt;-10,"No","Yes")))</f>
        <v>N/A</v>
      </c>
      <c r="G117" s="61">
        <v>98.978986914000004</v>
      </c>
      <c r="H117" s="112" t="str">
        <f>IF($B117="N/A","N/A",IF(G117&gt;10,"No",IF(G117&lt;-10,"No","Yes")))</f>
        <v>N/A</v>
      </c>
      <c r="I117" s="102">
        <v>0.1055</v>
      </c>
      <c r="J117" s="102">
        <v>-1.9E-2</v>
      </c>
      <c r="K117" s="59" t="s">
        <v>117</v>
      </c>
      <c r="L117" s="43" t="str">
        <f>IF(J117="Div by 0", "N/A", IF(K117="N/A","N/A", IF(J117&gt;VALUE(MID(K117,1,2)), "No", IF(J117&lt;-1*VALUE(MID(K117,1,2)), "No", "Yes"))))</f>
        <v>Yes</v>
      </c>
    </row>
    <row r="118" spans="1:12">
      <c r="A118" s="218" t="s">
        <v>346</v>
      </c>
      <c r="B118" s="212"/>
      <c r="C118" s="212"/>
      <c r="D118" s="212"/>
      <c r="E118" s="212"/>
      <c r="F118" s="212"/>
      <c r="G118" s="212"/>
      <c r="H118" s="212"/>
      <c r="I118" s="212"/>
      <c r="J118" s="212"/>
      <c r="K118" s="212"/>
      <c r="L118" s="213"/>
    </row>
    <row r="119" spans="1:12">
      <c r="A119" s="111" t="s">
        <v>347</v>
      </c>
      <c r="B119" s="55" t="s">
        <v>51</v>
      </c>
      <c r="C119" s="60">
        <v>45.838823591000001</v>
      </c>
      <c r="D119" s="54" t="str">
        <f>IF($B119="N/A","N/A",IF(C119&gt;10,"No",IF(C119&lt;-10,"No","Yes")))</f>
        <v>N/A</v>
      </c>
      <c r="E119" s="60">
        <v>44.788080006000001</v>
      </c>
      <c r="F119" s="54" t="str">
        <f>IF($B119="N/A","N/A",IF(E119&gt;10,"No",IF(E119&lt;-10,"No","Yes")))</f>
        <v>N/A</v>
      </c>
      <c r="G119" s="60">
        <v>43.838515123000001</v>
      </c>
      <c r="H119" s="54" t="str">
        <f>IF($B119="N/A","N/A",IF(G119&gt;10,"No",IF(G119&lt;-10,"No","Yes")))</f>
        <v>N/A</v>
      </c>
      <c r="I119" s="104">
        <v>-2.29</v>
      </c>
      <c r="J119" s="104">
        <v>-2.12</v>
      </c>
      <c r="K119" s="55" t="s">
        <v>117</v>
      </c>
      <c r="L119" s="138" t="str">
        <f>IF(J119="Div by 0", "N/A", IF(K119="N/A","N/A", IF(J119&gt;VALUE(MID(K119,1,2)), "No", IF(J119&lt;-1*VALUE(MID(K119,1,2)), "No", "Yes"))))</f>
        <v>Yes</v>
      </c>
    </row>
    <row r="120" spans="1:12">
      <c r="A120" s="111" t="s">
        <v>348</v>
      </c>
      <c r="B120" s="57" t="s">
        <v>51</v>
      </c>
      <c r="C120" s="51">
        <v>52.296684763000002</v>
      </c>
      <c r="D120" s="56" t="str">
        <f>IF($B120="N/A","N/A",IF(C120&gt;10,"No",IF(C120&lt;-10,"No","Yes")))</f>
        <v>N/A</v>
      </c>
      <c r="E120" s="51">
        <v>53.365292736000001</v>
      </c>
      <c r="F120" s="56" t="str">
        <f>IF($B120="N/A","N/A",IF(E120&gt;10,"No",IF(E120&lt;-10,"No","Yes")))</f>
        <v>N/A</v>
      </c>
      <c r="G120" s="51">
        <v>54.314992189000002</v>
      </c>
      <c r="H120" s="56" t="str">
        <f>IF($B120="N/A","N/A",IF(G120&gt;10,"No",IF(G120&lt;-10,"No","Yes")))</f>
        <v>N/A</v>
      </c>
      <c r="I120" s="96">
        <v>2.0430000000000001</v>
      </c>
      <c r="J120" s="96">
        <v>1.78</v>
      </c>
      <c r="K120" s="57" t="s">
        <v>117</v>
      </c>
      <c r="L120" s="21" t="str">
        <f>IF(J120="Div by 0", "N/A", IF(K120="N/A","N/A", IF(J120&gt;VALUE(MID(K120,1,2)), "No", IF(J120&lt;-1*VALUE(MID(K120,1,2)), "No", "Yes"))))</f>
        <v>Yes</v>
      </c>
    </row>
    <row r="121" spans="1:12">
      <c r="A121" s="111" t="s">
        <v>349</v>
      </c>
      <c r="B121" s="57" t="s">
        <v>51</v>
      </c>
      <c r="C121" s="51">
        <v>0.53562957889999996</v>
      </c>
      <c r="D121" s="56" t="str">
        <f>IF($B121="N/A","N/A",IF(C121&gt;10,"No",IF(C121&lt;-10,"No","Yes")))</f>
        <v>N/A</v>
      </c>
      <c r="E121" s="51">
        <v>0.53510405699999997</v>
      </c>
      <c r="F121" s="56" t="str">
        <f>IF($B121="N/A","N/A",IF(E121&gt;10,"No",IF(E121&lt;-10,"No","Yes")))</f>
        <v>N/A</v>
      </c>
      <c r="G121" s="51">
        <v>0.58551233130000002</v>
      </c>
      <c r="H121" s="56" t="str">
        <f>IF($B121="N/A","N/A",IF(G121&gt;10,"No",IF(G121&lt;-10,"No","Yes")))</f>
        <v>N/A</v>
      </c>
      <c r="I121" s="96">
        <v>-9.8000000000000004E-2</v>
      </c>
      <c r="J121" s="96">
        <v>9.42</v>
      </c>
      <c r="K121" s="57" t="s">
        <v>117</v>
      </c>
      <c r="L121" s="21" t="str">
        <f>IF(J121="Div by 0", "N/A", IF(K121="N/A","N/A", IF(J121&gt;VALUE(MID(K121,1,2)), "No", IF(J121&lt;-1*VALUE(MID(K121,1,2)), "No", "Yes"))))</f>
        <v>Yes</v>
      </c>
    </row>
    <row r="122" spans="1:12">
      <c r="A122" s="111" t="s">
        <v>350</v>
      </c>
      <c r="B122" s="59" t="s">
        <v>51</v>
      </c>
      <c r="C122" s="61">
        <v>1.3288620671</v>
      </c>
      <c r="D122" s="112" t="str">
        <f>IF($B122="N/A","N/A",IF(C122&gt;10,"No",IF(C122&lt;-10,"No","Yes")))</f>
        <v>N/A</v>
      </c>
      <c r="E122" s="61">
        <v>1.3115232002999999</v>
      </c>
      <c r="F122" s="112" t="str">
        <f>IF($B122="N/A","N/A",IF(E122&gt;10,"No",IF(E122&lt;-10,"No","Yes")))</f>
        <v>N/A</v>
      </c>
      <c r="G122" s="61">
        <v>1.260980357</v>
      </c>
      <c r="H122" s="112" t="str">
        <f>IF($B122="N/A","N/A",IF(G122&gt;10,"No",IF(G122&lt;-10,"No","Yes")))</f>
        <v>N/A</v>
      </c>
      <c r="I122" s="102">
        <v>-1.3</v>
      </c>
      <c r="J122" s="102">
        <v>-3.85</v>
      </c>
      <c r="K122" s="59" t="s">
        <v>117</v>
      </c>
      <c r="L122" s="43" t="str">
        <f>IF(J122="Div by 0", "N/A", IF(K122="N/A","N/A", IF(J122&gt;VALUE(MID(K122,1,2)), "No", IF(J122&lt;-1*VALUE(MID(K122,1,2)), "No", "Yes"))))</f>
        <v>Yes</v>
      </c>
    </row>
    <row r="123" spans="1:12">
      <c r="A123" s="219" t="s">
        <v>158</v>
      </c>
      <c r="B123" s="212"/>
      <c r="C123" s="212"/>
      <c r="D123" s="212"/>
      <c r="E123" s="212"/>
      <c r="F123" s="212"/>
      <c r="G123" s="212"/>
      <c r="H123" s="212"/>
      <c r="I123" s="212"/>
      <c r="J123" s="212"/>
      <c r="K123" s="212"/>
      <c r="L123" s="213"/>
    </row>
    <row r="124" spans="1:12">
      <c r="A124" s="99" t="s">
        <v>812</v>
      </c>
      <c r="B124" s="55" t="s">
        <v>125</v>
      </c>
      <c r="C124" s="60">
        <v>99.834034442000004</v>
      </c>
      <c r="D124" s="103" t="str">
        <f>IF($B124="N/A","N/A",IF(C124&gt;=99,"Yes","No"))</f>
        <v>Yes</v>
      </c>
      <c r="E124" s="60">
        <v>99.834291308000005</v>
      </c>
      <c r="F124" s="103" t="str">
        <f>IF($B124="N/A","N/A",IF(E124&gt;=99,"Yes","No"))</f>
        <v>Yes</v>
      </c>
      <c r="G124" s="60">
        <v>99.792858821999999</v>
      </c>
      <c r="H124" s="103" t="str">
        <f>IF($B124="N/A","N/A",IF(G124&gt;=99,"Yes","No"))</f>
        <v>Yes</v>
      </c>
      <c r="I124" s="104">
        <v>2.9999999999999997E-4</v>
      </c>
      <c r="J124" s="104">
        <v>-4.2000000000000003E-2</v>
      </c>
      <c r="K124" s="55" t="s">
        <v>116</v>
      </c>
      <c r="L124" s="138" t="str">
        <f t="shared" ref="L124:L157" si="44">IF(J124="Div by 0", "N/A", IF(K124="N/A","N/A", IF(J124&gt;VALUE(MID(K124,1,2)), "No", IF(J124&lt;-1*VALUE(MID(K124,1,2)), "No", "Yes"))))</f>
        <v>Yes</v>
      </c>
    </row>
    <row r="125" spans="1:12">
      <c r="A125" s="99" t="s">
        <v>885</v>
      </c>
      <c r="B125" s="57" t="s">
        <v>51</v>
      </c>
      <c r="C125" s="51">
        <v>0.30056483639999998</v>
      </c>
      <c r="D125" s="10" t="str">
        <f>IF($B125="N/A","N/A",IF(C125&gt;10,"No",IF(C125&lt;-10,"No","Yes")))</f>
        <v>N/A</v>
      </c>
      <c r="E125" s="51">
        <v>0.30094925420000002</v>
      </c>
      <c r="F125" s="10" t="str">
        <f>IF($B125="N/A","N/A",IF(E125&gt;10,"No",IF(E125&lt;-10,"No","Yes")))</f>
        <v>N/A</v>
      </c>
      <c r="G125" s="51">
        <v>0.29794754769999998</v>
      </c>
      <c r="H125" s="10" t="str">
        <f>IF($B125="N/A","N/A",IF(G125&gt;10,"No",IF(G125&lt;-10,"No","Yes")))</f>
        <v>N/A</v>
      </c>
      <c r="I125" s="96">
        <v>0.12790000000000001</v>
      </c>
      <c r="J125" s="96">
        <v>-0.997</v>
      </c>
      <c r="K125" s="57" t="s">
        <v>116</v>
      </c>
      <c r="L125" s="21" t="str">
        <f t="shared" si="44"/>
        <v>Yes</v>
      </c>
    </row>
    <row r="126" spans="1:12">
      <c r="A126" s="69" t="s">
        <v>813</v>
      </c>
      <c r="B126" s="57" t="s">
        <v>9</v>
      </c>
      <c r="C126" s="41">
        <v>99.792819503000004</v>
      </c>
      <c r="D126" s="10" t="str">
        <f>IF($B126="N/A","N/A",IF(C126&gt;=98,"Yes","No"))</f>
        <v>Yes</v>
      </c>
      <c r="E126" s="41">
        <v>99.811768964999999</v>
      </c>
      <c r="F126" s="10" t="str">
        <f>IF($B126="N/A","N/A",IF(E126&gt;=98,"Yes","No"))</f>
        <v>Yes</v>
      </c>
      <c r="G126" s="41">
        <v>99.831573599999999</v>
      </c>
      <c r="H126" s="10" t="str">
        <f>IF($B126="N/A","N/A",IF(G126&gt;=98,"Yes","No"))</f>
        <v>Yes</v>
      </c>
      <c r="I126" s="96">
        <v>1.9E-2</v>
      </c>
      <c r="J126" s="96">
        <v>1.9800000000000002E-2</v>
      </c>
      <c r="K126" s="11" t="s">
        <v>116</v>
      </c>
      <c r="L126" s="21" t="str">
        <f t="shared" si="44"/>
        <v>Yes</v>
      </c>
    </row>
    <row r="127" spans="1:12">
      <c r="A127" s="69" t="s">
        <v>814</v>
      </c>
      <c r="B127" s="57" t="s">
        <v>126</v>
      </c>
      <c r="C127" s="41">
        <v>92.723936116999994</v>
      </c>
      <c r="D127" s="10" t="str">
        <f>IF($B127="N/A","N/A",IF(C127&gt;=80,"Yes","No"))</f>
        <v>Yes</v>
      </c>
      <c r="E127" s="41">
        <v>92.262071351000003</v>
      </c>
      <c r="F127" s="10" t="str">
        <f>IF($B127="N/A","N/A",IF(E127&gt;=80,"Yes","No"))</f>
        <v>Yes</v>
      </c>
      <c r="G127" s="41">
        <v>92.147373496</v>
      </c>
      <c r="H127" s="10" t="str">
        <f>IF($B127="N/A","N/A",IF(G127&gt;=80,"Yes","No"))</f>
        <v>Yes</v>
      </c>
      <c r="I127" s="96">
        <v>-0.498</v>
      </c>
      <c r="J127" s="96">
        <v>-0.124</v>
      </c>
      <c r="K127" s="11" t="s">
        <v>116</v>
      </c>
      <c r="L127" s="21" t="str">
        <f t="shared" si="44"/>
        <v>Yes</v>
      </c>
    </row>
    <row r="128" spans="1:12" ht="25.5">
      <c r="A128" s="99" t="s">
        <v>785</v>
      </c>
      <c r="B128" s="57" t="s">
        <v>159</v>
      </c>
      <c r="C128" s="51">
        <v>100</v>
      </c>
      <c r="D128" s="10" t="str">
        <f>IF($B128="N/A","N/A",IF(C128&gt;=100,"Yes","No"))</f>
        <v>Yes</v>
      </c>
      <c r="E128" s="51">
        <v>100</v>
      </c>
      <c r="F128" s="10" t="str">
        <f t="shared" ref="F128:F129" si="45">IF($B128="N/A","N/A",IF(E128&gt;=100,"Yes","No"))</f>
        <v>Yes</v>
      </c>
      <c r="G128" s="51">
        <v>100</v>
      </c>
      <c r="H128" s="10" t="str">
        <f t="shared" ref="H128:H129" si="46">IF($B128="N/A","N/A",IF(G128&gt;=100,"Yes","No"))</f>
        <v>Yes</v>
      </c>
      <c r="I128" s="96">
        <v>0</v>
      </c>
      <c r="J128" s="96">
        <v>0</v>
      </c>
      <c r="K128" s="11" t="s">
        <v>169</v>
      </c>
      <c r="L128" s="21" t="str">
        <f t="shared" si="44"/>
        <v>Yes</v>
      </c>
    </row>
    <row r="129" spans="1:12" ht="25.5">
      <c r="A129" s="69" t="s">
        <v>927</v>
      </c>
      <c r="B129" s="57" t="s">
        <v>159</v>
      </c>
      <c r="C129" s="51" t="s">
        <v>51</v>
      </c>
      <c r="D129" s="10" t="str">
        <f>IF($B129="N/A","N/A",IF(C129&gt;=100,"Yes","No"))</f>
        <v>Yes</v>
      </c>
      <c r="E129" s="51" t="s">
        <v>51</v>
      </c>
      <c r="F129" s="10" t="str">
        <f t="shared" si="45"/>
        <v>Yes</v>
      </c>
      <c r="G129" s="51">
        <v>100</v>
      </c>
      <c r="H129" s="10" t="str">
        <f t="shared" si="46"/>
        <v>Yes</v>
      </c>
      <c r="I129" s="96" t="s">
        <v>51</v>
      </c>
      <c r="J129" s="96" t="s">
        <v>51</v>
      </c>
      <c r="K129" s="11" t="s">
        <v>169</v>
      </c>
      <c r="L129" s="21" t="str">
        <f t="shared" ref="L129" si="47">IF(J129="Div by 0", "N/A", IF(K129="N/A","N/A", IF(J129&gt;VALUE(MID(K129,1,2)), "No", IF(J129&lt;-1*VALUE(MID(K129,1,2)), "No", "Yes"))))</f>
        <v>No</v>
      </c>
    </row>
    <row r="130" spans="1:12" ht="25.5">
      <c r="A130" s="99" t="s">
        <v>786</v>
      </c>
      <c r="B130" s="57" t="s">
        <v>51</v>
      </c>
      <c r="C130" s="51">
        <v>91.225113241000003</v>
      </c>
      <c r="D130" s="39" t="s">
        <v>160</v>
      </c>
      <c r="E130" s="51">
        <v>85.858877964000001</v>
      </c>
      <c r="F130" s="39" t="s">
        <v>160</v>
      </c>
      <c r="G130" s="51">
        <v>85.422121039999993</v>
      </c>
      <c r="H130" s="10" t="str">
        <f>IF($B130="N/A","N/A",IF(G130&lt;100,"No",IF(G130=100,"No","Yes")))</f>
        <v>N/A</v>
      </c>
      <c r="I130" s="96">
        <v>-5.88</v>
      </c>
      <c r="J130" s="96">
        <v>-0.50900000000000001</v>
      </c>
      <c r="K130" s="11" t="s">
        <v>169</v>
      </c>
      <c r="L130" s="21" t="str">
        <f t="shared" si="44"/>
        <v>Yes</v>
      </c>
    </row>
    <row r="131" spans="1:12">
      <c r="A131" s="69" t="s">
        <v>591</v>
      </c>
      <c r="B131" s="70" t="s">
        <v>51</v>
      </c>
      <c r="C131" s="39">
        <v>182568</v>
      </c>
      <c r="D131" s="10" t="str">
        <f t="shared" ref="D131:D157" si="48">IF($B131="N/A","N/A",IF(C131&gt;10,"No",IF(C131&lt;-10,"No","Yes")))</f>
        <v>N/A</v>
      </c>
      <c r="E131" s="39">
        <v>182851</v>
      </c>
      <c r="F131" s="10" t="str">
        <f t="shared" ref="F131:F157" si="49">IF($B131="N/A","N/A",IF(E131&gt;10,"No",IF(E131&lt;-10,"No","Yes")))</f>
        <v>N/A</v>
      </c>
      <c r="G131" s="39">
        <v>182967</v>
      </c>
      <c r="H131" s="10" t="str">
        <f t="shared" ref="H131:H157" si="50">IF($B131="N/A","N/A",IF(G131&gt;10,"No",IF(G131&lt;-10,"No","Yes")))</f>
        <v>N/A</v>
      </c>
      <c r="I131" s="96">
        <v>0.155</v>
      </c>
      <c r="J131" s="96">
        <v>6.3399999999999998E-2</v>
      </c>
      <c r="K131" s="11" t="s">
        <v>116</v>
      </c>
      <c r="L131" s="21" t="str">
        <f t="shared" si="44"/>
        <v>Yes</v>
      </c>
    </row>
    <row r="132" spans="1:12">
      <c r="A132" s="153" t="s">
        <v>787</v>
      </c>
      <c r="B132" s="70" t="s">
        <v>51</v>
      </c>
      <c r="C132" s="39">
        <v>62005</v>
      </c>
      <c r="D132" s="10" t="str">
        <f t="shared" si="48"/>
        <v>N/A</v>
      </c>
      <c r="E132" s="39">
        <v>60730</v>
      </c>
      <c r="F132" s="10" t="str">
        <f t="shared" si="49"/>
        <v>N/A</v>
      </c>
      <c r="G132" s="39">
        <v>59924</v>
      </c>
      <c r="H132" s="10" t="str">
        <f t="shared" si="50"/>
        <v>N/A</v>
      </c>
      <c r="I132" s="96">
        <v>-2.06</v>
      </c>
      <c r="J132" s="96">
        <v>-1.33</v>
      </c>
      <c r="K132" s="11" t="s">
        <v>116</v>
      </c>
      <c r="L132" s="21" t="str">
        <f t="shared" si="44"/>
        <v>Yes</v>
      </c>
    </row>
    <row r="133" spans="1:12">
      <c r="A133" s="153" t="s">
        <v>788</v>
      </c>
      <c r="B133" s="70" t="s">
        <v>51</v>
      </c>
      <c r="C133" s="39">
        <v>21505</v>
      </c>
      <c r="D133" s="10" t="str">
        <f t="shared" si="48"/>
        <v>N/A</v>
      </c>
      <c r="E133" s="39">
        <v>21237</v>
      </c>
      <c r="F133" s="10" t="str">
        <f t="shared" si="49"/>
        <v>N/A</v>
      </c>
      <c r="G133" s="39">
        <v>21227</v>
      </c>
      <c r="H133" s="10" t="str">
        <f t="shared" si="50"/>
        <v>N/A</v>
      </c>
      <c r="I133" s="96">
        <v>-1.25</v>
      </c>
      <c r="J133" s="96">
        <v>-4.7E-2</v>
      </c>
      <c r="K133" s="11" t="s">
        <v>116</v>
      </c>
      <c r="L133" s="21" t="str">
        <f t="shared" si="44"/>
        <v>Yes</v>
      </c>
    </row>
    <row r="134" spans="1:12">
      <c r="A134" s="153" t="s">
        <v>789</v>
      </c>
      <c r="B134" s="70" t="s">
        <v>51</v>
      </c>
      <c r="C134" s="39">
        <v>98888</v>
      </c>
      <c r="D134" s="10" t="str">
        <f t="shared" si="48"/>
        <v>N/A</v>
      </c>
      <c r="E134" s="39">
        <v>100743</v>
      </c>
      <c r="F134" s="10" t="str">
        <f t="shared" si="49"/>
        <v>N/A</v>
      </c>
      <c r="G134" s="39">
        <v>101683</v>
      </c>
      <c r="H134" s="10" t="str">
        <f t="shared" si="50"/>
        <v>N/A</v>
      </c>
      <c r="I134" s="96">
        <v>1.8759999999999999</v>
      </c>
      <c r="J134" s="96">
        <v>0.93310000000000004</v>
      </c>
      <c r="K134" s="11" t="s">
        <v>116</v>
      </c>
      <c r="L134" s="21" t="str">
        <f t="shared" si="44"/>
        <v>Yes</v>
      </c>
    </row>
    <row r="135" spans="1:12">
      <c r="A135" s="153" t="s">
        <v>790</v>
      </c>
      <c r="B135" s="70" t="s">
        <v>51</v>
      </c>
      <c r="C135" s="39">
        <v>131</v>
      </c>
      <c r="D135" s="10" t="str">
        <f t="shared" si="48"/>
        <v>N/A</v>
      </c>
      <c r="E135" s="39">
        <v>132</v>
      </c>
      <c r="F135" s="10" t="str">
        <f t="shared" si="49"/>
        <v>N/A</v>
      </c>
      <c r="G135" s="39">
        <v>133</v>
      </c>
      <c r="H135" s="10" t="str">
        <f t="shared" si="50"/>
        <v>N/A</v>
      </c>
      <c r="I135" s="96">
        <v>0.76339999999999997</v>
      </c>
      <c r="J135" s="96">
        <v>0.75760000000000005</v>
      </c>
      <c r="K135" s="11" t="s">
        <v>116</v>
      </c>
      <c r="L135" s="21" t="str">
        <f t="shared" si="44"/>
        <v>Yes</v>
      </c>
    </row>
    <row r="136" spans="1:12">
      <c r="A136" s="153" t="s">
        <v>791</v>
      </c>
      <c r="B136" s="70" t="s">
        <v>51</v>
      </c>
      <c r="C136" s="39">
        <v>39</v>
      </c>
      <c r="D136" s="10" t="str">
        <f t="shared" si="48"/>
        <v>N/A</v>
      </c>
      <c r="E136" s="39">
        <v>9</v>
      </c>
      <c r="F136" s="10" t="str">
        <f t="shared" si="49"/>
        <v>N/A</v>
      </c>
      <c r="G136" s="39">
        <v>0</v>
      </c>
      <c r="H136" s="10" t="str">
        <f t="shared" si="50"/>
        <v>N/A</v>
      </c>
      <c r="I136" s="96">
        <v>-76.900000000000006</v>
      </c>
      <c r="J136" s="96">
        <v>-100</v>
      </c>
      <c r="K136" s="11" t="s">
        <v>116</v>
      </c>
      <c r="L136" s="21" t="str">
        <f t="shared" si="44"/>
        <v>No</v>
      </c>
    </row>
    <row r="137" spans="1:12">
      <c r="A137" s="69" t="s">
        <v>594</v>
      </c>
      <c r="B137" s="70" t="s">
        <v>51</v>
      </c>
      <c r="C137" s="39">
        <v>283799</v>
      </c>
      <c r="D137" s="10" t="str">
        <f t="shared" si="48"/>
        <v>N/A</v>
      </c>
      <c r="E137" s="39">
        <v>288753</v>
      </c>
      <c r="F137" s="10" t="str">
        <f t="shared" si="49"/>
        <v>N/A</v>
      </c>
      <c r="G137" s="39">
        <v>295354</v>
      </c>
      <c r="H137" s="10" t="str">
        <f t="shared" si="50"/>
        <v>N/A</v>
      </c>
      <c r="I137" s="96">
        <v>1.746</v>
      </c>
      <c r="J137" s="96">
        <v>2.286</v>
      </c>
      <c r="K137" s="11" t="s">
        <v>116</v>
      </c>
      <c r="L137" s="21" t="str">
        <f t="shared" si="44"/>
        <v>Yes</v>
      </c>
    </row>
    <row r="138" spans="1:12">
      <c r="A138" s="153" t="s">
        <v>792</v>
      </c>
      <c r="B138" s="70" t="s">
        <v>51</v>
      </c>
      <c r="C138" s="39">
        <v>170673</v>
      </c>
      <c r="D138" s="10" t="str">
        <f t="shared" si="48"/>
        <v>N/A</v>
      </c>
      <c r="E138" s="39">
        <v>173390</v>
      </c>
      <c r="F138" s="10" t="str">
        <f t="shared" si="49"/>
        <v>N/A</v>
      </c>
      <c r="G138" s="39">
        <v>177568</v>
      </c>
      <c r="H138" s="10" t="str">
        <f t="shared" si="50"/>
        <v>N/A</v>
      </c>
      <c r="I138" s="96">
        <v>1.5920000000000001</v>
      </c>
      <c r="J138" s="96">
        <v>2.41</v>
      </c>
      <c r="K138" s="11" t="s">
        <v>116</v>
      </c>
      <c r="L138" s="21" t="str">
        <f t="shared" si="44"/>
        <v>Yes</v>
      </c>
    </row>
    <row r="139" spans="1:12">
      <c r="A139" s="153" t="s">
        <v>793</v>
      </c>
      <c r="B139" s="70" t="s">
        <v>51</v>
      </c>
      <c r="C139" s="39">
        <v>10677</v>
      </c>
      <c r="D139" s="10" t="str">
        <f t="shared" si="48"/>
        <v>N/A</v>
      </c>
      <c r="E139" s="39">
        <v>10006</v>
      </c>
      <c r="F139" s="10" t="str">
        <f t="shared" si="49"/>
        <v>N/A</v>
      </c>
      <c r="G139" s="39">
        <v>9798</v>
      </c>
      <c r="H139" s="10" t="str">
        <f t="shared" si="50"/>
        <v>N/A</v>
      </c>
      <c r="I139" s="96">
        <v>-6.28</v>
      </c>
      <c r="J139" s="96">
        <v>-2.08</v>
      </c>
      <c r="K139" s="11" t="s">
        <v>116</v>
      </c>
      <c r="L139" s="21" t="str">
        <f t="shared" si="44"/>
        <v>Yes</v>
      </c>
    </row>
    <row r="140" spans="1:12">
      <c r="A140" s="153" t="s">
        <v>886</v>
      </c>
      <c r="B140" s="70" t="s">
        <v>51</v>
      </c>
      <c r="C140" s="39">
        <v>102156</v>
      </c>
      <c r="D140" s="10" t="str">
        <f t="shared" si="48"/>
        <v>N/A</v>
      </c>
      <c r="E140" s="39">
        <v>105110</v>
      </c>
      <c r="F140" s="10" t="str">
        <f t="shared" si="49"/>
        <v>N/A</v>
      </c>
      <c r="G140" s="39">
        <v>107684</v>
      </c>
      <c r="H140" s="10" t="str">
        <f t="shared" si="50"/>
        <v>N/A</v>
      </c>
      <c r="I140" s="96">
        <v>2.8919999999999999</v>
      </c>
      <c r="J140" s="96">
        <v>2.4489999999999998</v>
      </c>
      <c r="K140" s="11" t="s">
        <v>116</v>
      </c>
      <c r="L140" s="21" t="str">
        <f t="shared" si="44"/>
        <v>Yes</v>
      </c>
    </row>
    <row r="141" spans="1:12">
      <c r="A141" s="153" t="s">
        <v>808</v>
      </c>
      <c r="B141" s="70" t="s">
        <v>51</v>
      </c>
      <c r="C141" s="39">
        <v>247</v>
      </c>
      <c r="D141" s="10" t="str">
        <f t="shared" si="48"/>
        <v>N/A</v>
      </c>
      <c r="E141" s="39">
        <v>238</v>
      </c>
      <c r="F141" s="10" t="str">
        <f t="shared" si="49"/>
        <v>N/A</v>
      </c>
      <c r="G141" s="39">
        <v>304</v>
      </c>
      <c r="H141" s="10" t="str">
        <f t="shared" si="50"/>
        <v>N/A</v>
      </c>
      <c r="I141" s="96">
        <v>-3.64</v>
      </c>
      <c r="J141" s="96">
        <v>27.73</v>
      </c>
      <c r="K141" s="11" t="s">
        <v>116</v>
      </c>
      <c r="L141" s="21" t="str">
        <f t="shared" si="44"/>
        <v>No</v>
      </c>
    </row>
    <row r="142" spans="1:12">
      <c r="A142" s="153" t="s">
        <v>794</v>
      </c>
      <c r="B142" s="70" t="s">
        <v>51</v>
      </c>
      <c r="C142" s="39">
        <v>46</v>
      </c>
      <c r="D142" s="10" t="str">
        <f t="shared" si="48"/>
        <v>N/A</v>
      </c>
      <c r="E142" s="39">
        <v>9</v>
      </c>
      <c r="F142" s="10" t="str">
        <f t="shared" si="49"/>
        <v>N/A</v>
      </c>
      <c r="G142" s="39">
        <v>0</v>
      </c>
      <c r="H142" s="10" t="str">
        <f t="shared" si="50"/>
        <v>N/A</v>
      </c>
      <c r="I142" s="96">
        <v>-80.400000000000006</v>
      </c>
      <c r="J142" s="96">
        <v>-100</v>
      </c>
      <c r="K142" s="11" t="s">
        <v>116</v>
      </c>
      <c r="L142" s="21" t="str">
        <f t="shared" si="44"/>
        <v>No</v>
      </c>
    </row>
    <row r="143" spans="1:12">
      <c r="A143" s="69" t="s">
        <v>597</v>
      </c>
      <c r="B143" s="70" t="s">
        <v>51</v>
      </c>
      <c r="C143" s="39">
        <v>833090</v>
      </c>
      <c r="D143" s="10" t="str">
        <f t="shared" si="48"/>
        <v>N/A</v>
      </c>
      <c r="E143" s="39">
        <v>884020</v>
      </c>
      <c r="F143" s="10" t="str">
        <f t="shared" si="49"/>
        <v>N/A</v>
      </c>
      <c r="G143" s="39">
        <v>905440</v>
      </c>
      <c r="H143" s="10" t="str">
        <f t="shared" si="50"/>
        <v>N/A</v>
      </c>
      <c r="I143" s="96">
        <v>6.1130000000000004</v>
      </c>
      <c r="J143" s="96">
        <v>2.423</v>
      </c>
      <c r="K143" s="11" t="s">
        <v>116</v>
      </c>
      <c r="L143" s="21" t="str">
        <f t="shared" si="44"/>
        <v>Yes</v>
      </c>
    </row>
    <row r="144" spans="1:12">
      <c r="A144" s="153" t="s">
        <v>795</v>
      </c>
      <c r="B144" s="70" t="s">
        <v>51</v>
      </c>
      <c r="C144" s="39">
        <v>170039</v>
      </c>
      <c r="D144" s="10" t="str">
        <f t="shared" si="48"/>
        <v>N/A</v>
      </c>
      <c r="E144" s="39">
        <v>159331</v>
      </c>
      <c r="F144" s="10" t="str">
        <f t="shared" si="49"/>
        <v>N/A</v>
      </c>
      <c r="G144" s="39">
        <v>145018</v>
      </c>
      <c r="H144" s="10" t="str">
        <f t="shared" si="50"/>
        <v>N/A</v>
      </c>
      <c r="I144" s="96">
        <v>-6.3</v>
      </c>
      <c r="J144" s="96">
        <v>-8.98</v>
      </c>
      <c r="K144" s="11" t="s">
        <v>116</v>
      </c>
      <c r="L144" s="21" t="str">
        <f t="shared" si="44"/>
        <v>Yes</v>
      </c>
    </row>
    <row r="145" spans="1:12">
      <c r="A145" s="153" t="s">
        <v>796</v>
      </c>
      <c r="B145" s="70" t="s">
        <v>51</v>
      </c>
      <c r="C145" s="39">
        <v>0</v>
      </c>
      <c r="D145" s="10" t="str">
        <f t="shared" si="48"/>
        <v>N/A</v>
      </c>
      <c r="E145" s="39">
        <v>0</v>
      </c>
      <c r="F145" s="10" t="str">
        <f t="shared" si="49"/>
        <v>N/A</v>
      </c>
      <c r="G145" s="39">
        <v>0</v>
      </c>
      <c r="H145" s="10" t="str">
        <f t="shared" si="50"/>
        <v>N/A</v>
      </c>
      <c r="I145" s="96" t="s">
        <v>995</v>
      </c>
      <c r="J145" s="96" t="s">
        <v>995</v>
      </c>
      <c r="K145" s="11" t="s">
        <v>116</v>
      </c>
      <c r="L145" s="21" t="str">
        <f t="shared" si="44"/>
        <v>N/A</v>
      </c>
    </row>
    <row r="146" spans="1:12">
      <c r="A146" s="153" t="s">
        <v>797</v>
      </c>
      <c r="B146" s="70" t="s">
        <v>51</v>
      </c>
      <c r="C146" s="39">
        <v>2990</v>
      </c>
      <c r="D146" s="10" t="str">
        <f t="shared" si="48"/>
        <v>N/A</v>
      </c>
      <c r="E146" s="39">
        <v>2772</v>
      </c>
      <c r="F146" s="10" t="str">
        <f t="shared" si="49"/>
        <v>N/A</v>
      </c>
      <c r="G146" s="39">
        <v>2749</v>
      </c>
      <c r="H146" s="10" t="str">
        <f t="shared" si="50"/>
        <v>N/A</v>
      </c>
      <c r="I146" s="96">
        <v>-7.29</v>
      </c>
      <c r="J146" s="96">
        <v>-0.83</v>
      </c>
      <c r="K146" s="11" t="s">
        <v>116</v>
      </c>
      <c r="L146" s="21" t="str">
        <f t="shared" si="44"/>
        <v>Yes</v>
      </c>
    </row>
    <row r="147" spans="1:12">
      <c r="A147" s="153" t="s">
        <v>798</v>
      </c>
      <c r="B147" s="70" t="s">
        <v>51</v>
      </c>
      <c r="C147" s="39">
        <v>587056</v>
      </c>
      <c r="D147" s="10" t="str">
        <f t="shared" si="48"/>
        <v>N/A</v>
      </c>
      <c r="E147" s="39">
        <v>654731</v>
      </c>
      <c r="F147" s="10" t="str">
        <f t="shared" si="49"/>
        <v>N/A</v>
      </c>
      <c r="G147" s="39">
        <v>693966</v>
      </c>
      <c r="H147" s="10" t="str">
        <f t="shared" si="50"/>
        <v>N/A</v>
      </c>
      <c r="I147" s="96">
        <v>11.53</v>
      </c>
      <c r="J147" s="96">
        <v>5.9930000000000003</v>
      </c>
      <c r="K147" s="11" t="s">
        <v>116</v>
      </c>
      <c r="L147" s="21" t="str">
        <f t="shared" si="44"/>
        <v>Yes</v>
      </c>
    </row>
    <row r="148" spans="1:12">
      <c r="A148" s="153" t="s">
        <v>799</v>
      </c>
      <c r="B148" s="70" t="s">
        <v>51</v>
      </c>
      <c r="C148" s="39">
        <v>52843</v>
      </c>
      <c r="D148" s="10" t="str">
        <f t="shared" si="48"/>
        <v>N/A</v>
      </c>
      <c r="E148" s="39">
        <v>46248</v>
      </c>
      <c r="F148" s="10" t="str">
        <f t="shared" si="49"/>
        <v>N/A</v>
      </c>
      <c r="G148" s="39">
        <v>42440</v>
      </c>
      <c r="H148" s="10" t="str">
        <f t="shared" si="50"/>
        <v>N/A</v>
      </c>
      <c r="I148" s="96">
        <v>-12.5</v>
      </c>
      <c r="J148" s="96">
        <v>-8.23</v>
      </c>
      <c r="K148" s="11" t="s">
        <v>116</v>
      </c>
      <c r="L148" s="21" t="str">
        <f t="shared" si="44"/>
        <v>Yes</v>
      </c>
    </row>
    <row r="149" spans="1:12">
      <c r="A149" s="153" t="s">
        <v>800</v>
      </c>
      <c r="B149" s="70" t="s">
        <v>51</v>
      </c>
      <c r="C149" s="39">
        <v>19299</v>
      </c>
      <c r="D149" s="10" t="str">
        <f t="shared" si="48"/>
        <v>N/A</v>
      </c>
      <c r="E149" s="39">
        <v>20651</v>
      </c>
      <c r="F149" s="10" t="str">
        <f t="shared" si="49"/>
        <v>N/A</v>
      </c>
      <c r="G149" s="39">
        <v>21267</v>
      </c>
      <c r="H149" s="10" t="str">
        <f t="shared" si="50"/>
        <v>N/A</v>
      </c>
      <c r="I149" s="96">
        <v>7.0060000000000002</v>
      </c>
      <c r="J149" s="96">
        <v>2.9830000000000001</v>
      </c>
      <c r="K149" s="11" t="s">
        <v>116</v>
      </c>
      <c r="L149" s="21" t="str">
        <f t="shared" si="44"/>
        <v>Yes</v>
      </c>
    </row>
    <row r="150" spans="1:12">
      <c r="A150" s="153" t="s">
        <v>801</v>
      </c>
      <c r="B150" s="70" t="s">
        <v>51</v>
      </c>
      <c r="C150" s="39">
        <v>863</v>
      </c>
      <c r="D150" s="10" t="str">
        <f t="shared" si="48"/>
        <v>N/A</v>
      </c>
      <c r="E150" s="39">
        <v>287</v>
      </c>
      <c r="F150" s="10" t="str">
        <f t="shared" si="49"/>
        <v>N/A</v>
      </c>
      <c r="G150" s="39">
        <v>0</v>
      </c>
      <c r="H150" s="10" t="str">
        <f t="shared" si="50"/>
        <v>N/A</v>
      </c>
      <c r="I150" s="96">
        <v>-66.7</v>
      </c>
      <c r="J150" s="96">
        <v>-100</v>
      </c>
      <c r="K150" s="11" t="s">
        <v>116</v>
      </c>
      <c r="L150" s="21" t="str">
        <f t="shared" si="44"/>
        <v>No</v>
      </c>
    </row>
    <row r="151" spans="1:12">
      <c r="A151" s="69" t="s">
        <v>599</v>
      </c>
      <c r="B151" s="70" t="s">
        <v>51</v>
      </c>
      <c r="C151" s="39">
        <v>302430</v>
      </c>
      <c r="D151" s="10" t="str">
        <f t="shared" si="48"/>
        <v>N/A</v>
      </c>
      <c r="E151" s="39">
        <v>318005</v>
      </c>
      <c r="F151" s="10" t="str">
        <f t="shared" si="49"/>
        <v>N/A</v>
      </c>
      <c r="G151" s="39">
        <v>323586</v>
      </c>
      <c r="H151" s="10" t="str">
        <f t="shared" si="50"/>
        <v>N/A</v>
      </c>
      <c r="I151" s="96">
        <v>5.15</v>
      </c>
      <c r="J151" s="96">
        <v>1.7549999999999999</v>
      </c>
      <c r="K151" s="11" t="s">
        <v>116</v>
      </c>
      <c r="L151" s="21" t="str">
        <f t="shared" si="44"/>
        <v>Yes</v>
      </c>
    </row>
    <row r="152" spans="1:12">
      <c r="A152" s="153" t="s">
        <v>802</v>
      </c>
      <c r="B152" s="70" t="s">
        <v>51</v>
      </c>
      <c r="C152" s="39">
        <v>166703</v>
      </c>
      <c r="D152" s="10" t="str">
        <f t="shared" si="48"/>
        <v>N/A</v>
      </c>
      <c r="E152" s="39">
        <v>162926</v>
      </c>
      <c r="F152" s="10" t="str">
        <f t="shared" si="49"/>
        <v>N/A</v>
      </c>
      <c r="G152" s="39">
        <v>157805</v>
      </c>
      <c r="H152" s="10" t="str">
        <f t="shared" si="50"/>
        <v>N/A</v>
      </c>
      <c r="I152" s="96">
        <v>-2.27</v>
      </c>
      <c r="J152" s="96">
        <v>-3.14</v>
      </c>
      <c r="K152" s="11" t="s">
        <v>116</v>
      </c>
      <c r="L152" s="21" t="str">
        <f t="shared" si="44"/>
        <v>Yes</v>
      </c>
    </row>
    <row r="153" spans="1:12">
      <c r="A153" s="153" t="s">
        <v>803</v>
      </c>
      <c r="B153" s="70" t="s">
        <v>51</v>
      </c>
      <c r="C153" s="39">
        <v>0</v>
      </c>
      <c r="D153" s="10" t="str">
        <f t="shared" si="48"/>
        <v>N/A</v>
      </c>
      <c r="E153" s="39">
        <v>0</v>
      </c>
      <c r="F153" s="10" t="str">
        <f t="shared" si="49"/>
        <v>N/A</v>
      </c>
      <c r="G153" s="39">
        <v>0</v>
      </c>
      <c r="H153" s="10" t="str">
        <f t="shared" si="50"/>
        <v>N/A</v>
      </c>
      <c r="I153" s="96" t="s">
        <v>995</v>
      </c>
      <c r="J153" s="96" t="s">
        <v>995</v>
      </c>
      <c r="K153" s="11" t="s">
        <v>116</v>
      </c>
      <c r="L153" s="21" t="str">
        <f t="shared" si="44"/>
        <v>N/A</v>
      </c>
    </row>
    <row r="154" spans="1:12">
      <c r="A154" s="153" t="s">
        <v>804</v>
      </c>
      <c r="B154" s="70" t="s">
        <v>51</v>
      </c>
      <c r="C154" s="39">
        <v>13826</v>
      </c>
      <c r="D154" s="10" t="str">
        <f t="shared" si="48"/>
        <v>N/A</v>
      </c>
      <c r="E154" s="39">
        <v>13080</v>
      </c>
      <c r="F154" s="10" t="str">
        <f t="shared" si="49"/>
        <v>N/A</v>
      </c>
      <c r="G154" s="39">
        <v>12954</v>
      </c>
      <c r="H154" s="10" t="str">
        <f t="shared" si="50"/>
        <v>N/A</v>
      </c>
      <c r="I154" s="96">
        <v>-5.4</v>
      </c>
      <c r="J154" s="96">
        <v>-0.96299999999999997</v>
      </c>
      <c r="K154" s="11" t="s">
        <v>116</v>
      </c>
      <c r="L154" s="21" t="str">
        <f t="shared" si="44"/>
        <v>Yes</v>
      </c>
    </row>
    <row r="155" spans="1:12">
      <c r="A155" s="153" t="s">
        <v>805</v>
      </c>
      <c r="B155" s="70" t="s">
        <v>51</v>
      </c>
      <c r="C155" s="39">
        <v>72649</v>
      </c>
      <c r="D155" s="10" t="str">
        <f t="shared" si="48"/>
        <v>N/A</v>
      </c>
      <c r="E155" s="39">
        <v>74425</v>
      </c>
      <c r="F155" s="10" t="str">
        <f t="shared" si="49"/>
        <v>N/A</v>
      </c>
      <c r="G155" s="39">
        <v>76055</v>
      </c>
      <c r="H155" s="10" t="str">
        <f t="shared" si="50"/>
        <v>N/A</v>
      </c>
      <c r="I155" s="96">
        <v>2.4449999999999998</v>
      </c>
      <c r="J155" s="96">
        <v>2.19</v>
      </c>
      <c r="K155" s="11" t="s">
        <v>116</v>
      </c>
      <c r="L155" s="21" t="str">
        <f t="shared" si="44"/>
        <v>Yes</v>
      </c>
    </row>
    <row r="156" spans="1:12">
      <c r="A156" s="153" t="s">
        <v>806</v>
      </c>
      <c r="B156" s="70" t="s">
        <v>51</v>
      </c>
      <c r="C156" s="39">
        <v>41540</v>
      </c>
      <c r="D156" s="10" t="str">
        <f t="shared" si="48"/>
        <v>N/A</v>
      </c>
      <c r="E156" s="39">
        <v>35220</v>
      </c>
      <c r="F156" s="10" t="str">
        <f t="shared" si="49"/>
        <v>N/A</v>
      </c>
      <c r="G156" s="39">
        <v>31746</v>
      </c>
      <c r="H156" s="10" t="str">
        <f t="shared" si="50"/>
        <v>N/A</v>
      </c>
      <c r="I156" s="96">
        <v>-15.2</v>
      </c>
      <c r="J156" s="96">
        <v>-9.86</v>
      </c>
      <c r="K156" s="11" t="s">
        <v>116</v>
      </c>
      <c r="L156" s="21" t="str">
        <f t="shared" si="44"/>
        <v>Yes</v>
      </c>
    </row>
    <row r="157" spans="1:12">
      <c r="A157" s="153" t="s">
        <v>807</v>
      </c>
      <c r="B157" s="101" t="s">
        <v>51</v>
      </c>
      <c r="C157" s="67">
        <v>7712</v>
      </c>
      <c r="D157" s="52" t="str">
        <f t="shared" si="48"/>
        <v>N/A</v>
      </c>
      <c r="E157" s="67">
        <v>32354</v>
      </c>
      <c r="F157" s="52" t="str">
        <f t="shared" si="49"/>
        <v>N/A</v>
      </c>
      <c r="G157" s="67">
        <v>45026</v>
      </c>
      <c r="H157" s="52" t="str">
        <f t="shared" si="50"/>
        <v>N/A</v>
      </c>
      <c r="I157" s="102">
        <v>319.5</v>
      </c>
      <c r="J157" s="102">
        <v>39.17</v>
      </c>
      <c r="K157" s="53" t="s">
        <v>116</v>
      </c>
      <c r="L157" s="43" t="str">
        <f t="shared" si="44"/>
        <v>No</v>
      </c>
    </row>
    <row r="158" spans="1:12">
      <c r="A158" s="219" t="s">
        <v>161</v>
      </c>
      <c r="B158" s="212"/>
      <c r="C158" s="212"/>
      <c r="D158" s="212"/>
      <c r="E158" s="212"/>
      <c r="F158" s="212"/>
      <c r="G158" s="212"/>
      <c r="H158" s="212"/>
      <c r="I158" s="212"/>
      <c r="J158" s="212"/>
      <c r="K158" s="212"/>
      <c r="L158" s="213"/>
    </row>
    <row r="159" spans="1:12">
      <c r="A159" s="218" t="s">
        <v>24</v>
      </c>
      <c r="B159" s="212"/>
      <c r="C159" s="212"/>
      <c r="D159" s="212"/>
      <c r="E159" s="212"/>
      <c r="F159" s="212"/>
      <c r="G159" s="212"/>
      <c r="H159" s="212"/>
      <c r="I159" s="212"/>
      <c r="J159" s="212"/>
      <c r="K159" s="212"/>
      <c r="L159" s="213"/>
    </row>
    <row r="160" spans="1:12" ht="25.5">
      <c r="A160" s="98" t="s">
        <v>351</v>
      </c>
      <c r="B160" s="50" t="s">
        <v>51</v>
      </c>
      <c r="C160" s="50">
        <v>48712</v>
      </c>
      <c r="D160" s="54" t="str">
        <f t="shared" ref="D160:D165" si="51">IF($B160="N/A","N/A",IF(C160&gt;10,"No",IF(C160&lt;-10,"No","Yes")))</f>
        <v>N/A</v>
      </c>
      <c r="E160" s="50">
        <v>47814</v>
      </c>
      <c r="F160" s="54" t="str">
        <f t="shared" ref="F160:F165" si="52">IF($B160="N/A","N/A",IF(E160&gt;10,"No",IF(E160&lt;-10,"No","Yes")))</f>
        <v>N/A</v>
      </c>
      <c r="G160" s="50">
        <v>47985</v>
      </c>
      <c r="H160" s="54" t="str">
        <f t="shared" ref="H160:H165" si="53">IF($B160="N/A","N/A",IF(G160&gt;10,"No",IF(G160&lt;-10,"No","Yes")))</f>
        <v>N/A</v>
      </c>
      <c r="I160" s="60">
        <v>-1.84</v>
      </c>
      <c r="J160" s="60">
        <v>0.35759999999999997</v>
      </c>
      <c r="K160" s="66" t="s">
        <v>117</v>
      </c>
      <c r="L160" s="138" t="str">
        <f t="shared" ref="L160:L165" si="54">IF(J160="Div by 0", "N/A", IF(K160="N/A","N/A", IF(J160&gt;VALUE(MID(K160,1,2)), "No", IF(J160&lt;-1*VALUE(MID(K160,1,2)), "No", "Yes"))))</f>
        <v>Yes</v>
      </c>
    </row>
    <row r="161" spans="1:12">
      <c r="A161" s="99" t="s">
        <v>663</v>
      </c>
      <c r="B161" s="57" t="s">
        <v>51</v>
      </c>
      <c r="C161" s="51">
        <v>3.0409136225000002</v>
      </c>
      <c r="D161" s="56" t="str">
        <f t="shared" si="51"/>
        <v>N/A</v>
      </c>
      <c r="E161" s="51">
        <v>2.8569055627000002</v>
      </c>
      <c r="F161" s="56" t="str">
        <f t="shared" si="52"/>
        <v>N/A</v>
      </c>
      <c r="G161" s="51">
        <v>2.8105007358999998</v>
      </c>
      <c r="H161" s="56" t="str">
        <f t="shared" si="53"/>
        <v>N/A</v>
      </c>
      <c r="I161" s="51">
        <v>-6.05</v>
      </c>
      <c r="J161" s="51">
        <v>-1.62</v>
      </c>
      <c r="K161" s="11" t="s">
        <v>117</v>
      </c>
      <c r="L161" s="21" t="str">
        <f t="shared" si="54"/>
        <v>Yes</v>
      </c>
    </row>
    <row r="162" spans="1:12">
      <c r="A162" s="113" t="s">
        <v>664</v>
      </c>
      <c r="B162" s="57" t="s">
        <v>51</v>
      </c>
      <c r="C162" s="51">
        <v>19.842469654999999</v>
      </c>
      <c r="D162" s="56" t="str">
        <f t="shared" si="51"/>
        <v>N/A</v>
      </c>
      <c r="E162" s="51">
        <v>19.392292085000001</v>
      </c>
      <c r="F162" s="56" t="str">
        <f t="shared" si="52"/>
        <v>N/A</v>
      </c>
      <c r="G162" s="51">
        <v>19.207835292999999</v>
      </c>
      <c r="H162" s="56" t="str">
        <f t="shared" si="53"/>
        <v>N/A</v>
      </c>
      <c r="I162" s="51">
        <v>-2.27</v>
      </c>
      <c r="J162" s="51">
        <v>-0.95099999999999996</v>
      </c>
      <c r="K162" s="11" t="s">
        <v>117</v>
      </c>
      <c r="L162" s="21" t="str">
        <f t="shared" si="54"/>
        <v>Yes</v>
      </c>
    </row>
    <row r="163" spans="1:12">
      <c r="A163" s="113" t="s">
        <v>665</v>
      </c>
      <c r="B163" s="57" t="s">
        <v>51</v>
      </c>
      <c r="C163" s="51">
        <v>3.8763350118000002</v>
      </c>
      <c r="D163" s="56" t="str">
        <f t="shared" si="51"/>
        <v>N/A</v>
      </c>
      <c r="E163" s="51">
        <v>3.7665409536999999</v>
      </c>
      <c r="F163" s="56" t="str">
        <f t="shared" si="52"/>
        <v>N/A</v>
      </c>
      <c r="G163" s="51">
        <v>3.7683593247</v>
      </c>
      <c r="H163" s="56" t="str">
        <f t="shared" si="53"/>
        <v>N/A</v>
      </c>
      <c r="I163" s="51">
        <v>-2.83</v>
      </c>
      <c r="J163" s="51">
        <v>4.8300000000000003E-2</v>
      </c>
      <c r="K163" s="11" t="s">
        <v>117</v>
      </c>
      <c r="L163" s="21" t="str">
        <f t="shared" si="54"/>
        <v>Yes</v>
      </c>
    </row>
    <row r="164" spans="1:12">
      <c r="A164" s="113" t="s">
        <v>666</v>
      </c>
      <c r="B164" s="57" t="s">
        <v>51</v>
      </c>
      <c r="C164" s="51">
        <v>0.16948949090000001</v>
      </c>
      <c r="D164" s="56" t="str">
        <f t="shared" si="51"/>
        <v>N/A</v>
      </c>
      <c r="E164" s="51">
        <v>0.16040361080000001</v>
      </c>
      <c r="F164" s="56" t="str">
        <f t="shared" si="52"/>
        <v>N/A</v>
      </c>
      <c r="G164" s="51">
        <v>0.18333627850000001</v>
      </c>
      <c r="H164" s="56" t="str">
        <f t="shared" si="53"/>
        <v>N/A</v>
      </c>
      <c r="I164" s="51">
        <v>-5.36</v>
      </c>
      <c r="J164" s="51">
        <v>14.3</v>
      </c>
      <c r="K164" s="11" t="s">
        <v>117</v>
      </c>
      <c r="L164" s="21" t="str">
        <f t="shared" si="54"/>
        <v>Yes</v>
      </c>
    </row>
    <row r="165" spans="1:12">
      <c r="A165" s="113" t="s">
        <v>667</v>
      </c>
      <c r="B165" s="59" t="s">
        <v>51</v>
      </c>
      <c r="C165" s="61">
        <v>2.4137816999999999E-2</v>
      </c>
      <c r="D165" s="112" t="str">
        <f t="shared" si="51"/>
        <v>N/A</v>
      </c>
      <c r="E165" s="61">
        <v>1.91820883E-2</v>
      </c>
      <c r="F165" s="112" t="str">
        <f t="shared" si="52"/>
        <v>N/A</v>
      </c>
      <c r="G165" s="61">
        <v>1.57608796E-2</v>
      </c>
      <c r="H165" s="112" t="str">
        <f t="shared" si="53"/>
        <v>N/A</v>
      </c>
      <c r="I165" s="61">
        <v>-20.5</v>
      </c>
      <c r="J165" s="61">
        <v>-17.8</v>
      </c>
      <c r="K165" s="11" t="s">
        <v>117</v>
      </c>
      <c r="L165" s="43" t="str">
        <f t="shared" si="54"/>
        <v>No</v>
      </c>
    </row>
    <row r="166" spans="1:12">
      <c r="A166" s="218" t="s">
        <v>162</v>
      </c>
      <c r="B166" s="212"/>
      <c r="C166" s="212"/>
      <c r="D166" s="212"/>
      <c r="E166" s="212"/>
      <c r="F166" s="212"/>
      <c r="G166" s="212"/>
      <c r="H166" s="212"/>
      <c r="I166" s="212"/>
      <c r="J166" s="212"/>
      <c r="K166" s="212"/>
      <c r="L166" s="213"/>
    </row>
    <row r="167" spans="1:12">
      <c r="A167" s="98" t="s">
        <v>353</v>
      </c>
      <c r="B167" s="114" t="s">
        <v>51</v>
      </c>
      <c r="C167" s="45">
        <v>111336</v>
      </c>
      <c r="D167" s="103" t="str">
        <f t="shared" ref="D167:D173" si="55">IF($B167="N/A","N/A",IF(C167&gt;10,"No",IF(C167&lt;-10,"No","Yes")))</f>
        <v>N/A</v>
      </c>
      <c r="E167" s="45">
        <v>111330</v>
      </c>
      <c r="F167" s="103" t="str">
        <f t="shared" ref="F167:F173" si="56">IF($B167="N/A","N/A",IF(E167&gt;10,"No",IF(E167&lt;-10,"No","Yes")))</f>
        <v>N/A</v>
      </c>
      <c r="G167" s="45">
        <v>110937</v>
      </c>
      <c r="H167" s="103" t="str">
        <f t="shared" ref="H167:H173" si="57">IF($B167="N/A","N/A",IF(G167&gt;10,"No",IF(G167&lt;-10,"No","Yes")))</f>
        <v>N/A</v>
      </c>
      <c r="I167" s="104">
        <v>-5.0000000000000001E-3</v>
      </c>
      <c r="J167" s="104">
        <v>-0.35299999999999998</v>
      </c>
      <c r="K167" s="66" t="s">
        <v>117</v>
      </c>
      <c r="L167" s="138" t="str">
        <f t="shared" ref="L167:L174" si="58">IF(J167="Div by 0", "N/A", IF(K167="N/A","N/A", IF(J167&gt;VALUE(MID(K167,1,2)), "No", IF(J167&lt;-1*VALUE(MID(K167,1,2)), "No", "Yes"))))</f>
        <v>Yes</v>
      </c>
    </row>
    <row r="168" spans="1:12">
      <c r="A168" s="99" t="s">
        <v>354</v>
      </c>
      <c r="B168" s="70" t="s">
        <v>51</v>
      </c>
      <c r="C168" s="41">
        <v>6.9503029863999997</v>
      </c>
      <c r="D168" s="10" t="str">
        <f t="shared" si="55"/>
        <v>N/A</v>
      </c>
      <c r="E168" s="41">
        <v>6.6520118855000003</v>
      </c>
      <c r="F168" s="10" t="str">
        <f t="shared" si="56"/>
        <v>N/A</v>
      </c>
      <c r="G168" s="41">
        <v>6.4976246774000002</v>
      </c>
      <c r="H168" s="10" t="str">
        <f t="shared" si="57"/>
        <v>N/A</v>
      </c>
      <c r="I168" s="96">
        <v>-4.29</v>
      </c>
      <c r="J168" s="96">
        <v>-2.3199999999999998</v>
      </c>
      <c r="K168" s="11" t="s">
        <v>117</v>
      </c>
      <c r="L168" s="21" t="str">
        <f t="shared" si="58"/>
        <v>Yes</v>
      </c>
    </row>
    <row r="169" spans="1:12">
      <c r="A169" s="113" t="s">
        <v>590</v>
      </c>
      <c r="B169" s="70" t="s">
        <v>51</v>
      </c>
      <c r="C169" s="41">
        <v>27.628061873</v>
      </c>
      <c r="D169" s="10" t="str">
        <f t="shared" si="55"/>
        <v>N/A</v>
      </c>
      <c r="E169" s="41">
        <v>26.844261174</v>
      </c>
      <c r="F169" s="10" t="str">
        <f t="shared" si="56"/>
        <v>N/A</v>
      </c>
      <c r="G169" s="41">
        <v>26.280695426000001</v>
      </c>
      <c r="H169" s="10" t="str">
        <f t="shared" si="57"/>
        <v>N/A</v>
      </c>
      <c r="I169" s="96">
        <v>-2.84</v>
      </c>
      <c r="J169" s="96">
        <v>-2.1</v>
      </c>
      <c r="K169" s="11" t="s">
        <v>117</v>
      </c>
      <c r="L169" s="21" t="str">
        <f t="shared" si="58"/>
        <v>Yes</v>
      </c>
    </row>
    <row r="170" spans="1:12">
      <c r="A170" s="113" t="s">
        <v>589</v>
      </c>
      <c r="B170" s="70" t="s">
        <v>51</v>
      </c>
      <c r="C170" s="41">
        <v>19.16285822</v>
      </c>
      <c r="D170" s="10" t="str">
        <f t="shared" si="55"/>
        <v>N/A</v>
      </c>
      <c r="E170" s="41">
        <v>19.354257790999998</v>
      </c>
      <c r="F170" s="10" t="str">
        <f t="shared" si="56"/>
        <v>N/A</v>
      </c>
      <c r="G170" s="41">
        <v>19.251813079000001</v>
      </c>
      <c r="H170" s="10" t="str">
        <f t="shared" si="57"/>
        <v>N/A</v>
      </c>
      <c r="I170" s="96">
        <v>0.99880000000000002</v>
      </c>
      <c r="J170" s="96">
        <v>-0.52900000000000003</v>
      </c>
      <c r="K170" s="11" t="s">
        <v>117</v>
      </c>
      <c r="L170" s="21" t="str">
        <f t="shared" si="58"/>
        <v>Yes</v>
      </c>
    </row>
    <row r="171" spans="1:12">
      <c r="A171" s="113" t="s">
        <v>588</v>
      </c>
      <c r="B171" s="70" t="s">
        <v>51</v>
      </c>
      <c r="C171" s="41">
        <v>0.39815626160000001</v>
      </c>
      <c r="D171" s="10" t="str">
        <f t="shared" si="55"/>
        <v>N/A</v>
      </c>
      <c r="E171" s="41">
        <v>0.38381484580000003</v>
      </c>
      <c r="F171" s="10" t="str">
        <f t="shared" si="56"/>
        <v>N/A</v>
      </c>
      <c r="G171" s="41">
        <v>0.3499955823</v>
      </c>
      <c r="H171" s="10" t="str">
        <f t="shared" si="57"/>
        <v>N/A</v>
      </c>
      <c r="I171" s="96">
        <v>-3.6</v>
      </c>
      <c r="J171" s="96">
        <v>-8.81</v>
      </c>
      <c r="K171" s="11" t="s">
        <v>117</v>
      </c>
      <c r="L171" s="21" t="str">
        <f t="shared" si="58"/>
        <v>Yes</v>
      </c>
    </row>
    <row r="172" spans="1:12">
      <c r="A172" s="113" t="s">
        <v>587</v>
      </c>
      <c r="B172" s="70" t="s">
        <v>51</v>
      </c>
      <c r="C172" s="41">
        <v>1.0564428132000001</v>
      </c>
      <c r="D172" s="10" t="str">
        <f t="shared" si="55"/>
        <v>N/A</v>
      </c>
      <c r="E172" s="41">
        <v>0.93268973759999996</v>
      </c>
      <c r="F172" s="10" t="str">
        <f t="shared" si="56"/>
        <v>N/A</v>
      </c>
      <c r="G172" s="41">
        <v>0.87210200689999995</v>
      </c>
      <c r="H172" s="10" t="str">
        <f t="shared" si="57"/>
        <v>N/A</v>
      </c>
      <c r="I172" s="96">
        <v>-11.7</v>
      </c>
      <c r="J172" s="96">
        <v>-6.5</v>
      </c>
      <c r="K172" s="11" t="s">
        <v>117</v>
      </c>
      <c r="L172" s="21" t="str">
        <f t="shared" si="58"/>
        <v>Yes</v>
      </c>
    </row>
    <row r="173" spans="1:12">
      <c r="A173" s="99" t="s">
        <v>355</v>
      </c>
      <c r="B173" s="70" t="s">
        <v>51</v>
      </c>
      <c r="C173" s="39">
        <v>5979</v>
      </c>
      <c r="D173" s="10" t="str">
        <f t="shared" si="55"/>
        <v>N/A</v>
      </c>
      <c r="E173" s="39">
        <v>5877</v>
      </c>
      <c r="F173" s="10" t="str">
        <f t="shared" si="56"/>
        <v>N/A</v>
      </c>
      <c r="G173" s="39">
        <v>5970</v>
      </c>
      <c r="H173" s="10" t="str">
        <f t="shared" si="57"/>
        <v>N/A</v>
      </c>
      <c r="I173" s="96">
        <v>-1.71</v>
      </c>
      <c r="J173" s="96">
        <v>1.5820000000000001</v>
      </c>
      <c r="K173" s="11" t="s">
        <v>117</v>
      </c>
      <c r="L173" s="21" t="str">
        <f t="shared" si="58"/>
        <v>Yes</v>
      </c>
    </row>
    <row r="174" spans="1:12" ht="25.5">
      <c r="A174" s="98" t="s">
        <v>352</v>
      </c>
      <c r="B174" s="114" t="s">
        <v>51</v>
      </c>
      <c r="C174" s="45" t="s">
        <v>51</v>
      </c>
      <c r="D174" s="103" t="str">
        <f>IF($B174="N/A","N/A",IF(C174&gt;10,"No",IF(C174&lt;-10,"No","Yes")))</f>
        <v>N/A</v>
      </c>
      <c r="E174" s="45">
        <v>111795</v>
      </c>
      <c r="F174" s="103" t="str">
        <f>IF($B174="N/A","N/A",IF(E174&gt;10,"No",IF(E174&lt;-10,"No","Yes")))</f>
        <v>N/A</v>
      </c>
      <c r="G174" s="45">
        <v>111464</v>
      </c>
      <c r="H174" s="103" t="str">
        <f>IF($B174="N/A","N/A",IF(G174&gt;10,"No",IF(G174&lt;-10,"No","Yes")))</f>
        <v>N/A</v>
      </c>
      <c r="I174" s="104" t="s">
        <v>51</v>
      </c>
      <c r="J174" s="104">
        <v>-0.29599999999999999</v>
      </c>
      <c r="K174" s="66" t="s">
        <v>117</v>
      </c>
      <c r="L174" s="138" t="str">
        <f t="shared" si="58"/>
        <v>Yes</v>
      </c>
    </row>
    <row r="175" spans="1:12">
      <c r="A175" s="218" t="s">
        <v>534</v>
      </c>
      <c r="B175" s="212"/>
      <c r="C175" s="212"/>
      <c r="D175" s="212"/>
      <c r="E175" s="212"/>
      <c r="F175" s="212"/>
      <c r="G175" s="212"/>
      <c r="H175" s="212"/>
      <c r="I175" s="212"/>
      <c r="J175" s="212"/>
      <c r="K175" s="212"/>
      <c r="L175" s="213"/>
    </row>
    <row r="176" spans="1:12">
      <c r="A176" s="111" t="s">
        <v>585</v>
      </c>
      <c r="B176" s="114" t="s">
        <v>51</v>
      </c>
      <c r="C176" s="45">
        <v>22589</v>
      </c>
      <c r="D176" s="103" t="str">
        <f t="shared" ref="D176:D249" si="59">IF($B176="N/A","N/A",IF(C176&gt;10,"No",IF(C176&lt;-10,"No","Yes")))</f>
        <v>N/A</v>
      </c>
      <c r="E176" s="45">
        <v>24340</v>
      </c>
      <c r="F176" s="103" t="str">
        <f t="shared" ref="F176:F249" si="60">IF($B176="N/A","N/A",IF(E176&gt;10,"No",IF(E176&lt;-10,"No","Yes")))</f>
        <v>N/A</v>
      </c>
      <c r="G176" s="45">
        <v>24303</v>
      </c>
      <c r="H176" s="103" t="str">
        <f t="shared" ref="H176:H228" si="61">IF($B176="N/A","N/A",IF(G176&gt;10,"No",IF(G176&lt;-10,"No","Yes")))</f>
        <v>N/A</v>
      </c>
      <c r="I176" s="104">
        <v>7.7519999999999998</v>
      </c>
      <c r="J176" s="104">
        <v>-0.152</v>
      </c>
      <c r="K176" s="66" t="s">
        <v>117</v>
      </c>
      <c r="L176" s="138" t="str">
        <f t="shared" ref="L176:L212" si="62">IF(J176="Div by 0", "N/A", IF(K176="N/A","N/A", IF(J176&gt;VALUE(MID(K176,1,2)), "No", IF(J176&lt;-1*VALUE(MID(K176,1,2)), "No", "Yes"))))</f>
        <v>Yes</v>
      </c>
    </row>
    <row r="177" spans="1:12">
      <c r="A177" s="111" t="s">
        <v>356</v>
      </c>
      <c r="B177" s="70" t="s">
        <v>51</v>
      </c>
      <c r="C177" s="41">
        <v>1.4101494050000001</v>
      </c>
      <c r="D177" s="10" t="str">
        <f t="shared" si="59"/>
        <v>N/A</v>
      </c>
      <c r="E177" s="41">
        <v>1.454324704</v>
      </c>
      <c r="F177" s="10" t="str">
        <f t="shared" si="60"/>
        <v>N/A</v>
      </c>
      <c r="G177" s="41">
        <v>1.4234364777999999</v>
      </c>
      <c r="H177" s="10" t="str">
        <f t="shared" si="61"/>
        <v>N/A</v>
      </c>
      <c r="I177" s="96">
        <v>3.133</v>
      </c>
      <c r="J177" s="96">
        <v>-2.12</v>
      </c>
      <c r="K177" s="11" t="s">
        <v>117</v>
      </c>
      <c r="L177" s="21" t="str">
        <f t="shared" si="62"/>
        <v>Yes</v>
      </c>
    </row>
    <row r="178" spans="1:12">
      <c r="A178" s="113" t="s">
        <v>668</v>
      </c>
      <c r="B178" s="70" t="s">
        <v>51</v>
      </c>
      <c r="C178" s="41">
        <v>5.7896235922999999</v>
      </c>
      <c r="D178" s="10" t="str">
        <f t="shared" si="59"/>
        <v>N/A</v>
      </c>
      <c r="E178" s="41">
        <v>5.5296388862999999</v>
      </c>
      <c r="F178" s="10" t="str">
        <f t="shared" si="60"/>
        <v>N/A</v>
      </c>
      <c r="G178" s="41">
        <v>5.3036886433000001</v>
      </c>
      <c r="H178" s="10" t="str">
        <f t="shared" si="61"/>
        <v>N/A</v>
      </c>
      <c r="I178" s="96">
        <v>-4.49</v>
      </c>
      <c r="J178" s="96">
        <v>-4.09</v>
      </c>
      <c r="K178" s="11" t="s">
        <v>117</v>
      </c>
      <c r="L178" s="21" t="str">
        <f t="shared" si="62"/>
        <v>Yes</v>
      </c>
    </row>
    <row r="179" spans="1:12">
      <c r="A179" s="113" t="s">
        <v>669</v>
      </c>
      <c r="B179" s="70" t="s">
        <v>51</v>
      </c>
      <c r="C179" s="41">
        <v>4.2142502263999999</v>
      </c>
      <c r="D179" s="10" t="str">
        <f t="shared" si="59"/>
        <v>N/A</v>
      </c>
      <c r="E179" s="41">
        <v>4.8969188198999998</v>
      </c>
      <c r="F179" s="10" t="str">
        <f t="shared" si="60"/>
        <v>N/A</v>
      </c>
      <c r="G179" s="41">
        <v>4.9113944621999996</v>
      </c>
      <c r="H179" s="10" t="str">
        <f t="shared" si="61"/>
        <v>N/A</v>
      </c>
      <c r="I179" s="96">
        <v>16.2</v>
      </c>
      <c r="J179" s="96">
        <v>0.29559999999999997</v>
      </c>
      <c r="K179" s="11" t="s">
        <v>117</v>
      </c>
      <c r="L179" s="21" t="str">
        <f t="shared" si="62"/>
        <v>Yes</v>
      </c>
    </row>
    <row r="180" spans="1:12">
      <c r="A180" s="113" t="s">
        <v>670</v>
      </c>
      <c r="B180" s="70" t="s">
        <v>51</v>
      </c>
      <c r="C180" s="41">
        <v>6.8419978999999997E-3</v>
      </c>
      <c r="D180" s="10" t="str">
        <f t="shared" si="59"/>
        <v>N/A</v>
      </c>
      <c r="E180" s="41">
        <v>9.8414062999999993E-3</v>
      </c>
      <c r="F180" s="10" t="str">
        <f t="shared" si="60"/>
        <v>N/A</v>
      </c>
      <c r="G180" s="41">
        <v>1.02712493E-2</v>
      </c>
      <c r="H180" s="10" t="str">
        <f t="shared" si="61"/>
        <v>N/A</v>
      </c>
      <c r="I180" s="96">
        <v>43.84</v>
      </c>
      <c r="J180" s="96">
        <v>4.3680000000000003</v>
      </c>
      <c r="K180" s="11" t="s">
        <v>117</v>
      </c>
      <c r="L180" s="21" t="str">
        <f t="shared" si="62"/>
        <v>Yes</v>
      </c>
    </row>
    <row r="181" spans="1:12">
      <c r="A181" s="113" t="s">
        <v>671</v>
      </c>
      <c r="B181" s="70" t="s">
        <v>51</v>
      </c>
      <c r="C181" s="41">
        <v>6.6131009999999995E-4</v>
      </c>
      <c r="D181" s="10" t="str">
        <f t="shared" si="59"/>
        <v>N/A</v>
      </c>
      <c r="E181" s="41">
        <v>6.2892090000000002E-4</v>
      </c>
      <c r="F181" s="10" t="str">
        <f t="shared" si="60"/>
        <v>N/A</v>
      </c>
      <c r="G181" s="41">
        <v>0</v>
      </c>
      <c r="H181" s="10" t="str">
        <f t="shared" si="61"/>
        <v>N/A</v>
      </c>
      <c r="I181" s="96">
        <v>-4.9000000000000004</v>
      </c>
      <c r="J181" s="96">
        <v>-100</v>
      </c>
      <c r="K181" s="11" t="s">
        <v>117</v>
      </c>
      <c r="L181" s="21" t="str">
        <f t="shared" si="62"/>
        <v>No</v>
      </c>
    </row>
    <row r="182" spans="1:12">
      <c r="A182" s="113" t="s">
        <v>612</v>
      </c>
      <c r="B182" s="70" t="s">
        <v>51</v>
      </c>
      <c r="C182" s="39" t="s">
        <v>51</v>
      </c>
      <c r="D182" s="10" t="str">
        <f>IF($B182="N/A","N/A",IF(C182&gt;10,"No",IF(C182&lt;-10,"No","Yes")))</f>
        <v>N/A</v>
      </c>
      <c r="E182" s="39" t="s">
        <v>51</v>
      </c>
      <c r="F182" s="10" t="str">
        <f>IF($B182="N/A","N/A",IF(E182&gt;10,"No",IF(E182&lt;-10,"No","Yes")))</f>
        <v>N/A</v>
      </c>
      <c r="G182" s="39">
        <v>9482</v>
      </c>
      <c r="H182" s="10" t="str">
        <f>IF($B182="N/A","N/A",IF(G182&gt;10,"No",IF(G182&lt;-10,"No","Yes")))</f>
        <v>N/A</v>
      </c>
      <c r="I182" s="96" t="s">
        <v>51</v>
      </c>
      <c r="J182" s="96" t="s">
        <v>51</v>
      </c>
      <c r="K182" s="11" t="s">
        <v>117</v>
      </c>
      <c r="L182" s="21" t="str">
        <f t="shared" ref="L182:L186" si="63">IF(J182="Div by 0", "N/A", IF(K182="N/A","N/A", IF(J182&gt;VALUE(MID(K182,1,2)), "No", IF(J182&lt;-1*VALUE(MID(K182,1,2)), "No", "Yes"))))</f>
        <v>No</v>
      </c>
    </row>
    <row r="183" spans="1:12">
      <c r="A183" s="113" t="s">
        <v>613</v>
      </c>
      <c r="B183" s="70" t="s">
        <v>51</v>
      </c>
      <c r="C183" s="39" t="s">
        <v>51</v>
      </c>
      <c r="D183" s="10" t="str">
        <f>IF($B183="N/A","N/A",IF(C183&gt;10,"No",IF(C183&lt;-10,"No","Yes")))</f>
        <v>N/A</v>
      </c>
      <c r="E183" s="39" t="s">
        <v>51</v>
      </c>
      <c r="F183" s="10" t="str">
        <f>IF($B183="N/A","N/A",IF(E183&gt;10,"No",IF(E183&lt;-10,"No","Yes")))</f>
        <v>N/A</v>
      </c>
      <c r="G183" s="39">
        <v>222</v>
      </c>
      <c r="H183" s="10" t="str">
        <f>IF($B183="N/A","N/A",IF(G183&gt;10,"No",IF(G183&lt;-10,"No","Yes")))</f>
        <v>N/A</v>
      </c>
      <c r="I183" s="96" t="s">
        <v>51</v>
      </c>
      <c r="J183" s="96" t="s">
        <v>51</v>
      </c>
      <c r="K183" s="11" t="s">
        <v>117</v>
      </c>
      <c r="L183" s="21" t="str">
        <f t="shared" si="63"/>
        <v>No</v>
      </c>
    </row>
    <row r="184" spans="1:12">
      <c r="A184" s="113" t="s">
        <v>614</v>
      </c>
      <c r="B184" s="70" t="s">
        <v>51</v>
      </c>
      <c r="C184" s="39" t="s">
        <v>51</v>
      </c>
      <c r="D184" s="10" t="str">
        <f>IF($B184="N/A","N/A",IF(C184&gt;10,"No",IF(C184&lt;-10,"No","Yes")))</f>
        <v>N/A</v>
      </c>
      <c r="E184" s="39" t="s">
        <v>51</v>
      </c>
      <c r="F184" s="10" t="str">
        <f>IF($B184="N/A","N/A",IF(E184&gt;10,"No",IF(E184&lt;-10,"No","Yes")))</f>
        <v>N/A</v>
      </c>
      <c r="G184" s="39">
        <v>5473</v>
      </c>
      <c r="H184" s="10" t="str">
        <f>IF($B184="N/A","N/A",IF(G184&gt;10,"No",IF(G184&lt;-10,"No","Yes")))</f>
        <v>N/A</v>
      </c>
      <c r="I184" s="96" t="s">
        <v>51</v>
      </c>
      <c r="J184" s="96" t="s">
        <v>51</v>
      </c>
      <c r="K184" s="11" t="s">
        <v>117</v>
      </c>
      <c r="L184" s="21" t="str">
        <f t="shared" si="63"/>
        <v>No</v>
      </c>
    </row>
    <row r="185" spans="1:12">
      <c r="A185" s="113" t="s">
        <v>615</v>
      </c>
      <c r="B185" s="70" t="s">
        <v>51</v>
      </c>
      <c r="C185" s="39" t="s">
        <v>51</v>
      </c>
      <c r="D185" s="10" t="str">
        <f>IF($B185="N/A","N/A",IF(C185&gt;10,"No",IF(C185&lt;-10,"No","Yes")))</f>
        <v>N/A</v>
      </c>
      <c r="E185" s="39" t="s">
        <v>51</v>
      </c>
      <c r="F185" s="10" t="str">
        <f>IF($B185="N/A","N/A",IF(E185&gt;10,"No",IF(E185&lt;-10,"No","Yes")))</f>
        <v>N/A</v>
      </c>
      <c r="G185" s="39">
        <v>9033</v>
      </c>
      <c r="H185" s="10" t="str">
        <f>IF($B185="N/A","N/A",IF(G185&gt;10,"No",IF(G185&lt;-10,"No","Yes")))</f>
        <v>N/A</v>
      </c>
      <c r="I185" s="96" t="s">
        <v>51</v>
      </c>
      <c r="J185" s="96" t="s">
        <v>51</v>
      </c>
      <c r="K185" s="11" t="s">
        <v>117</v>
      </c>
      <c r="L185" s="21" t="str">
        <f t="shared" si="63"/>
        <v>No</v>
      </c>
    </row>
    <row r="186" spans="1:12">
      <c r="A186" s="113" t="s">
        <v>616</v>
      </c>
      <c r="B186" s="70" t="s">
        <v>51</v>
      </c>
      <c r="C186" s="39" t="s">
        <v>51</v>
      </c>
      <c r="D186" s="10" t="str">
        <f>IF($B186="N/A","N/A",IF(C186&gt;10,"No",IF(C186&lt;-10,"No","Yes")))</f>
        <v>N/A</v>
      </c>
      <c r="E186" s="39" t="s">
        <v>51</v>
      </c>
      <c r="F186" s="10" t="str">
        <f>IF($B186="N/A","N/A",IF(E186&gt;10,"No",IF(E186&lt;-10,"No","Yes")))</f>
        <v>N/A</v>
      </c>
      <c r="G186" s="39">
        <v>93</v>
      </c>
      <c r="H186" s="10" t="str">
        <f>IF($B186="N/A","N/A",IF(G186&gt;10,"No",IF(G186&lt;-10,"No","Yes")))</f>
        <v>N/A</v>
      </c>
      <c r="I186" s="96" t="s">
        <v>51</v>
      </c>
      <c r="J186" s="96" t="s">
        <v>51</v>
      </c>
      <c r="K186" s="11" t="s">
        <v>117</v>
      </c>
      <c r="L186" s="21" t="str">
        <f t="shared" si="63"/>
        <v>No</v>
      </c>
    </row>
    <row r="187" spans="1:12">
      <c r="A187" s="99" t="s">
        <v>673</v>
      </c>
      <c r="B187" s="70" t="s">
        <v>51</v>
      </c>
      <c r="C187" s="39">
        <v>14604</v>
      </c>
      <c r="D187" s="10" t="str">
        <f t="shared" si="59"/>
        <v>N/A</v>
      </c>
      <c r="E187" s="39">
        <v>14057</v>
      </c>
      <c r="F187" s="10" t="str">
        <f t="shared" si="60"/>
        <v>N/A</v>
      </c>
      <c r="G187" s="39">
        <v>13556</v>
      </c>
      <c r="H187" s="10" t="str">
        <f t="shared" si="61"/>
        <v>N/A</v>
      </c>
      <c r="I187" s="96">
        <v>-3.75</v>
      </c>
      <c r="J187" s="96">
        <v>-3.56</v>
      </c>
      <c r="K187" s="11" t="s">
        <v>117</v>
      </c>
      <c r="L187" s="21" t="str">
        <f t="shared" si="62"/>
        <v>Yes</v>
      </c>
    </row>
    <row r="188" spans="1:12">
      <c r="A188" s="113" t="s">
        <v>612</v>
      </c>
      <c r="B188" s="70" t="s">
        <v>51</v>
      </c>
      <c r="C188" s="39" t="s">
        <v>51</v>
      </c>
      <c r="D188" s="10" t="str">
        <f>IF($B188="N/A","N/A",IF(C188&gt;10,"No",IF(C188&lt;-10,"No","Yes")))</f>
        <v>N/A</v>
      </c>
      <c r="E188" s="39">
        <v>9695</v>
      </c>
      <c r="F188" s="10" t="str">
        <f>IF($B188="N/A","N/A",IF(E188&gt;10,"No",IF(E188&lt;-10,"No","Yes")))</f>
        <v>N/A</v>
      </c>
      <c r="G188" s="39">
        <v>9272</v>
      </c>
      <c r="H188" s="10" t="str">
        <f>IF($B188="N/A","N/A",IF(G188&gt;10,"No",IF(G188&lt;-10,"No","Yes")))</f>
        <v>N/A</v>
      </c>
      <c r="I188" s="96" t="s">
        <v>51</v>
      </c>
      <c r="J188" s="96">
        <v>-4.3600000000000003</v>
      </c>
      <c r="K188" s="11" t="s">
        <v>117</v>
      </c>
      <c r="L188" s="21" t="str">
        <f t="shared" si="62"/>
        <v>Yes</v>
      </c>
    </row>
    <row r="189" spans="1:12">
      <c r="A189" s="113" t="s">
        <v>613</v>
      </c>
      <c r="B189" s="70" t="s">
        <v>51</v>
      </c>
      <c r="C189" s="39" t="s">
        <v>51</v>
      </c>
      <c r="D189" s="10" t="str">
        <f>IF($B189="N/A","N/A",IF(C189&gt;10,"No",IF(C189&lt;-10,"No","Yes")))</f>
        <v>N/A</v>
      </c>
      <c r="E189" s="39">
        <v>209</v>
      </c>
      <c r="F189" s="10" t="str">
        <f>IF($B189="N/A","N/A",IF(E189&gt;10,"No",IF(E189&lt;-10,"No","Yes")))</f>
        <v>N/A</v>
      </c>
      <c r="G189" s="39">
        <v>219</v>
      </c>
      <c r="H189" s="10" t="str">
        <f>IF($B189="N/A","N/A",IF(G189&gt;10,"No",IF(G189&lt;-10,"No","Yes")))</f>
        <v>N/A</v>
      </c>
      <c r="I189" s="96" t="s">
        <v>51</v>
      </c>
      <c r="J189" s="96">
        <v>4.7850000000000001</v>
      </c>
      <c r="K189" s="11" t="s">
        <v>117</v>
      </c>
      <c r="L189" s="21" t="str">
        <f t="shared" si="62"/>
        <v>Yes</v>
      </c>
    </row>
    <row r="190" spans="1:12">
      <c r="A190" s="113" t="s">
        <v>614</v>
      </c>
      <c r="B190" s="70" t="s">
        <v>51</v>
      </c>
      <c r="C190" s="39" t="s">
        <v>51</v>
      </c>
      <c r="D190" s="10" t="str">
        <f>IF($B190="N/A","N/A",IF(C190&gt;10,"No",IF(C190&lt;-10,"No","Yes")))</f>
        <v>N/A</v>
      </c>
      <c r="E190" s="39">
        <v>2624</v>
      </c>
      <c r="F190" s="10" t="str">
        <f>IF($B190="N/A","N/A",IF(E190&gt;10,"No",IF(E190&lt;-10,"No","Yes")))</f>
        <v>N/A</v>
      </c>
      <c r="G190" s="39">
        <v>2563</v>
      </c>
      <c r="H190" s="10" t="str">
        <f>IF($B190="N/A","N/A",IF(G190&gt;10,"No",IF(G190&lt;-10,"No","Yes")))</f>
        <v>N/A</v>
      </c>
      <c r="I190" s="96" t="s">
        <v>51</v>
      </c>
      <c r="J190" s="96">
        <v>-2.3199999999999998</v>
      </c>
      <c r="K190" s="11" t="s">
        <v>117</v>
      </c>
      <c r="L190" s="21" t="str">
        <f t="shared" si="62"/>
        <v>Yes</v>
      </c>
    </row>
    <row r="191" spans="1:12">
      <c r="A191" s="113" t="s">
        <v>615</v>
      </c>
      <c r="B191" s="70" t="s">
        <v>51</v>
      </c>
      <c r="C191" s="39" t="s">
        <v>51</v>
      </c>
      <c r="D191" s="10" t="str">
        <f>IF($B191="N/A","N/A",IF(C191&gt;10,"No",IF(C191&lt;-10,"No","Yes")))</f>
        <v>N/A</v>
      </c>
      <c r="E191" s="39">
        <v>1528</v>
      </c>
      <c r="F191" s="10" t="str">
        <f>IF($B191="N/A","N/A",IF(E191&gt;10,"No",IF(E191&lt;-10,"No","Yes")))</f>
        <v>N/A</v>
      </c>
      <c r="G191" s="39">
        <v>1502</v>
      </c>
      <c r="H191" s="10" t="str">
        <f>IF($B191="N/A","N/A",IF(G191&gt;10,"No",IF(G191&lt;-10,"No","Yes")))</f>
        <v>N/A</v>
      </c>
      <c r="I191" s="96" t="s">
        <v>51</v>
      </c>
      <c r="J191" s="96">
        <v>-1.7</v>
      </c>
      <c r="K191" s="11" t="s">
        <v>117</v>
      </c>
      <c r="L191" s="21" t="str">
        <f t="shared" si="62"/>
        <v>Yes</v>
      </c>
    </row>
    <row r="192" spans="1:12">
      <c r="A192" s="113" t="s">
        <v>616</v>
      </c>
      <c r="B192" s="70" t="s">
        <v>51</v>
      </c>
      <c r="C192" s="39" t="s">
        <v>51</v>
      </c>
      <c r="D192" s="10" t="str">
        <f>IF($B192="N/A","N/A",IF(C192&gt;10,"No",IF(C192&lt;-10,"No","Yes")))</f>
        <v>N/A</v>
      </c>
      <c r="E192" s="39">
        <v>1</v>
      </c>
      <c r="F192" s="10" t="str">
        <f>IF($B192="N/A","N/A",IF(E192&gt;10,"No",IF(E192&lt;-10,"No","Yes")))</f>
        <v>N/A</v>
      </c>
      <c r="G192" s="39">
        <v>0</v>
      </c>
      <c r="H192" s="10" t="str">
        <f>IF($B192="N/A","N/A",IF(G192&gt;10,"No",IF(G192&lt;-10,"No","Yes")))</f>
        <v>N/A</v>
      </c>
      <c r="I192" s="96" t="s">
        <v>51</v>
      </c>
      <c r="J192" s="96">
        <v>-100</v>
      </c>
      <c r="K192" s="11" t="s">
        <v>117</v>
      </c>
      <c r="L192" s="21" t="str">
        <f t="shared" si="62"/>
        <v>No</v>
      </c>
    </row>
    <row r="193" spans="1:12">
      <c r="A193" s="99" t="s">
        <v>674</v>
      </c>
      <c r="B193" s="70" t="s">
        <v>51</v>
      </c>
      <c r="C193" s="39">
        <v>0</v>
      </c>
      <c r="D193" s="10" t="str">
        <f t="shared" si="59"/>
        <v>N/A</v>
      </c>
      <c r="E193" s="39">
        <v>0</v>
      </c>
      <c r="F193" s="10" t="str">
        <f t="shared" si="60"/>
        <v>N/A</v>
      </c>
      <c r="G193" s="39">
        <v>0</v>
      </c>
      <c r="H193" s="10" t="str">
        <f t="shared" si="61"/>
        <v>N/A</v>
      </c>
      <c r="I193" s="96" t="s">
        <v>995</v>
      </c>
      <c r="J193" s="96" t="s">
        <v>995</v>
      </c>
      <c r="K193" s="11" t="s">
        <v>117</v>
      </c>
      <c r="L193" s="21" t="str">
        <f t="shared" si="62"/>
        <v>N/A</v>
      </c>
    </row>
    <row r="194" spans="1:12">
      <c r="A194" s="113" t="s">
        <v>612</v>
      </c>
      <c r="B194" s="70" t="s">
        <v>51</v>
      </c>
      <c r="C194" s="39" t="s">
        <v>51</v>
      </c>
      <c r="D194" s="10" t="str">
        <f t="shared" si="59"/>
        <v>N/A</v>
      </c>
      <c r="E194" s="39">
        <v>0</v>
      </c>
      <c r="F194" s="10" t="str">
        <f t="shared" si="60"/>
        <v>N/A</v>
      </c>
      <c r="G194" s="39">
        <v>0</v>
      </c>
      <c r="H194" s="10" t="str">
        <f t="shared" si="61"/>
        <v>N/A</v>
      </c>
      <c r="I194" s="96" t="s">
        <v>51</v>
      </c>
      <c r="J194" s="96" t="s">
        <v>995</v>
      </c>
      <c r="K194" s="11" t="s">
        <v>117</v>
      </c>
      <c r="L194" s="21" t="str">
        <f t="shared" si="62"/>
        <v>N/A</v>
      </c>
    </row>
    <row r="195" spans="1:12">
      <c r="A195" s="113" t="s">
        <v>613</v>
      </c>
      <c r="B195" s="70" t="s">
        <v>51</v>
      </c>
      <c r="C195" s="39" t="s">
        <v>51</v>
      </c>
      <c r="D195" s="10" t="str">
        <f t="shared" si="59"/>
        <v>N/A</v>
      </c>
      <c r="E195" s="39">
        <v>0</v>
      </c>
      <c r="F195" s="10" t="str">
        <f t="shared" si="60"/>
        <v>N/A</v>
      </c>
      <c r="G195" s="39">
        <v>0</v>
      </c>
      <c r="H195" s="10" t="str">
        <f t="shared" si="61"/>
        <v>N/A</v>
      </c>
      <c r="I195" s="96" t="s">
        <v>51</v>
      </c>
      <c r="J195" s="96" t="s">
        <v>995</v>
      </c>
      <c r="K195" s="11" t="s">
        <v>117</v>
      </c>
      <c r="L195" s="21" t="str">
        <f t="shared" si="62"/>
        <v>N/A</v>
      </c>
    </row>
    <row r="196" spans="1:12">
      <c r="A196" s="113" t="s">
        <v>614</v>
      </c>
      <c r="B196" s="70" t="s">
        <v>51</v>
      </c>
      <c r="C196" s="39" t="s">
        <v>51</v>
      </c>
      <c r="D196" s="10" t="str">
        <f t="shared" si="59"/>
        <v>N/A</v>
      </c>
      <c r="E196" s="39">
        <v>0</v>
      </c>
      <c r="F196" s="10" t="str">
        <f t="shared" si="60"/>
        <v>N/A</v>
      </c>
      <c r="G196" s="39">
        <v>0</v>
      </c>
      <c r="H196" s="10" t="str">
        <f t="shared" si="61"/>
        <v>N/A</v>
      </c>
      <c r="I196" s="96" t="s">
        <v>51</v>
      </c>
      <c r="J196" s="96" t="s">
        <v>995</v>
      </c>
      <c r="K196" s="11" t="s">
        <v>117</v>
      </c>
      <c r="L196" s="21" t="str">
        <f t="shared" si="62"/>
        <v>N/A</v>
      </c>
    </row>
    <row r="197" spans="1:12">
      <c r="A197" s="113" t="s">
        <v>615</v>
      </c>
      <c r="B197" s="70" t="s">
        <v>51</v>
      </c>
      <c r="C197" s="39" t="s">
        <v>51</v>
      </c>
      <c r="D197" s="10" t="str">
        <f t="shared" si="59"/>
        <v>N/A</v>
      </c>
      <c r="E197" s="39">
        <v>0</v>
      </c>
      <c r="F197" s="10" t="str">
        <f t="shared" si="60"/>
        <v>N/A</v>
      </c>
      <c r="G197" s="39">
        <v>0</v>
      </c>
      <c r="H197" s="10" t="str">
        <f t="shared" si="61"/>
        <v>N/A</v>
      </c>
      <c r="I197" s="96" t="s">
        <v>51</v>
      </c>
      <c r="J197" s="96" t="s">
        <v>995</v>
      </c>
      <c r="K197" s="11" t="s">
        <v>117</v>
      </c>
      <c r="L197" s="21" t="str">
        <f t="shared" si="62"/>
        <v>N/A</v>
      </c>
    </row>
    <row r="198" spans="1:12">
      <c r="A198" s="113" t="s">
        <v>616</v>
      </c>
      <c r="B198" s="70" t="s">
        <v>51</v>
      </c>
      <c r="C198" s="39" t="s">
        <v>51</v>
      </c>
      <c r="D198" s="10" t="str">
        <f t="shared" si="59"/>
        <v>N/A</v>
      </c>
      <c r="E198" s="39">
        <v>0</v>
      </c>
      <c r="F198" s="10" t="str">
        <f t="shared" si="60"/>
        <v>N/A</v>
      </c>
      <c r="G198" s="39">
        <v>0</v>
      </c>
      <c r="H198" s="10" t="str">
        <f t="shared" si="61"/>
        <v>N/A</v>
      </c>
      <c r="I198" s="96" t="s">
        <v>51</v>
      </c>
      <c r="J198" s="96" t="s">
        <v>995</v>
      </c>
      <c r="K198" s="11" t="s">
        <v>117</v>
      </c>
      <c r="L198" s="21" t="str">
        <f t="shared" si="62"/>
        <v>N/A</v>
      </c>
    </row>
    <row r="199" spans="1:12" s="142" customFormat="1">
      <c r="A199" s="99" t="s">
        <v>675</v>
      </c>
      <c r="B199" s="57" t="s">
        <v>51</v>
      </c>
      <c r="C199" s="48">
        <v>0</v>
      </c>
      <c r="D199" s="56" t="str">
        <f t="shared" si="59"/>
        <v>N/A</v>
      </c>
      <c r="E199" s="48">
        <v>0</v>
      </c>
      <c r="F199" s="56" t="str">
        <f t="shared" si="60"/>
        <v>N/A</v>
      </c>
      <c r="G199" s="48">
        <v>0</v>
      </c>
      <c r="H199" s="56" t="str">
        <f t="shared" si="61"/>
        <v>N/A</v>
      </c>
      <c r="I199" s="51" t="s">
        <v>995</v>
      </c>
      <c r="J199" s="51" t="s">
        <v>995</v>
      </c>
      <c r="K199" s="57" t="s">
        <v>117</v>
      </c>
      <c r="L199" s="56" t="str">
        <f t="shared" si="62"/>
        <v>N/A</v>
      </c>
    </row>
    <row r="200" spans="1:12">
      <c r="A200" s="113" t="s">
        <v>612</v>
      </c>
      <c r="B200" s="70" t="s">
        <v>51</v>
      </c>
      <c r="C200" s="39" t="s">
        <v>51</v>
      </c>
      <c r="D200" s="10" t="str">
        <f t="shared" si="59"/>
        <v>N/A</v>
      </c>
      <c r="E200" s="39">
        <v>0</v>
      </c>
      <c r="F200" s="10" t="str">
        <f t="shared" si="60"/>
        <v>N/A</v>
      </c>
      <c r="G200" s="39">
        <v>0</v>
      </c>
      <c r="H200" s="10" t="str">
        <f t="shared" si="61"/>
        <v>N/A</v>
      </c>
      <c r="I200" s="96" t="s">
        <v>51</v>
      </c>
      <c r="J200" s="96" t="s">
        <v>995</v>
      </c>
      <c r="K200" s="11" t="s">
        <v>117</v>
      </c>
      <c r="L200" s="21" t="str">
        <f t="shared" si="62"/>
        <v>N/A</v>
      </c>
    </row>
    <row r="201" spans="1:12">
      <c r="A201" s="113" t="s">
        <v>613</v>
      </c>
      <c r="B201" s="70" t="s">
        <v>51</v>
      </c>
      <c r="C201" s="39" t="s">
        <v>51</v>
      </c>
      <c r="D201" s="10" t="str">
        <f t="shared" si="59"/>
        <v>N/A</v>
      </c>
      <c r="E201" s="39">
        <v>0</v>
      </c>
      <c r="F201" s="10" t="str">
        <f t="shared" si="60"/>
        <v>N/A</v>
      </c>
      <c r="G201" s="39">
        <v>0</v>
      </c>
      <c r="H201" s="10" t="str">
        <f t="shared" si="61"/>
        <v>N/A</v>
      </c>
      <c r="I201" s="96" t="s">
        <v>51</v>
      </c>
      <c r="J201" s="96" t="s">
        <v>995</v>
      </c>
      <c r="K201" s="11" t="s">
        <v>117</v>
      </c>
      <c r="L201" s="21" t="str">
        <f t="shared" si="62"/>
        <v>N/A</v>
      </c>
    </row>
    <row r="202" spans="1:12">
      <c r="A202" s="113" t="s">
        <v>614</v>
      </c>
      <c r="B202" s="70" t="s">
        <v>51</v>
      </c>
      <c r="C202" s="39" t="s">
        <v>51</v>
      </c>
      <c r="D202" s="10" t="str">
        <f t="shared" si="59"/>
        <v>N/A</v>
      </c>
      <c r="E202" s="39">
        <v>0</v>
      </c>
      <c r="F202" s="10" t="str">
        <f t="shared" si="60"/>
        <v>N/A</v>
      </c>
      <c r="G202" s="39">
        <v>0</v>
      </c>
      <c r="H202" s="10" t="str">
        <f t="shared" si="61"/>
        <v>N/A</v>
      </c>
      <c r="I202" s="96" t="s">
        <v>51</v>
      </c>
      <c r="J202" s="96" t="s">
        <v>995</v>
      </c>
      <c r="K202" s="11" t="s">
        <v>117</v>
      </c>
      <c r="L202" s="21" t="str">
        <f t="shared" si="62"/>
        <v>N/A</v>
      </c>
    </row>
    <row r="203" spans="1:12">
      <c r="A203" s="113" t="s">
        <v>615</v>
      </c>
      <c r="B203" s="70" t="s">
        <v>51</v>
      </c>
      <c r="C203" s="39" t="s">
        <v>51</v>
      </c>
      <c r="D203" s="10" t="str">
        <f t="shared" si="59"/>
        <v>N/A</v>
      </c>
      <c r="E203" s="39">
        <v>0</v>
      </c>
      <c r="F203" s="10" t="str">
        <f t="shared" si="60"/>
        <v>N/A</v>
      </c>
      <c r="G203" s="39">
        <v>0</v>
      </c>
      <c r="H203" s="10" t="str">
        <f t="shared" si="61"/>
        <v>N/A</v>
      </c>
      <c r="I203" s="96" t="s">
        <v>51</v>
      </c>
      <c r="J203" s="96" t="s">
        <v>995</v>
      </c>
      <c r="K203" s="11" t="s">
        <v>117</v>
      </c>
      <c r="L203" s="21" t="str">
        <f t="shared" si="62"/>
        <v>N/A</v>
      </c>
    </row>
    <row r="204" spans="1:12">
      <c r="A204" s="113" t="s">
        <v>616</v>
      </c>
      <c r="B204" s="70" t="s">
        <v>51</v>
      </c>
      <c r="C204" s="39" t="s">
        <v>51</v>
      </c>
      <c r="D204" s="10" t="str">
        <f t="shared" si="59"/>
        <v>N/A</v>
      </c>
      <c r="E204" s="39">
        <v>0</v>
      </c>
      <c r="F204" s="10" t="str">
        <f t="shared" si="60"/>
        <v>N/A</v>
      </c>
      <c r="G204" s="39">
        <v>0</v>
      </c>
      <c r="H204" s="10" t="str">
        <f t="shared" si="61"/>
        <v>N/A</v>
      </c>
      <c r="I204" s="96" t="s">
        <v>51</v>
      </c>
      <c r="J204" s="96" t="s">
        <v>995</v>
      </c>
      <c r="K204" s="11" t="s">
        <v>117</v>
      </c>
      <c r="L204" s="21" t="str">
        <f t="shared" si="62"/>
        <v>N/A</v>
      </c>
    </row>
    <row r="205" spans="1:12" s="142" customFormat="1">
      <c r="A205" s="99" t="s">
        <v>676</v>
      </c>
      <c r="B205" s="57" t="s">
        <v>51</v>
      </c>
      <c r="C205" s="48">
        <v>0</v>
      </c>
      <c r="D205" s="56" t="str">
        <f t="shared" si="59"/>
        <v>N/A</v>
      </c>
      <c r="E205" s="48">
        <v>0</v>
      </c>
      <c r="F205" s="56" t="str">
        <f t="shared" si="60"/>
        <v>N/A</v>
      </c>
      <c r="G205" s="48">
        <v>0</v>
      </c>
      <c r="H205" s="56" t="str">
        <f t="shared" si="61"/>
        <v>N/A</v>
      </c>
      <c r="I205" s="51" t="s">
        <v>995</v>
      </c>
      <c r="J205" s="51" t="s">
        <v>995</v>
      </c>
      <c r="K205" s="57" t="s">
        <v>117</v>
      </c>
      <c r="L205" s="56" t="str">
        <f t="shared" si="62"/>
        <v>N/A</v>
      </c>
    </row>
    <row r="206" spans="1:12">
      <c r="A206" s="113" t="s">
        <v>612</v>
      </c>
      <c r="B206" s="70" t="s">
        <v>51</v>
      </c>
      <c r="C206" s="39" t="s">
        <v>51</v>
      </c>
      <c r="D206" s="10" t="str">
        <f t="shared" si="59"/>
        <v>N/A</v>
      </c>
      <c r="E206" s="39">
        <v>0</v>
      </c>
      <c r="F206" s="10" t="str">
        <f t="shared" si="60"/>
        <v>N/A</v>
      </c>
      <c r="G206" s="39">
        <v>0</v>
      </c>
      <c r="H206" s="10" t="str">
        <f t="shared" si="61"/>
        <v>N/A</v>
      </c>
      <c r="I206" s="96" t="s">
        <v>51</v>
      </c>
      <c r="J206" s="96" t="s">
        <v>995</v>
      </c>
      <c r="K206" s="11" t="s">
        <v>117</v>
      </c>
      <c r="L206" s="21" t="str">
        <f t="shared" si="62"/>
        <v>N/A</v>
      </c>
    </row>
    <row r="207" spans="1:12">
      <c r="A207" s="113" t="s">
        <v>613</v>
      </c>
      <c r="B207" s="70" t="s">
        <v>51</v>
      </c>
      <c r="C207" s="39" t="s">
        <v>51</v>
      </c>
      <c r="D207" s="10" t="str">
        <f t="shared" si="59"/>
        <v>N/A</v>
      </c>
      <c r="E207" s="39">
        <v>0</v>
      </c>
      <c r="F207" s="10" t="str">
        <f t="shared" si="60"/>
        <v>N/A</v>
      </c>
      <c r="G207" s="39">
        <v>0</v>
      </c>
      <c r="H207" s="10" t="str">
        <f t="shared" si="61"/>
        <v>N/A</v>
      </c>
      <c r="I207" s="96" t="s">
        <v>51</v>
      </c>
      <c r="J207" s="96" t="s">
        <v>995</v>
      </c>
      <c r="K207" s="11" t="s">
        <v>117</v>
      </c>
      <c r="L207" s="21" t="str">
        <f t="shared" si="62"/>
        <v>N/A</v>
      </c>
    </row>
    <row r="208" spans="1:12">
      <c r="A208" s="113" t="s">
        <v>614</v>
      </c>
      <c r="B208" s="70" t="s">
        <v>51</v>
      </c>
      <c r="C208" s="39" t="s">
        <v>51</v>
      </c>
      <c r="D208" s="10" t="str">
        <f t="shared" si="59"/>
        <v>N/A</v>
      </c>
      <c r="E208" s="39">
        <v>0</v>
      </c>
      <c r="F208" s="10" t="str">
        <f t="shared" si="60"/>
        <v>N/A</v>
      </c>
      <c r="G208" s="39">
        <v>0</v>
      </c>
      <c r="H208" s="10" t="str">
        <f t="shared" si="61"/>
        <v>N/A</v>
      </c>
      <c r="I208" s="96" t="s">
        <v>51</v>
      </c>
      <c r="J208" s="96" t="s">
        <v>995</v>
      </c>
      <c r="K208" s="11" t="s">
        <v>117</v>
      </c>
      <c r="L208" s="21" t="str">
        <f t="shared" si="62"/>
        <v>N/A</v>
      </c>
    </row>
    <row r="209" spans="1:12">
      <c r="A209" s="113" t="s">
        <v>615</v>
      </c>
      <c r="B209" s="70" t="s">
        <v>51</v>
      </c>
      <c r="C209" s="39" t="s">
        <v>51</v>
      </c>
      <c r="D209" s="10" t="str">
        <f t="shared" si="59"/>
        <v>N/A</v>
      </c>
      <c r="E209" s="39">
        <v>0</v>
      </c>
      <c r="F209" s="10" t="str">
        <f t="shared" si="60"/>
        <v>N/A</v>
      </c>
      <c r="G209" s="39">
        <v>0</v>
      </c>
      <c r="H209" s="10" t="str">
        <f t="shared" si="61"/>
        <v>N/A</v>
      </c>
      <c r="I209" s="96" t="s">
        <v>51</v>
      </c>
      <c r="J209" s="96" t="s">
        <v>995</v>
      </c>
      <c r="K209" s="11" t="s">
        <v>117</v>
      </c>
      <c r="L209" s="21" t="str">
        <f t="shared" si="62"/>
        <v>N/A</v>
      </c>
    </row>
    <row r="210" spans="1:12">
      <c r="A210" s="113" t="s">
        <v>616</v>
      </c>
      <c r="B210" s="70" t="s">
        <v>51</v>
      </c>
      <c r="C210" s="39" t="s">
        <v>51</v>
      </c>
      <c r="D210" s="10" t="str">
        <f t="shared" si="59"/>
        <v>N/A</v>
      </c>
      <c r="E210" s="39">
        <v>0</v>
      </c>
      <c r="F210" s="10" t="str">
        <f t="shared" si="60"/>
        <v>N/A</v>
      </c>
      <c r="G210" s="39">
        <v>0</v>
      </c>
      <c r="H210" s="10" t="str">
        <f t="shared" si="61"/>
        <v>N/A</v>
      </c>
      <c r="I210" s="96" t="s">
        <v>51</v>
      </c>
      <c r="J210" s="96" t="s">
        <v>995</v>
      </c>
      <c r="K210" s="11" t="s">
        <v>117</v>
      </c>
      <c r="L210" s="21" t="str">
        <f t="shared" si="62"/>
        <v>N/A</v>
      </c>
    </row>
    <row r="211" spans="1:12" s="142" customFormat="1">
      <c r="A211" s="99" t="s">
        <v>677</v>
      </c>
      <c r="B211" s="57" t="s">
        <v>51</v>
      </c>
      <c r="C211" s="48">
        <v>106</v>
      </c>
      <c r="D211" s="56" t="str">
        <f t="shared" si="59"/>
        <v>N/A</v>
      </c>
      <c r="E211" s="48">
        <v>75</v>
      </c>
      <c r="F211" s="56" t="str">
        <f t="shared" si="60"/>
        <v>N/A</v>
      </c>
      <c r="G211" s="48">
        <v>0</v>
      </c>
      <c r="H211" s="56" t="str">
        <f t="shared" si="61"/>
        <v>N/A</v>
      </c>
      <c r="I211" s="51">
        <v>-29.2</v>
      </c>
      <c r="J211" s="51">
        <v>-100</v>
      </c>
      <c r="K211" s="57" t="s">
        <v>117</v>
      </c>
      <c r="L211" s="56" t="str">
        <f t="shared" si="62"/>
        <v>No</v>
      </c>
    </row>
    <row r="212" spans="1:12">
      <c r="A212" s="113" t="s">
        <v>612</v>
      </c>
      <c r="B212" s="70" t="s">
        <v>51</v>
      </c>
      <c r="C212" s="39" t="s">
        <v>51</v>
      </c>
      <c r="D212" s="10" t="str">
        <f t="shared" si="59"/>
        <v>N/A</v>
      </c>
      <c r="E212" s="39">
        <v>5</v>
      </c>
      <c r="F212" s="10" t="str">
        <f t="shared" si="60"/>
        <v>N/A</v>
      </c>
      <c r="G212" s="39">
        <v>0</v>
      </c>
      <c r="H212" s="10" t="str">
        <f t="shared" si="61"/>
        <v>N/A</v>
      </c>
      <c r="I212" s="96" t="s">
        <v>51</v>
      </c>
      <c r="J212" s="96">
        <v>-100</v>
      </c>
      <c r="K212" s="11" t="s">
        <v>117</v>
      </c>
      <c r="L212" s="21" t="str">
        <f t="shared" si="62"/>
        <v>No</v>
      </c>
    </row>
    <row r="213" spans="1:12">
      <c r="A213" s="113" t="s">
        <v>613</v>
      </c>
      <c r="B213" s="70" t="s">
        <v>51</v>
      </c>
      <c r="C213" s="39" t="s">
        <v>51</v>
      </c>
      <c r="D213" s="10" t="str">
        <f t="shared" si="59"/>
        <v>N/A</v>
      </c>
      <c r="E213" s="39">
        <v>0</v>
      </c>
      <c r="F213" s="10" t="str">
        <f t="shared" si="60"/>
        <v>N/A</v>
      </c>
      <c r="G213" s="39">
        <v>0</v>
      </c>
      <c r="H213" s="10" t="str">
        <f t="shared" si="61"/>
        <v>N/A</v>
      </c>
      <c r="I213" s="96" t="s">
        <v>51</v>
      </c>
      <c r="J213" s="96" t="s">
        <v>995</v>
      </c>
      <c r="K213" s="11" t="s">
        <v>117</v>
      </c>
      <c r="L213" s="21" t="str">
        <f t="shared" ref="L213:L244" si="64">IF(J213="Div by 0", "N/A", IF(K213="N/A","N/A", IF(J213&gt;VALUE(MID(K213,1,2)), "No", IF(J213&lt;-1*VALUE(MID(K213,1,2)), "No", "Yes"))))</f>
        <v>N/A</v>
      </c>
    </row>
    <row r="214" spans="1:12">
      <c r="A214" s="113" t="s">
        <v>614</v>
      </c>
      <c r="B214" s="70" t="s">
        <v>51</v>
      </c>
      <c r="C214" s="39" t="s">
        <v>51</v>
      </c>
      <c r="D214" s="10" t="str">
        <f t="shared" si="59"/>
        <v>N/A</v>
      </c>
      <c r="E214" s="39">
        <v>39</v>
      </c>
      <c r="F214" s="10" t="str">
        <f t="shared" si="60"/>
        <v>N/A</v>
      </c>
      <c r="G214" s="39">
        <v>0</v>
      </c>
      <c r="H214" s="10" t="str">
        <f t="shared" si="61"/>
        <v>N/A</v>
      </c>
      <c r="I214" s="96" t="s">
        <v>51</v>
      </c>
      <c r="J214" s="96">
        <v>-100</v>
      </c>
      <c r="K214" s="11" t="s">
        <v>117</v>
      </c>
      <c r="L214" s="21" t="str">
        <f t="shared" si="64"/>
        <v>No</v>
      </c>
    </row>
    <row r="215" spans="1:12">
      <c r="A215" s="113" t="s">
        <v>615</v>
      </c>
      <c r="B215" s="70" t="s">
        <v>51</v>
      </c>
      <c r="C215" s="39" t="s">
        <v>51</v>
      </c>
      <c r="D215" s="10" t="str">
        <f t="shared" si="59"/>
        <v>N/A</v>
      </c>
      <c r="E215" s="39">
        <v>27</v>
      </c>
      <c r="F215" s="10" t="str">
        <f t="shared" si="60"/>
        <v>N/A</v>
      </c>
      <c r="G215" s="39">
        <v>0</v>
      </c>
      <c r="H215" s="10" t="str">
        <f t="shared" si="61"/>
        <v>N/A</v>
      </c>
      <c r="I215" s="96" t="s">
        <v>51</v>
      </c>
      <c r="J215" s="96">
        <v>-100</v>
      </c>
      <c r="K215" s="11" t="s">
        <v>117</v>
      </c>
      <c r="L215" s="21" t="str">
        <f t="shared" si="64"/>
        <v>No</v>
      </c>
    </row>
    <row r="216" spans="1:12">
      <c r="A216" s="113" t="s">
        <v>616</v>
      </c>
      <c r="B216" s="70" t="s">
        <v>51</v>
      </c>
      <c r="C216" s="39" t="s">
        <v>51</v>
      </c>
      <c r="D216" s="10" t="str">
        <f t="shared" si="59"/>
        <v>N/A</v>
      </c>
      <c r="E216" s="39">
        <v>4</v>
      </c>
      <c r="F216" s="10" t="str">
        <f t="shared" si="60"/>
        <v>N/A</v>
      </c>
      <c r="G216" s="39">
        <v>0</v>
      </c>
      <c r="H216" s="10" t="str">
        <f t="shared" si="61"/>
        <v>N/A</v>
      </c>
      <c r="I216" s="96" t="s">
        <v>51</v>
      </c>
      <c r="J216" s="96">
        <v>-100</v>
      </c>
      <c r="K216" s="11" t="s">
        <v>117</v>
      </c>
      <c r="L216" s="21" t="str">
        <f t="shared" si="64"/>
        <v>No</v>
      </c>
    </row>
    <row r="217" spans="1:12" s="142" customFormat="1">
      <c r="A217" s="99" t="s">
        <v>678</v>
      </c>
      <c r="B217" s="57" t="s">
        <v>51</v>
      </c>
      <c r="C217" s="48">
        <v>7144</v>
      </c>
      <c r="D217" s="56" t="str">
        <f t="shared" si="59"/>
        <v>N/A</v>
      </c>
      <c r="E217" s="48">
        <v>9455</v>
      </c>
      <c r="F217" s="56" t="str">
        <f t="shared" si="60"/>
        <v>N/A</v>
      </c>
      <c r="G217" s="48">
        <v>9935</v>
      </c>
      <c r="H217" s="56" t="str">
        <f t="shared" si="61"/>
        <v>N/A</v>
      </c>
      <c r="I217" s="51">
        <v>32.35</v>
      </c>
      <c r="J217" s="51">
        <v>5.077</v>
      </c>
      <c r="K217" s="57" t="s">
        <v>117</v>
      </c>
      <c r="L217" s="56" t="str">
        <f t="shared" si="64"/>
        <v>Yes</v>
      </c>
    </row>
    <row r="218" spans="1:12">
      <c r="A218" s="113" t="s">
        <v>612</v>
      </c>
      <c r="B218" s="70" t="s">
        <v>51</v>
      </c>
      <c r="C218" s="39" t="s">
        <v>51</v>
      </c>
      <c r="D218" s="10" t="str">
        <f t="shared" si="59"/>
        <v>N/A</v>
      </c>
      <c r="E218" s="39">
        <v>200</v>
      </c>
      <c r="F218" s="10" t="str">
        <f t="shared" si="60"/>
        <v>N/A</v>
      </c>
      <c r="G218" s="39">
        <v>210</v>
      </c>
      <c r="H218" s="10" t="str">
        <f t="shared" si="61"/>
        <v>N/A</v>
      </c>
      <c r="I218" s="96" t="s">
        <v>51</v>
      </c>
      <c r="J218" s="96">
        <v>5</v>
      </c>
      <c r="K218" s="11" t="s">
        <v>117</v>
      </c>
      <c r="L218" s="21" t="str">
        <f t="shared" si="64"/>
        <v>Yes</v>
      </c>
    </row>
    <row r="219" spans="1:12">
      <c r="A219" s="113" t="s">
        <v>613</v>
      </c>
      <c r="B219" s="70" t="s">
        <v>51</v>
      </c>
      <c r="C219" s="39" t="s">
        <v>51</v>
      </c>
      <c r="D219" s="10" t="str">
        <f t="shared" si="59"/>
        <v>N/A</v>
      </c>
      <c r="E219" s="39">
        <v>2</v>
      </c>
      <c r="F219" s="10" t="str">
        <f t="shared" si="60"/>
        <v>N/A</v>
      </c>
      <c r="G219" s="39">
        <v>3</v>
      </c>
      <c r="H219" s="10" t="str">
        <f t="shared" si="61"/>
        <v>N/A</v>
      </c>
      <c r="I219" s="96" t="s">
        <v>51</v>
      </c>
      <c r="J219" s="96">
        <v>50</v>
      </c>
      <c r="K219" s="11" t="s">
        <v>117</v>
      </c>
      <c r="L219" s="21" t="str">
        <f t="shared" si="64"/>
        <v>No</v>
      </c>
    </row>
    <row r="220" spans="1:12">
      <c r="A220" s="113" t="s">
        <v>614</v>
      </c>
      <c r="B220" s="70" t="s">
        <v>51</v>
      </c>
      <c r="C220" s="39" t="s">
        <v>51</v>
      </c>
      <c r="D220" s="10" t="str">
        <f t="shared" si="59"/>
        <v>N/A</v>
      </c>
      <c r="E220" s="39">
        <v>2764</v>
      </c>
      <c r="F220" s="10" t="str">
        <f t="shared" si="60"/>
        <v>N/A</v>
      </c>
      <c r="G220" s="39">
        <v>2905</v>
      </c>
      <c r="H220" s="10" t="str">
        <f t="shared" si="61"/>
        <v>N/A</v>
      </c>
      <c r="I220" s="96" t="s">
        <v>51</v>
      </c>
      <c r="J220" s="96">
        <v>5.101</v>
      </c>
      <c r="K220" s="11" t="s">
        <v>117</v>
      </c>
      <c r="L220" s="21" t="str">
        <f t="shared" si="64"/>
        <v>Yes</v>
      </c>
    </row>
    <row r="221" spans="1:12">
      <c r="A221" s="113" t="s">
        <v>615</v>
      </c>
      <c r="B221" s="70" t="s">
        <v>51</v>
      </c>
      <c r="C221" s="39" t="s">
        <v>51</v>
      </c>
      <c r="D221" s="10" t="str">
        <f t="shared" si="59"/>
        <v>N/A</v>
      </c>
      <c r="E221" s="39">
        <v>6419</v>
      </c>
      <c r="F221" s="10" t="str">
        <f t="shared" si="60"/>
        <v>N/A</v>
      </c>
      <c r="G221" s="39">
        <v>6741</v>
      </c>
      <c r="H221" s="10" t="str">
        <f t="shared" si="61"/>
        <v>N/A</v>
      </c>
      <c r="I221" s="96" t="s">
        <v>51</v>
      </c>
      <c r="J221" s="96">
        <v>5.016</v>
      </c>
      <c r="K221" s="11" t="s">
        <v>117</v>
      </c>
      <c r="L221" s="21" t="str">
        <f t="shared" si="64"/>
        <v>Yes</v>
      </c>
    </row>
    <row r="222" spans="1:12">
      <c r="A222" s="113" t="s">
        <v>616</v>
      </c>
      <c r="B222" s="70" t="s">
        <v>51</v>
      </c>
      <c r="C222" s="39" t="s">
        <v>51</v>
      </c>
      <c r="D222" s="10" t="str">
        <f t="shared" si="59"/>
        <v>N/A</v>
      </c>
      <c r="E222" s="39">
        <v>70</v>
      </c>
      <c r="F222" s="10" t="str">
        <f t="shared" si="60"/>
        <v>N/A</v>
      </c>
      <c r="G222" s="39">
        <v>76</v>
      </c>
      <c r="H222" s="10" t="str">
        <f t="shared" si="61"/>
        <v>N/A</v>
      </c>
      <c r="I222" s="96" t="s">
        <v>51</v>
      </c>
      <c r="J222" s="96">
        <v>8.5709999999999997</v>
      </c>
      <c r="K222" s="11" t="s">
        <v>117</v>
      </c>
      <c r="L222" s="21" t="str">
        <f t="shared" si="64"/>
        <v>Yes</v>
      </c>
    </row>
    <row r="223" spans="1:12">
      <c r="A223" s="99" t="s">
        <v>679</v>
      </c>
      <c r="B223" s="70" t="s">
        <v>51</v>
      </c>
      <c r="C223" s="39">
        <v>0</v>
      </c>
      <c r="D223" s="10" t="str">
        <f t="shared" si="59"/>
        <v>N/A</v>
      </c>
      <c r="E223" s="39">
        <v>0</v>
      </c>
      <c r="F223" s="10" t="str">
        <f t="shared" si="60"/>
        <v>N/A</v>
      </c>
      <c r="G223" s="39">
        <v>0</v>
      </c>
      <c r="H223" s="10" t="str">
        <f t="shared" si="61"/>
        <v>N/A</v>
      </c>
      <c r="I223" s="96" t="s">
        <v>995</v>
      </c>
      <c r="J223" s="96" t="s">
        <v>995</v>
      </c>
      <c r="K223" s="11" t="s">
        <v>117</v>
      </c>
      <c r="L223" s="21" t="str">
        <f t="shared" si="64"/>
        <v>N/A</v>
      </c>
    </row>
    <row r="224" spans="1:12">
      <c r="A224" s="113" t="s">
        <v>612</v>
      </c>
      <c r="B224" s="70" t="s">
        <v>51</v>
      </c>
      <c r="C224" s="39" t="s">
        <v>51</v>
      </c>
      <c r="D224" s="10" t="str">
        <f t="shared" si="59"/>
        <v>N/A</v>
      </c>
      <c r="E224" s="39">
        <v>0</v>
      </c>
      <c r="F224" s="10" t="str">
        <f t="shared" si="60"/>
        <v>N/A</v>
      </c>
      <c r="G224" s="39">
        <v>0</v>
      </c>
      <c r="H224" s="10" t="str">
        <f t="shared" si="61"/>
        <v>N/A</v>
      </c>
      <c r="I224" s="96" t="s">
        <v>51</v>
      </c>
      <c r="J224" s="96" t="s">
        <v>995</v>
      </c>
      <c r="K224" s="11" t="s">
        <v>117</v>
      </c>
      <c r="L224" s="21" t="str">
        <f t="shared" si="64"/>
        <v>N/A</v>
      </c>
    </row>
    <row r="225" spans="1:12">
      <c r="A225" s="113" t="s">
        <v>613</v>
      </c>
      <c r="B225" s="70" t="s">
        <v>51</v>
      </c>
      <c r="C225" s="39" t="s">
        <v>51</v>
      </c>
      <c r="D225" s="10" t="str">
        <f t="shared" si="59"/>
        <v>N/A</v>
      </c>
      <c r="E225" s="39">
        <v>0</v>
      </c>
      <c r="F225" s="10" t="str">
        <f t="shared" si="60"/>
        <v>N/A</v>
      </c>
      <c r="G225" s="39">
        <v>0</v>
      </c>
      <c r="H225" s="10" t="str">
        <f t="shared" si="61"/>
        <v>N/A</v>
      </c>
      <c r="I225" s="96" t="s">
        <v>51</v>
      </c>
      <c r="J225" s="96" t="s">
        <v>995</v>
      </c>
      <c r="K225" s="11" t="s">
        <v>117</v>
      </c>
      <c r="L225" s="21" t="str">
        <f t="shared" si="64"/>
        <v>N/A</v>
      </c>
    </row>
    <row r="226" spans="1:12">
      <c r="A226" s="113" t="s">
        <v>614</v>
      </c>
      <c r="B226" s="70" t="s">
        <v>51</v>
      </c>
      <c r="C226" s="39" t="s">
        <v>51</v>
      </c>
      <c r="D226" s="10" t="str">
        <f t="shared" si="59"/>
        <v>N/A</v>
      </c>
      <c r="E226" s="39">
        <v>0</v>
      </c>
      <c r="F226" s="10" t="str">
        <f t="shared" si="60"/>
        <v>N/A</v>
      </c>
      <c r="G226" s="39">
        <v>0</v>
      </c>
      <c r="H226" s="10" t="str">
        <f t="shared" si="61"/>
        <v>N/A</v>
      </c>
      <c r="I226" s="96" t="s">
        <v>51</v>
      </c>
      <c r="J226" s="96" t="s">
        <v>995</v>
      </c>
      <c r="K226" s="11" t="s">
        <v>117</v>
      </c>
      <c r="L226" s="21" t="str">
        <f t="shared" si="64"/>
        <v>N/A</v>
      </c>
    </row>
    <row r="227" spans="1:12">
      <c r="A227" s="113" t="s">
        <v>615</v>
      </c>
      <c r="B227" s="70" t="s">
        <v>51</v>
      </c>
      <c r="C227" s="39" t="s">
        <v>51</v>
      </c>
      <c r="D227" s="10" t="str">
        <f t="shared" si="59"/>
        <v>N/A</v>
      </c>
      <c r="E227" s="39">
        <v>0</v>
      </c>
      <c r="F227" s="10" t="str">
        <f t="shared" si="60"/>
        <v>N/A</v>
      </c>
      <c r="G227" s="39">
        <v>0</v>
      </c>
      <c r="H227" s="10" t="str">
        <f t="shared" si="61"/>
        <v>N/A</v>
      </c>
      <c r="I227" s="96" t="s">
        <v>51</v>
      </c>
      <c r="J227" s="96" t="s">
        <v>995</v>
      </c>
      <c r="K227" s="11" t="s">
        <v>117</v>
      </c>
      <c r="L227" s="21" t="str">
        <f t="shared" si="64"/>
        <v>N/A</v>
      </c>
    </row>
    <row r="228" spans="1:12">
      <c r="A228" s="113" t="s">
        <v>616</v>
      </c>
      <c r="B228" s="70" t="s">
        <v>51</v>
      </c>
      <c r="C228" s="39" t="s">
        <v>51</v>
      </c>
      <c r="D228" s="10" t="str">
        <f t="shared" si="59"/>
        <v>N/A</v>
      </c>
      <c r="E228" s="39">
        <v>0</v>
      </c>
      <c r="F228" s="10" t="str">
        <f t="shared" si="60"/>
        <v>N/A</v>
      </c>
      <c r="G228" s="39">
        <v>0</v>
      </c>
      <c r="H228" s="10" t="str">
        <f t="shared" si="61"/>
        <v>N/A</v>
      </c>
      <c r="I228" s="96" t="s">
        <v>51</v>
      </c>
      <c r="J228" s="96" t="s">
        <v>995</v>
      </c>
      <c r="K228" s="11" t="s">
        <v>117</v>
      </c>
      <c r="L228" s="21" t="str">
        <f t="shared" si="64"/>
        <v>N/A</v>
      </c>
    </row>
    <row r="229" spans="1:12">
      <c r="A229" s="173" t="s">
        <v>973</v>
      </c>
      <c r="B229" s="70" t="s">
        <v>51</v>
      </c>
      <c r="C229" s="39">
        <v>735</v>
      </c>
      <c r="D229" s="10" t="str">
        <f t="shared" si="59"/>
        <v>N/A</v>
      </c>
      <c r="E229" s="39">
        <v>753</v>
      </c>
      <c r="F229" s="10" t="str">
        <f t="shared" si="60"/>
        <v>N/A</v>
      </c>
      <c r="G229" s="39">
        <v>812</v>
      </c>
      <c r="H229" s="10" t="str">
        <f t="shared" ref="H229:H246" si="65">IF($B229="N/A","N/A",IF(G229&gt;10,"No",IF(G229&lt;-10,"No","Yes")))</f>
        <v>N/A</v>
      </c>
      <c r="I229" s="96">
        <v>2.4489999999999998</v>
      </c>
      <c r="J229" s="96">
        <v>7.835</v>
      </c>
      <c r="K229" s="11" t="s">
        <v>117</v>
      </c>
      <c r="L229" s="21" t="str">
        <f t="shared" si="64"/>
        <v>Yes</v>
      </c>
    </row>
    <row r="230" spans="1:12">
      <c r="A230" s="113" t="s">
        <v>612</v>
      </c>
      <c r="B230" s="70" t="s">
        <v>51</v>
      </c>
      <c r="C230" s="39" t="s">
        <v>51</v>
      </c>
      <c r="D230" s="10" t="str">
        <f t="shared" si="59"/>
        <v>N/A</v>
      </c>
      <c r="E230" s="39">
        <v>0</v>
      </c>
      <c r="F230" s="10" t="str">
        <f t="shared" si="60"/>
        <v>N/A</v>
      </c>
      <c r="G230" s="39">
        <v>0</v>
      </c>
      <c r="H230" s="10" t="str">
        <f t="shared" si="65"/>
        <v>N/A</v>
      </c>
      <c r="I230" s="96" t="s">
        <v>51</v>
      </c>
      <c r="J230" s="96" t="s">
        <v>995</v>
      </c>
      <c r="K230" s="11" t="s">
        <v>117</v>
      </c>
      <c r="L230" s="21" t="str">
        <f t="shared" si="64"/>
        <v>N/A</v>
      </c>
    </row>
    <row r="231" spans="1:12">
      <c r="A231" s="113" t="s">
        <v>613</v>
      </c>
      <c r="B231" s="70" t="s">
        <v>51</v>
      </c>
      <c r="C231" s="39" t="s">
        <v>51</v>
      </c>
      <c r="D231" s="10" t="str">
        <f t="shared" si="59"/>
        <v>N/A</v>
      </c>
      <c r="E231" s="39">
        <v>0</v>
      </c>
      <c r="F231" s="10" t="str">
        <f t="shared" si="60"/>
        <v>N/A</v>
      </c>
      <c r="G231" s="39">
        <v>0</v>
      </c>
      <c r="H231" s="10" t="str">
        <f t="shared" si="65"/>
        <v>N/A</v>
      </c>
      <c r="I231" s="96" t="s">
        <v>51</v>
      </c>
      <c r="J231" s="96" t="s">
        <v>995</v>
      </c>
      <c r="K231" s="11" t="s">
        <v>117</v>
      </c>
      <c r="L231" s="21" t="str">
        <f t="shared" si="64"/>
        <v>N/A</v>
      </c>
    </row>
    <row r="232" spans="1:12">
      <c r="A232" s="113" t="s">
        <v>614</v>
      </c>
      <c r="B232" s="70" t="s">
        <v>51</v>
      </c>
      <c r="C232" s="39" t="s">
        <v>51</v>
      </c>
      <c r="D232" s="10" t="str">
        <f t="shared" si="59"/>
        <v>N/A</v>
      </c>
      <c r="E232" s="39">
        <v>6</v>
      </c>
      <c r="F232" s="10" t="str">
        <f t="shared" si="60"/>
        <v>N/A</v>
      </c>
      <c r="G232" s="39">
        <v>5</v>
      </c>
      <c r="H232" s="10" t="str">
        <f t="shared" si="65"/>
        <v>N/A</v>
      </c>
      <c r="I232" s="96" t="s">
        <v>51</v>
      </c>
      <c r="J232" s="96">
        <v>-16.7</v>
      </c>
      <c r="K232" s="11" t="s">
        <v>117</v>
      </c>
      <c r="L232" s="21" t="str">
        <f t="shared" si="64"/>
        <v>No</v>
      </c>
    </row>
    <row r="233" spans="1:12">
      <c r="A233" s="113" t="s">
        <v>615</v>
      </c>
      <c r="B233" s="70" t="s">
        <v>51</v>
      </c>
      <c r="C233" s="39" t="s">
        <v>51</v>
      </c>
      <c r="D233" s="10" t="str">
        <f t="shared" si="59"/>
        <v>N/A</v>
      </c>
      <c r="E233" s="39">
        <v>733</v>
      </c>
      <c r="F233" s="10" t="str">
        <f t="shared" si="60"/>
        <v>N/A</v>
      </c>
      <c r="G233" s="39">
        <v>790</v>
      </c>
      <c r="H233" s="10" t="str">
        <f t="shared" si="65"/>
        <v>N/A</v>
      </c>
      <c r="I233" s="96" t="s">
        <v>51</v>
      </c>
      <c r="J233" s="96">
        <v>7.7759999999999998</v>
      </c>
      <c r="K233" s="11" t="s">
        <v>117</v>
      </c>
      <c r="L233" s="21" t="str">
        <f t="shared" si="64"/>
        <v>Yes</v>
      </c>
    </row>
    <row r="234" spans="1:12">
      <c r="A234" s="113" t="s">
        <v>616</v>
      </c>
      <c r="B234" s="70" t="s">
        <v>51</v>
      </c>
      <c r="C234" s="39" t="s">
        <v>51</v>
      </c>
      <c r="D234" s="10" t="str">
        <f t="shared" si="59"/>
        <v>N/A</v>
      </c>
      <c r="E234" s="39">
        <v>14</v>
      </c>
      <c r="F234" s="10" t="str">
        <f t="shared" si="60"/>
        <v>N/A</v>
      </c>
      <c r="G234" s="39">
        <v>17</v>
      </c>
      <c r="H234" s="10" t="str">
        <f t="shared" si="65"/>
        <v>N/A</v>
      </c>
      <c r="I234" s="96" t="s">
        <v>51</v>
      </c>
      <c r="J234" s="96">
        <v>21.43</v>
      </c>
      <c r="K234" s="11" t="s">
        <v>117</v>
      </c>
      <c r="L234" s="21" t="str">
        <f t="shared" si="64"/>
        <v>No</v>
      </c>
    </row>
    <row r="235" spans="1:12">
      <c r="A235" s="173" t="s">
        <v>968</v>
      </c>
      <c r="B235" s="70" t="s">
        <v>51</v>
      </c>
      <c r="C235" s="39" t="s">
        <v>51</v>
      </c>
      <c r="D235" s="10" t="str">
        <f t="shared" ref="D235:D246" si="66">IF($B235="N/A","N/A",IF(C235&gt;10,"No",IF(C235&lt;-10,"No","Yes")))</f>
        <v>N/A</v>
      </c>
      <c r="E235" s="39">
        <v>0</v>
      </c>
      <c r="F235" s="10" t="str">
        <f t="shared" ref="F235:F246" si="67">IF($B235="N/A","N/A",IF(E235&gt;10,"No",IF(E235&lt;-10,"No","Yes")))</f>
        <v>N/A</v>
      </c>
      <c r="G235" s="39">
        <v>0</v>
      </c>
      <c r="H235" s="10" t="str">
        <f t="shared" si="65"/>
        <v>N/A</v>
      </c>
      <c r="I235" s="96" t="s">
        <v>51</v>
      </c>
      <c r="J235" s="96" t="s">
        <v>995</v>
      </c>
      <c r="K235" s="11" t="s">
        <v>117</v>
      </c>
      <c r="L235" s="21" t="str">
        <f t="shared" si="64"/>
        <v>N/A</v>
      </c>
    </row>
    <row r="236" spans="1:12">
      <c r="A236" s="113" t="s">
        <v>612</v>
      </c>
      <c r="B236" s="70" t="s">
        <v>51</v>
      </c>
      <c r="C236" s="39" t="s">
        <v>51</v>
      </c>
      <c r="D236" s="10" t="str">
        <f t="shared" si="66"/>
        <v>N/A</v>
      </c>
      <c r="E236" s="39">
        <v>0</v>
      </c>
      <c r="F236" s="10" t="str">
        <f t="shared" si="67"/>
        <v>N/A</v>
      </c>
      <c r="G236" s="39">
        <v>0</v>
      </c>
      <c r="H236" s="10" t="str">
        <f t="shared" si="65"/>
        <v>N/A</v>
      </c>
      <c r="I236" s="96" t="s">
        <v>51</v>
      </c>
      <c r="J236" s="96" t="s">
        <v>995</v>
      </c>
      <c r="K236" s="11" t="s">
        <v>117</v>
      </c>
      <c r="L236" s="21" t="str">
        <f t="shared" si="64"/>
        <v>N/A</v>
      </c>
    </row>
    <row r="237" spans="1:12">
      <c r="A237" s="113" t="s">
        <v>613</v>
      </c>
      <c r="B237" s="70" t="s">
        <v>51</v>
      </c>
      <c r="C237" s="39" t="s">
        <v>51</v>
      </c>
      <c r="D237" s="10" t="str">
        <f t="shared" si="66"/>
        <v>N/A</v>
      </c>
      <c r="E237" s="39">
        <v>0</v>
      </c>
      <c r="F237" s="10" t="str">
        <f t="shared" si="67"/>
        <v>N/A</v>
      </c>
      <c r="G237" s="39">
        <v>0</v>
      </c>
      <c r="H237" s="10" t="str">
        <f t="shared" si="65"/>
        <v>N/A</v>
      </c>
      <c r="I237" s="96" t="s">
        <v>51</v>
      </c>
      <c r="J237" s="96" t="s">
        <v>995</v>
      </c>
      <c r="K237" s="11" t="s">
        <v>117</v>
      </c>
      <c r="L237" s="21" t="str">
        <f t="shared" si="64"/>
        <v>N/A</v>
      </c>
    </row>
    <row r="238" spans="1:12">
      <c r="A238" s="113" t="s">
        <v>614</v>
      </c>
      <c r="B238" s="70" t="s">
        <v>51</v>
      </c>
      <c r="C238" s="39" t="s">
        <v>51</v>
      </c>
      <c r="D238" s="10" t="str">
        <f t="shared" si="66"/>
        <v>N/A</v>
      </c>
      <c r="E238" s="39">
        <v>0</v>
      </c>
      <c r="F238" s="10" t="str">
        <f t="shared" si="67"/>
        <v>N/A</v>
      </c>
      <c r="G238" s="39">
        <v>0</v>
      </c>
      <c r="H238" s="10" t="str">
        <f t="shared" si="65"/>
        <v>N/A</v>
      </c>
      <c r="I238" s="96" t="s">
        <v>51</v>
      </c>
      <c r="J238" s="96" t="s">
        <v>995</v>
      </c>
      <c r="K238" s="11" t="s">
        <v>117</v>
      </c>
      <c r="L238" s="21" t="str">
        <f t="shared" si="64"/>
        <v>N/A</v>
      </c>
    </row>
    <row r="239" spans="1:12">
      <c r="A239" s="113" t="s">
        <v>615</v>
      </c>
      <c r="B239" s="70" t="s">
        <v>51</v>
      </c>
      <c r="C239" s="39" t="s">
        <v>51</v>
      </c>
      <c r="D239" s="10" t="str">
        <f t="shared" si="66"/>
        <v>N/A</v>
      </c>
      <c r="E239" s="39">
        <v>0</v>
      </c>
      <c r="F239" s="10" t="str">
        <f t="shared" si="67"/>
        <v>N/A</v>
      </c>
      <c r="G239" s="39">
        <v>0</v>
      </c>
      <c r="H239" s="10" t="str">
        <f t="shared" si="65"/>
        <v>N/A</v>
      </c>
      <c r="I239" s="96" t="s">
        <v>51</v>
      </c>
      <c r="J239" s="96" t="s">
        <v>995</v>
      </c>
      <c r="K239" s="11" t="s">
        <v>117</v>
      </c>
      <c r="L239" s="21" t="str">
        <f t="shared" si="64"/>
        <v>N/A</v>
      </c>
    </row>
    <row r="240" spans="1:12">
      <c r="A240" s="113" t="s">
        <v>616</v>
      </c>
      <c r="B240" s="70" t="s">
        <v>51</v>
      </c>
      <c r="C240" s="39" t="s">
        <v>51</v>
      </c>
      <c r="D240" s="10" t="str">
        <f t="shared" si="66"/>
        <v>N/A</v>
      </c>
      <c r="E240" s="39">
        <v>0</v>
      </c>
      <c r="F240" s="10" t="str">
        <f t="shared" si="67"/>
        <v>N/A</v>
      </c>
      <c r="G240" s="39">
        <v>0</v>
      </c>
      <c r="H240" s="10" t="str">
        <f t="shared" si="65"/>
        <v>N/A</v>
      </c>
      <c r="I240" s="96" t="s">
        <v>51</v>
      </c>
      <c r="J240" s="96" t="s">
        <v>995</v>
      </c>
      <c r="K240" s="11" t="s">
        <v>117</v>
      </c>
      <c r="L240" s="21" t="str">
        <f t="shared" si="64"/>
        <v>N/A</v>
      </c>
    </row>
    <row r="241" spans="1:12" ht="12.75" customHeight="1">
      <c r="A241" s="173" t="s">
        <v>969</v>
      </c>
      <c r="B241" s="70" t="s">
        <v>51</v>
      </c>
      <c r="C241" s="39">
        <v>0</v>
      </c>
      <c r="D241" s="10" t="str">
        <f t="shared" si="66"/>
        <v>N/A</v>
      </c>
      <c r="E241" s="39">
        <v>0</v>
      </c>
      <c r="F241" s="10" t="str">
        <f t="shared" si="67"/>
        <v>N/A</v>
      </c>
      <c r="G241" s="39">
        <v>0</v>
      </c>
      <c r="H241" s="10" t="str">
        <f t="shared" si="65"/>
        <v>N/A</v>
      </c>
      <c r="I241" s="96" t="s">
        <v>995</v>
      </c>
      <c r="J241" s="96" t="s">
        <v>995</v>
      </c>
      <c r="K241" s="11" t="s">
        <v>117</v>
      </c>
      <c r="L241" s="21" t="str">
        <f t="shared" si="64"/>
        <v>N/A</v>
      </c>
    </row>
    <row r="242" spans="1:12">
      <c r="A242" s="113" t="s">
        <v>612</v>
      </c>
      <c r="B242" s="70" t="s">
        <v>51</v>
      </c>
      <c r="C242" s="39" t="s">
        <v>51</v>
      </c>
      <c r="D242" s="10" t="str">
        <f t="shared" si="66"/>
        <v>N/A</v>
      </c>
      <c r="E242" s="39">
        <v>0</v>
      </c>
      <c r="F242" s="10" t="str">
        <f t="shared" si="67"/>
        <v>N/A</v>
      </c>
      <c r="G242" s="39">
        <v>0</v>
      </c>
      <c r="H242" s="10" t="str">
        <f t="shared" si="65"/>
        <v>N/A</v>
      </c>
      <c r="I242" s="96" t="s">
        <v>51</v>
      </c>
      <c r="J242" s="96" t="s">
        <v>995</v>
      </c>
      <c r="K242" s="11" t="s">
        <v>117</v>
      </c>
      <c r="L242" s="21" t="str">
        <f t="shared" si="64"/>
        <v>N/A</v>
      </c>
    </row>
    <row r="243" spans="1:12">
      <c r="A243" s="113" t="s">
        <v>613</v>
      </c>
      <c r="B243" s="70" t="s">
        <v>51</v>
      </c>
      <c r="C243" s="39" t="s">
        <v>51</v>
      </c>
      <c r="D243" s="10" t="str">
        <f t="shared" si="66"/>
        <v>N/A</v>
      </c>
      <c r="E243" s="39">
        <v>0</v>
      </c>
      <c r="F243" s="10" t="str">
        <f t="shared" si="67"/>
        <v>N/A</v>
      </c>
      <c r="G243" s="39">
        <v>0</v>
      </c>
      <c r="H243" s="10" t="str">
        <f t="shared" si="65"/>
        <v>N/A</v>
      </c>
      <c r="I243" s="96" t="s">
        <v>51</v>
      </c>
      <c r="J243" s="96" t="s">
        <v>995</v>
      </c>
      <c r="K243" s="11" t="s">
        <v>117</v>
      </c>
      <c r="L243" s="21" t="str">
        <f t="shared" si="64"/>
        <v>N/A</v>
      </c>
    </row>
    <row r="244" spans="1:12">
      <c r="A244" s="113" t="s">
        <v>614</v>
      </c>
      <c r="B244" s="70" t="s">
        <v>51</v>
      </c>
      <c r="C244" s="39" t="s">
        <v>51</v>
      </c>
      <c r="D244" s="10" t="str">
        <f t="shared" si="66"/>
        <v>N/A</v>
      </c>
      <c r="E244" s="39">
        <v>0</v>
      </c>
      <c r="F244" s="10" t="str">
        <f t="shared" si="67"/>
        <v>N/A</v>
      </c>
      <c r="G244" s="39">
        <v>0</v>
      </c>
      <c r="H244" s="10" t="str">
        <f t="shared" si="65"/>
        <v>N/A</v>
      </c>
      <c r="I244" s="96" t="s">
        <v>51</v>
      </c>
      <c r="J244" s="96" t="s">
        <v>995</v>
      </c>
      <c r="K244" s="11" t="s">
        <v>117</v>
      </c>
      <c r="L244" s="21" t="str">
        <f t="shared" si="64"/>
        <v>N/A</v>
      </c>
    </row>
    <row r="245" spans="1:12">
      <c r="A245" s="113" t="s">
        <v>615</v>
      </c>
      <c r="B245" s="70" t="s">
        <v>51</v>
      </c>
      <c r="C245" s="39" t="s">
        <v>51</v>
      </c>
      <c r="D245" s="10" t="str">
        <f t="shared" si="66"/>
        <v>N/A</v>
      </c>
      <c r="E245" s="39">
        <v>0</v>
      </c>
      <c r="F245" s="10" t="str">
        <f t="shared" si="67"/>
        <v>N/A</v>
      </c>
      <c r="G245" s="39">
        <v>0</v>
      </c>
      <c r="H245" s="10" t="str">
        <f t="shared" si="65"/>
        <v>N/A</v>
      </c>
      <c r="I245" s="96" t="s">
        <v>51</v>
      </c>
      <c r="J245" s="96" t="s">
        <v>995</v>
      </c>
      <c r="K245" s="11" t="s">
        <v>117</v>
      </c>
      <c r="L245" s="21" t="str">
        <f>IF(J245="Div by 0", "N/A", IF(K245="N/A","N/A", IF(J245&gt;VALUE(MID(K245,1,2)), "No", IF(J245&lt;-1*VALUE(MID(K245,1,2)), "No", "Yes"))))</f>
        <v>N/A</v>
      </c>
    </row>
    <row r="246" spans="1:12">
      <c r="A246" s="113" t="s">
        <v>616</v>
      </c>
      <c r="B246" s="70" t="s">
        <v>51</v>
      </c>
      <c r="C246" s="39" t="s">
        <v>51</v>
      </c>
      <c r="D246" s="10" t="str">
        <f t="shared" si="66"/>
        <v>N/A</v>
      </c>
      <c r="E246" s="39">
        <v>0</v>
      </c>
      <c r="F246" s="10" t="str">
        <f t="shared" si="67"/>
        <v>N/A</v>
      </c>
      <c r="G246" s="39">
        <v>0</v>
      </c>
      <c r="H246" s="10" t="str">
        <f t="shared" si="65"/>
        <v>N/A</v>
      </c>
      <c r="I246" s="96" t="s">
        <v>51</v>
      </c>
      <c r="J246" s="96" t="s">
        <v>995</v>
      </c>
      <c r="K246" s="11" t="s">
        <v>117</v>
      </c>
      <c r="L246" s="21" t="str">
        <f>IF(J246="Div by 0", "N/A", IF(K246="N/A","N/A", IF(J246&gt;VALUE(MID(K246,1,2)), "No", IF(J246&lt;-1*VALUE(MID(K246,1,2)), "No", "Yes"))))</f>
        <v>N/A</v>
      </c>
    </row>
    <row r="247" spans="1:12">
      <c r="A247" s="98" t="s">
        <v>357</v>
      </c>
      <c r="B247" s="70" t="s">
        <v>168</v>
      </c>
      <c r="C247" s="41">
        <v>2.8111027490999998</v>
      </c>
      <c r="D247" s="10" t="str">
        <f>IF($B247="N/A","N/A",IF(C247&lt;15,"Yes","No"))</f>
        <v>Yes</v>
      </c>
      <c r="E247" s="41">
        <v>2.8594905504999999</v>
      </c>
      <c r="F247" s="10" t="str">
        <f>IF($B247="N/A","N/A",IF(E247&lt;15,"Yes","No"))</f>
        <v>Yes</v>
      </c>
      <c r="G247" s="41">
        <v>3.2670863679000002</v>
      </c>
      <c r="H247" s="10" t="str">
        <f>IF($B247="N/A","N/A",IF(G247&lt;15,"Yes","No"))</f>
        <v>Yes</v>
      </c>
      <c r="I247" s="96">
        <v>1.7210000000000001</v>
      </c>
      <c r="J247" s="96">
        <v>14.25</v>
      </c>
      <c r="K247" s="11" t="s">
        <v>117</v>
      </c>
      <c r="L247" s="21" t="str">
        <f>IF(J247="Div by 0", "N/A", IF(K247="N/A","N/A", IF(J247&gt;VALUE(MID(K247,1,2)), "No", IF(J247&lt;-1*VALUE(MID(K247,1,2)), "No", "Yes"))))</f>
        <v>Yes</v>
      </c>
    </row>
    <row r="248" spans="1:12">
      <c r="A248" s="98" t="s">
        <v>864</v>
      </c>
      <c r="B248" s="70" t="s">
        <v>149</v>
      </c>
      <c r="C248" s="41">
        <v>0.43085854229999998</v>
      </c>
      <c r="D248" s="10" t="str">
        <f>IF($B248="N/A","N/A",IF(C248&lt;10,"Yes","No"))</f>
        <v>Yes</v>
      </c>
      <c r="E248" s="41">
        <v>3.6551077788000002</v>
      </c>
      <c r="F248" s="10" t="str">
        <f>IF($B248="N/A","N/A",IF(E248&lt;10,"Yes","No"))</f>
        <v>Yes</v>
      </c>
      <c r="G248" s="41">
        <v>3.8761908655999999</v>
      </c>
      <c r="H248" s="10" t="str">
        <f>IF($B248="N/A","N/A",IF(G248&lt;10,"Yes","No"))</f>
        <v>Yes</v>
      </c>
      <c r="I248" s="96">
        <v>748.3</v>
      </c>
      <c r="J248" s="96">
        <v>6.0490000000000004</v>
      </c>
      <c r="K248" s="11" t="s">
        <v>117</v>
      </c>
      <c r="L248" s="21" t="str">
        <f>IF(J248="Div by 0", "N/A", IF(K248="N/A","N/A", IF(J248&gt;VALUE(MID(K248,1,2)), "No", IF(J248&lt;-1*VALUE(MID(K248,1,2)), "No", "Yes"))))</f>
        <v>Yes</v>
      </c>
    </row>
    <row r="249" spans="1:12">
      <c r="A249" s="99" t="s">
        <v>358</v>
      </c>
      <c r="B249" s="101" t="s">
        <v>51</v>
      </c>
      <c r="C249" s="42">
        <v>3.9842401200000002E-2</v>
      </c>
      <c r="D249" s="52" t="str">
        <f t="shared" si="59"/>
        <v>N/A</v>
      </c>
      <c r="E249" s="42">
        <v>5.7518488100000001E-2</v>
      </c>
      <c r="F249" s="52" t="str">
        <f t="shared" si="60"/>
        <v>N/A</v>
      </c>
      <c r="G249" s="42">
        <v>0</v>
      </c>
      <c r="H249" s="52" t="str">
        <f>IF($B249="N/A","N/A",IF(G249&gt;10,"No",IF(G249&lt;-10,"No","Yes")))</f>
        <v>N/A</v>
      </c>
      <c r="I249" s="102">
        <v>44.37</v>
      </c>
      <c r="J249" s="102">
        <v>-100</v>
      </c>
      <c r="K249" s="53" t="s">
        <v>117</v>
      </c>
      <c r="L249" s="43" t="str">
        <f>IF(J249="Div by 0", "N/A", IF(K249="N/A","N/A", IF(J249&gt;VALUE(MID(K249,1,2)), "No", IF(J249&lt;-1*VALUE(MID(K249,1,2)), "No", "Yes"))))</f>
        <v>No</v>
      </c>
    </row>
    <row r="250" spans="1:12" ht="25.5">
      <c r="A250" s="166" t="s">
        <v>928</v>
      </c>
      <c r="B250" s="70" t="s">
        <v>168</v>
      </c>
      <c r="C250" s="21" t="s">
        <v>51</v>
      </c>
      <c r="D250" s="10" t="str">
        <f>IF($B250="N/A","N/A",IF(C250&lt;15,"Yes","No"))</f>
        <v>No</v>
      </c>
      <c r="E250" s="21" t="s">
        <v>51</v>
      </c>
      <c r="F250" s="10" t="str">
        <f>IF($B250="N/A","N/A",IF(E250&lt;15,"Yes","No"))</f>
        <v>No</v>
      </c>
      <c r="G250" s="21">
        <v>3.2670863679000002</v>
      </c>
      <c r="H250" s="10" t="str">
        <f>IF($B250="N/A","N/A",IF(G250&lt;15,"Yes","No"))</f>
        <v>Yes</v>
      </c>
      <c r="I250" s="96" t="s">
        <v>51</v>
      </c>
      <c r="J250" s="96" t="s">
        <v>51</v>
      </c>
      <c r="K250" s="11" t="s">
        <v>117</v>
      </c>
      <c r="L250" s="21" t="str">
        <f t="shared" ref="L250:L251" si="68">IF(J250="Div by 0", "N/A", IF(K250="N/A","N/A", IF(J250&gt;VALUE(MID(K250,1,2)), "No", IF(J250&lt;-1*VALUE(MID(K250,1,2)), "No", "Yes"))))</f>
        <v>No</v>
      </c>
    </row>
    <row r="251" spans="1:12" ht="25.5">
      <c r="A251" s="166" t="s">
        <v>929</v>
      </c>
      <c r="B251" s="101" t="s">
        <v>51</v>
      </c>
      <c r="C251" s="39" t="s">
        <v>51</v>
      </c>
      <c r="D251" s="52" t="str">
        <f t="shared" ref="D251" si="69">IF($B251="N/A","N/A",IF(C251&gt;10,"No",IF(C251&lt;-10,"No","Yes")))</f>
        <v>N/A</v>
      </c>
      <c r="E251" s="67" t="s">
        <v>51</v>
      </c>
      <c r="F251" s="52" t="str">
        <f t="shared" ref="F251" si="70">IF($B251="N/A","N/A",IF(E251&gt;10,"No",IF(E251&lt;-10,"No","Yes")))</f>
        <v>N/A</v>
      </c>
      <c r="G251" s="67">
        <v>99</v>
      </c>
      <c r="H251" s="52" t="str">
        <f>IF($B251="N/A","N/A",IF(G251&gt;10,"No",IF(G251&lt;-10,"No","Yes")))</f>
        <v>N/A</v>
      </c>
      <c r="I251" s="96" t="s">
        <v>51</v>
      </c>
      <c r="J251" s="96" t="s">
        <v>51</v>
      </c>
      <c r="K251" s="11" t="s">
        <v>117</v>
      </c>
      <c r="L251" s="21" t="str">
        <f t="shared" si="68"/>
        <v>No</v>
      </c>
    </row>
    <row r="252" spans="1:12">
      <c r="A252" s="219" t="s">
        <v>163</v>
      </c>
      <c r="B252" s="221"/>
      <c r="C252" s="221"/>
      <c r="D252" s="221"/>
      <c r="E252" s="221"/>
      <c r="F252" s="221"/>
      <c r="G252" s="221"/>
      <c r="H252" s="221"/>
      <c r="I252" s="221"/>
      <c r="J252" s="221"/>
      <c r="K252" s="221"/>
      <c r="L252" s="222"/>
    </row>
    <row r="253" spans="1:12">
      <c r="A253" s="99" t="s">
        <v>359</v>
      </c>
      <c r="B253" s="114" t="s">
        <v>51</v>
      </c>
      <c r="C253" s="45">
        <v>9493</v>
      </c>
      <c r="D253" s="103" t="str">
        <f t="shared" ref="D253:D281" si="71">IF($B253="N/A","N/A",IF(C253&gt;10,"No",IF(C253&lt;-10,"No","Yes")))</f>
        <v>N/A</v>
      </c>
      <c r="E253" s="45">
        <v>38038</v>
      </c>
      <c r="F253" s="103" t="str">
        <f t="shared" ref="F253:F281" si="72">IF($B253="N/A","N/A",IF(E253&gt;10,"No",IF(E253&lt;-10,"No","Yes")))</f>
        <v>N/A</v>
      </c>
      <c r="G253" s="45">
        <v>52710</v>
      </c>
      <c r="H253" s="103" t="str">
        <f t="shared" ref="H253:H281" si="73">IF($B253="N/A","N/A",IF(G253&gt;10,"No",IF(G253&lt;-10,"No","Yes")))</f>
        <v>N/A</v>
      </c>
      <c r="I253" s="104">
        <v>300.7</v>
      </c>
      <c r="J253" s="104">
        <v>38.57</v>
      </c>
      <c r="K253" s="66" t="s">
        <v>169</v>
      </c>
      <c r="L253" s="138" t="str">
        <f t="shared" ref="L253:L281" si="74">IF(J253="Div by 0", "N/A", IF(K253="N/A","N/A", IF(J253&gt;VALUE(MID(K253,1,2)), "No", IF(J253&lt;-1*VALUE(MID(K253,1,2)), "No", "Yes"))))</f>
        <v>No</v>
      </c>
    </row>
    <row r="254" spans="1:12">
      <c r="A254" s="113" t="s">
        <v>617</v>
      </c>
      <c r="B254" s="70" t="s">
        <v>51</v>
      </c>
      <c r="C254" s="41">
        <v>5.1487664900000001E-2</v>
      </c>
      <c r="D254" s="10" t="str">
        <f t="shared" si="71"/>
        <v>N/A</v>
      </c>
      <c r="E254" s="41">
        <v>1.42192277E-2</v>
      </c>
      <c r="F254" s="10" t="str">
        <f t="shared" si="72"/>
        <v>N/A</v>
      </c>
      <c r="G254" s="41">
        <v>6.0120130999999997E-3</v>
      </c>
      <c r="H254" s="10" t="str">
        <f t="shared" si="73"/>
        <v>N/A</v>
      </c>
      <c r="I254" s="96">
        <v>-72.400000000000006</v>
      </c>
      <c r="J254" s="96">
        <v>-57.7</v>
      </c>
      <c r="K254" s="11" t="s">
        <v>117</v>
      </c>
      <c r="L254" s="21" t="str">
        <f t="shared" si="74"/>
        <v>No</v>
      </c>
    </row>
    <row r="255" spans="1:12">
      <c r="A255" s="113" t="s">
        <v>618</v>
      </c>
      <c r="B255" s="70" t="s">
        <v>51</v>
      </c>
      <c r="C255" s="41">
        <v>4.4397619399999998E-2</v>
      </c>
      <c r="D255" s="10" t="str">
        <f t="shared" si="71"/>
        <v>N/A</v>
      </c>
      <c r="E255" s="41">
        <v>8.7271820599999994E-2</v>
      </c>
      <c r="F255" s="10" t="str">
        <f t="shared" si="72"/>
        <v>N/A</v>
      </c>
      <c r="G255" s="41">
        <v>9.6832952999999999E-2</v>
      </c>
      <c r="H255" s="10" t="str">
        <f t="shared" si="73"/>
        <v>N/A</v>
      </c>
      <c r="I255" s="96">
        <v>96.57</v>
      </c>
      <c r="J255" s="96">
        <v>10.96</v>
      </c>
      <c r="K255" s="11" t="s">
        <v>117</v>
      </c>
      <c r="L255" s="21" t="str">
        <f t="shared" si="74"/>
        <v>Yes</v>
      </c>
    </row>
    <row r="256" spans="1:12">
      <c r="A256" s="113" t="s">
        <v>619</v>
      </c>
      <c r="B256" s="70" t="s">
        <v>51</v>
      </c>
      <c r="C256" s="41">
        <v>0.15004381280000001</v>
      </c>
      <c r="D256" s="10" t="str">
        <f t="shared" si="71"/>
        <v>N/A</v>
      </c>
      <c r="E256" s="41">
        <v>0.11097034</v>
      </c>
      <c r="F256" s="10" t="str">
        <f t="shared" si="72"/>
        <v>N/A</v>
      </c>
      <c r="G256" s="41">
        <v>4.6938504999999998E-2</v>
      </c>
      <c r="H256" s="10" t="str">
        <f t="shared" si="73"/>
        <v>N/A</v>
      </c>
      <c r="I256" s="96">
        <v>-26</v>
      </c>
      <c r="J256" s="96">
        <v>-57.7</v>
      </c>
      <c r="K256" s="11" t="s">
        <v>117</v>
      </c>
      <c r="L256" s="21" t="str">
        <f t="shared" si="74"/>
        <v>No</v>
      </c>
    </row>
    <row r="257" spans="1:12">
      <c r="A257" s="113" t="s">
        <v>620</v>
      </c>
      <c r="B257" s="70" t="s">
        <v>51</v>
      </c>
      <c r="C257" s="41">
        <v>2.6528452864999998</v>
      </c>
      <c r="D257" s="10" t="str">
        <f t="shared" si="71"/>
        <v>N/A</v>
      </c>
      <c r="E257" s="41">
        <v>11.565541422000001</v>
      </c>
      <c r="F257" s="10" t="str">
        <f t="shared" si="72"/>
        <v>N/A</v>
      </c>
      <c r="G257" s="41">
        <v>16.066208056000001</v>
      </c>
      <c r="H257" s="10" t="str">
        <f t="shared" si="73"/>
        <v>N/A</v>
      </c>
      <c r="I257" s="96">
        <v>336</v>
      </c>
      <c r="J257" s="96">
        <v>38.909999999999997</v>
      </c>
      <c r="K257" s="11" t="s">
        <v>117</v>
      </c>
      <c r="L257" s="21" t="str">
        <f t="shared" si="74"/>
        <v>No</v>
      </c>
    </row>
    <row r="258" spans="1:12">
      <c r="A258" s="113" t="s">
        <v>621</v>
      </c>
      <c r="B258" s="70" t="s">
        <v>51</v>
      </c>
      <c r="C258" s="41">
        <v>0.3054882545</v>
      </c>
      <c r="D258" s="10" t="str">
        <f t="shared" si="71"/>
        <v>N/A</v>
      </c>
      <c r="E258" s="41">
        <v>0.28918449969999999</v>
      </c>
      <c r="F258" s="10" t="str">
        <f t="shared" si="72"/>
        <v>N/A</v>
      </c>
      <c r="G258" s="41">
        <v>0</v>
      </c>
      <c r="H258" s="10" t="str">
        <f t="shared" si="73"/>
        <v>N/A</v>
      </c>
      <c r="I258" s="96">
        <v>-5.34</v>
      </c>
      <c r="J258" s="96">
        <v>-100</v>
      </c>
      <c r="K258" s="11" t="s">
        <v>117</v>
      </c>
      <c r="L258" s="21" t="str">
        <f t="shared" si="74"/>
        <v>No</v>
      </c>
    </row>
    <row r="259" spans="1:12">
      <c r="A259" s="99" t="s">
        <v>360</v>
      </c>
      <c r="B259" s="70" t="s">
        <v>51</v>
      </c>
      <c r="C259" s="39">
        <v>78949</v>
      </c>
      <c r="D259" s="10" t="str">
        <f t="shared" si="71"/>
        <v>N/A</v>
      </c>
      <c r="E259" s="39">
        <v>88779</v>
      </c>
      <c r="F259" s="10" t="str">
        <f t="shared" si="72"/>
        <v>N/A</v>
      </c>
      <c r="G259" s="39">
        <v>90812</v>
      </c>
      <c r="H259" s="10" t="str">
        <f t="shared" si="73"/>
        <v>N/A</v>
      </c>
      <c r="I259" s="96">
        <v>12.45</v>
      </c>
      <c r="J259" s="96">
        <v>2.29</v>
      </c>
      <c r="K259" s="66" t="s">
        <v>169</v>
      </c>
      <c r="L259" s="21" t="str">
        <f t="shared" si="74"/>
        <v>Yes</v>
      </c>
    </row>
    <row r="260" spans="1:12">
      <c r="A260" s="113" t="s">
        <v>622</v>
      </c>
      <c r="B260" s="70" t="s">
        <v>51</v>
      </c>
      <c r="C260" s="41">
        <v>4.9126900661999997</v>
      </c>
      <c r="D260" s="10" t="str">
        <f t="shared" si="71"/>
        <v>N/A</v>
      </c>
      <c r="E260" s="41">
        <v>5.1014213759000002</v>
      </c>
      <c r="F260" s="10" t="str">
        <f t="shared" si="72"/>
        <v>N/A</v>
      </c>
      <c r="G260" s="41">
        <v>5.0555564664999997</v>
      </c>
      <c r="H260" s="10" t="str">
        <f t="shared" si="73"/>
        <v>N/A</v>
      </c>
      <c r="I260" s="96">
        <v>3.8420000000000001</v>
      </c>
      <c r="J260" s="96">
        <v>-0.89900000000000002</v>
      </c>
      <c r="K260" s="11" t="s">
        <v>117</v>
      </c>
      <c r="L260" s="21" t="str">
        <f t="shared" si="74"/>
        <v>Yes</v>
      </c>
    </row>
    <row r="261" spans="1:12">
      <c r="A261" s="113" t="s">
        <v>623</v>
      </c>
      <c r="B261" s="70" t="s">
        <v>51</v>
      </c>
      <c r="C261" s="41">
        <v>4.9799329807000001</v>
      </c>
      <c r="D261" s="10" t="str">
        <f t="shared" si="71"/>
        <v>N/A</v>
      </c>
      <c r="E261" s="41">
        <v>5.2768282927000003</v>
      </c>
      <c r="F261" s="10" t="str">
        <f t="shared" si="72"/>
        <v>N/A</v>
      </c>
      <c r="G261" s="41">
        <v>5.3214109170999997</v>
      </c>
      <c r="H261" s="10" t="str">
        <f t="shared" si="73"/>
        <v>N/A</v>
      </c>
      <c r="I261" s="96">
        <v>5.9619999999999997</v>
      </c>
      <c r="J261" s="96">
        <v>0.84489999999999998</v>
      </c>
      <c r="K261" s="11" t="s">
        <v>117</v>
      </c>
      <c r="L261" s="21" t="str">
        <f t="shared" si="74"/>
        <v>Yes</v>
      </c>
    </row>
    <row r="262" spans="1:12">
      <c r="A262" s="113" t="s">
        <v>624</v>
      </c>
      <c r="B262" s="70" t="s">
        <v>51</v>
      </c>
      <c r="C262" s="41">
        <v>4.8417337862999998</v>
      </c>
      <c r="D262" s="10" t="str">
        <f t="shared" si="71"/>
        <v>N/A</v>
      </c>
      <c r="E262" s="41">
        <v>5.2694509174000004</v>
      </c>
      <c r="F262" s="10" t="str">
        <f t="shared" si="72"/>
        <v>N/A</v>
      </c>
      <c r="G262" s="41">
        <v>5.3210593743999999</v>
      </c>
      <c r="H262" s="10" t="str">
        <f t="shared" si="73"/>
        <v>N/A</v>
      </c>
      <c r="I262" s="96">
        <v>8.8339999999999996</v>
      </c>
      <c r="J262" s="96">
        <v>0.97940000000000005</v>
      </c>
      <c r="K262" s="11" t="s">
        <v>117</v>
      </c>
      <c r="L262" s="21" t="str">
        <f t="shared" si="74"/>
        <v>Yes</v>
      </c>
    </row>
    <row r="263" spans="1:12">
      <c r="A263" s="113" t="s">
        <v>625</v>
      </c>
      <c r="B263" s="70" t="s">
        <v>51</v>
      </c>
      <c r="C263" s="41">
        <v>5.1287901332999999</v>
      </c>
      <c r="D263" s="10" t="str">
        <f t="shared" si="71"/>
        <v>N/A</v>
      </c>
      <c r="E263" s="41">
        <v>5.5442524489</v>
      </c>
      <c r="F263" s="10" t="str">
        <f t="shared" si="72"/>
        <v>N/A</v>
      </c>
      <c r="G263" s="41">
        <v>5.4594450934000003</v>
      </c>
      <c r="H263" s="10" t="str">
        <f t="shared" si="73"/>
        <v>N/A</v>
      </c>
      <c r="I263" s="96">
        <v>8.1010000000000009</v>
      </c>
      <c r="J263" s="96">
        <v>-1.53</v>
      </c>
      <c r="K263" s="11" t="s">
        <v>117</v>
      </c>
      <c r="L263" s="21" t="str">
        <f t="shared" si="74"/>
        <v>Yes</v>
      </c>
    </row>
    <row r="264" spans="1:12">
      <c r="A264" s="113" t="s">
        <v>621</v>
      </c>
      <c r="B264" s="70" t="s">
        <v>51</v>
      </c>
      <c r="C264" s="41">
        <v>0.13553053239999999</v>
      </c>
      <c r="D264" s="10" t="str">
        <f t="shared" si="71"/>
        <v>N/A</v>
      </c>
      <c r="E264" s="41">
        <v>0.1205239978</v>
      </c>
      <c r="F264" s="10" t="str">
        <f t="shared" si="72"/>
        <v>N/A</v>
      </c>
      <c r="G264" s="41">
        <v>0</v>
      </c>
      <c r="H264" s="10" t="str">
        <f t="shared" si="73"/>
        <v>N/A</v>
      </c>
      <c r="I264" s="96">
        <v>-11.1</v>
      </c>
      <c r="J264" s="96">
        <v>-100</v>
      </c>
      <c r="K264" s="11" t="s">
        <v>117</v>
      </c>
      <c r="L264" s="21" t="str">
        <f t="shared" si="74"/>
        <v>No</v>
      </c>
    </row>
    <row r="265" spans="1:12">
      <c r="A265" s="99" t="s">
        <v>361</v>
      </c>
      <c r="B265" s="70" t="s">
        <v>51</v>
      </c>
      <c r="C265" s="39">
        <v>418</v>
      </c>
      <c r="D265" s="10" t="str">
        <f t="shared" si="71"/>
        <v>N/A</v>
      </c>
      <c r="E265" s="39">
        <v>568</v>
      </c>
      <c r="F265" s="10" t="str">
        <f t="shared" si="72"/>
        <v>N/A</v>
      </c>
      <c r="G265" s="39">
        <v>582</v>
      </c>
      <c r="H265" s="10" t="str">
        <f t="shared" si="73"/>
        <v>N/A</v>
      </c>
      <c r="I265" s="96">
        <v>35.89</v>
      </c>
      <c r="J265" s="96">
        <v>2.4649999999999999</v>
      </c>
      <c r="K265" s="66" t="s">
        <v>169</v>
      </c>
      <c r="L265" s="21" t="str">
        <f t="shared" si="74"/>
        <v>Yes</v>
      </c>
    </row>
    <row r="266" spans="1:12">
      <c r="A266" s="113" t="s">
        <v>626</v>
      </c>
      <c r="B266" s="70" t="s">
        <v>51</v>
      </c>
      <c r="C266" s="41">
        <v>2.1909644999999998E-3</v>
      </c>
      <c r="D266" s="10" t="str">
        <f t="shared" si="71"/>
        <v>N/A</v>
      </c>
      <c r="E266" s="41">
        <v>4.3751470000000002E-3</v>
      </c>
      <c r="F266" s="10" t="str">
        <f t="shared" si="72"/>
        <v>N/A</v>
      </c>
      <c r="G266" s="41">
        <v>4.9189198000000002E-3</v>
      </c>
      <c r="H266" s="10" t="str">
        <f t="shared" si="73"/>
        <v>N/A</v>
      </c>
      <c r="I266" s="96">
        <v>99.69</v>
      </c>
      <c r="J266" s="96">
        <v>12.43</v>
      </c>
      <c r="K266" s="11" t="s">
        <v>117</v>
      </c>
      <c r="L266" s="21" t="str">
        <f t="shared" si="74"/>
        <v>Yes</v>
      </c>
    </row>
    <row r="267" spans="1:12">
      <c r="A267" s="113" t="s">
        <v>627</v>
      </c>
      <c r="B267" s="70" t="s">
        <v>51</v>
      </c>
      <c r="C267" s="41">
        <v>0.14517316829999999</v>
      </c>
      <c r="D267" s="10" t="str">
        <f t="shared" si="71"/>
        <v>N/A</v>
      </c>
      <c r="E267" s="41">
        <v>0.19324474550000001</v>
      </c>
      <c r="F267" s="10" t="str">
        <f t="shared" si="72"/>
        <v>N/A</v>
      </c>
      <c r="G267" s="41">
        <v>0.1929887525</v>
      </c>
      <c r="H267" s="10" t="str">
        <f t="shared" si="73"/>
        <v>N/A</v>
      </c>
      <c r="I267" s="96">
        <v>33.11</v>
      </c>
      <c r="J267" s="96">
        <v>-0.13200000000000001</v>
      </c>
      <c r="K267" s="11" t="s">
        <v>117</v>
      </c>
      <c r="L267" s="21" t="str">
        <f t="shared" si="74"/>
        <v>Yes</v>
      </c>
    </row>
    <row r="268" spans="1:12">
      <c r="A268" s="113" t="s">
        <v>628</v>
      </c>
      <c r="B268" s="70" t="s">
        <v>51</v>
      </c>
      <c r="C268" s="41">
        <v>2.400701E-4</v>
      </c>
      <c r="D268" s="10" t="str">
        <f t="shared" si="71"/>
        <v>N/A</v>
      </c>
      <c r="E268" s="41">
        <v>2.262392E-4</v>
      </c>
      <c r="F268" s="10" t="str">
        <f t="shared" si="72"/>
        <v>N/A</v>
      </c>
      <c r="G268" s="41">
        <v>3.313306E-4</v>
      </c>
      <c r="H268" s="10" t="str">
        <f t="shared" si="73"/>
        <v>N/A</v>
      </c>
      <c r="I268" s="96">
        <v>-5.76</v>
      </c>
      <c r="J268" s="96">
        <v>46.45</v>
      </c>
      <c r="K268" s="11" t="s">
        <v>117</v>
      </c>
      <c r="L268" s="21" t="str">
        <f t="shared" si="74"/>
        <v>No</v>
      </c>
    </row>
    <row r="269" spans="1:12">
      <c r="A269" s="113" t="s">
        <v>629</v>
      </c>
      <c r="B269" s="70" t="s">
        <v>51</v>
      </c>
      <c r="C269" s="41">
        <v>0</v>
      </c>
      <c r="D269" s="10" t="str">
        <f t="shared" si="71"/>
        <v>N/A</v>
      </c>
      <c r="E269" s="41">
        <v>0</v>
      </c>
      <c r="F269" s="10" t="str">
        <f t="shared" si="72"/>
        <v>N/A</v>
      </c>
      <c r="G269" s="41">
        <v>0</v>
      </c>
      <c r="H269" s="10" t="str">
        <f t="shared" si="73"/>
        <v>N/A</v>
      </c>
      <c r="I269" s="96" t="s">
        <v>995</v>
      </c>
      <c r="J269" s="96" t="s">
        <v>995</v>
      </c>
      <c r="K269" s="11" t="s">
        <v>117</v>
      </c>
      <c r="L269" s="21" t="str">
        <f t="shared" si="74"/>
        <v>N/A</v>
      </c>
    </row>
    <row r="270" spans="1:12">
      <c r="A270" s="113" t="s">
        <v>621</v>
      </c>
      <c r="B270" s="70" t="s">
        <v>51</v>
      </c>
      <c r="C270" s="41">
        <v>0</v>
      </c>
      <c r="D270" s="10" t="str">
        <f t="shared" si="71"/>
        <v>N/A</v>
      </c>
      <c r="E270" s="41">
        <v>0</v>
      </c>
      <c r="F270" s="10" t="str">
        <f t="shared" si="72"/>
        <v>N/A</v>
      </c>
      <c r="G270" s="41">
        <v>0</v>
      </c>
      <c r="H270" s="10" t="str">
        <f t="shared" si="73"/>
        <v>N/A</v>
      </c>
      <c r="I270" s="96" t="s">
        <v>995</v>
      </c>
      <c r="J270" s="96" t="s">
        <v>995</v>
      </c>
      <c r="K270" s="11" t="s">
        <v>117</v>
      </c>
      <c r="L270" s="21" t="str">
        <f t="shared" si="74"/>
        <v>N/A</v>
      </c>
    </row>
    <row r="271" spans="1:12">
      <c r="A271" s="99" t="s">
        <v>362</v>
      </c>
      <c r="B271" s="70" t="s">
        <v>51</v>
      </c>
      <c r="C271" s="39">
        <v>0</v>
      </c>
      <c r="D271" s="10" t="str">
        <f t="shared" si="71"/>
        <v>N/A</v>
      </c>
      <c r="E271" s="39">
        <v>0</v>
      </c>
      <c r="F271" s="10" t="str">
        <f t="shared" si="72"/>
        <v>N/A</v>
      </c>
      <c r="G271" s="39">
        <v>0</v>
      </c>
      <c r="H271" s="10" t="str">
        <f t="shared" si="73"/>
        <v>N/A</v>
      </c>
      <c r="I271" s="96" t="s">
        <v>995</v>
      </c>
      <c r="J271" s="96" t="s">
        <v>995</v>
      </c>
      <c r="K271" s="66" t="s">
        <v>169</v>
      </c>
      <c r="L271" s="21" t="str">
        <f t="shared" si="74"/>
        <v>N/A</v>
      </c>
    </row>
    <row r="272" spans="1:12">
      <c r="A272" s="99" t="s">
        <v>680</v>
      </c>
      <c r="B272" s="70" t="s">
        <v>51</v>
      </c>
      <c r="C272" s="39">
        <v>0</v>
      </c>
      <c r="D272" s="10" t="str">
        <f t="shared" si="71"/>
        <v>N/A</v>
      </c>
      <c r="E272" s="39">
        <v>0</v>
      </c>
      <c r="F272" s="10" t="str">
        <f t="shared" si="72"/>
        <v>N/A</v>
      </c>
      <c r="G272" s="39">
        <v>0</v>
      </c>
      <c r="H272" s="10" t="str">
        <f t="shared" si="73"/>
        <v>N/A</v>
      </c>
      <c r="I272" s="96" t="s">
        <v>995</v>
      </c>
      <c r="J272" s="96" t="s">
        <v>995</v>
      </c>
      <c r="K272" s="66" t="s">
        <v>169</v>
      </c>
      <c r="L272" s="21" t="str">
        <f t="shared" si="74"/>
        <v>N/A</v>
      </c>
    </row>
    <row r="273" spans="1:12">
      <c r="A273" s="113" t="s">
        <v>630</v>
      </c>
      <c r="B273" s="70" t="s">
        <v>51</v>
      </c>
      <c r="C273" s="41">
        <v>0</v>
      </c>
      <c r="D273" s="10" t="str">
        <f t="shared" si="71"/>
        <v>N/A</v>
      </c>
      <c r="E273" s="41">
        <v>0</v>
      </c>
      <c r="F273" s="10" t="str">
        <f t="shared" si="72"/>
        <v>N/A</v>
      </c>
      <c r="G273" s="41">
        <v>0</v>
      </c>
      <c r="H273" s="10" t="str">
        <f t="shared" si="73"/>
        <v>N/A</v>
      </c>
      <c r="I273" s="96" t="s">
        <v>995</v>
      </c>
      <c r="J273" s="96" t="s">
        <v>995</v>
      </c>
      <c r="K273" s="11" t="s">
        <v>117</v>
      </c>
      <c r="L273" s="21" t="str">
        <f t="shared" si="74"/>
        <v>N/A</v>
      </c>
    </row>
    <row r="274" spans="1:12">
      <c r="A274" s="113" t="s">
        <v>631</v>
      </c>
      <c r="B274" s="70" t="s">
        <v>51</v>
      </c>
      <c r="C274" s="41">
        <v>0</v>
      </c>
      <c r="D274" s="10" t="str">
        <f t="shared" si="71"/>
        <v>N/A</v>
      </c>
      <c r="E274" s="41">
        <v>0</v>
      </c>
      <c r="F274" s="10" t="str">
        <f t="shared" si="72"/>
        <v>N/A</v>
      </c>
      <c r="G274" s="41">
        <v>0</v>
      </c>
      <c r="H274" s="10" t="str">
        <f t="shared" si="73"/>
        <v>N/A</v>
      </c>
      <c r="I274" s="96" t="s">
        <v>995</v>
      </c>
      <c r="J274" s="96" t="s">
        <v>995</v>
      </c>
      <c r="K274" s="11" t="s">
        <v>117</v>
      </c>
      <c r="L274" s="21" t="str">
        <f t="shared" si="74"/>
        <v>N/A</v>
      </c>
    </row>
    <row r="275" spans="1:12">
      <c r="A275" s="113" t="s">
        <v>632</v>
      </c>
      <c r="B275" s="70" t="s">
        <v>51</v>
      </c>
      <c r="C275" s="41">
        <v>0</v>
      </c>
      <c r="D275" s="10" t="str">
        <f t="shared" si="71"/>
        <v>N/A</v>
      </c>
      <c r="E275" s="41">
        <v>0</v>
      </c>
      <c r="F275" s="10" t="str">
        <f t="shared" si="72"/>
        <v>N/A</v>
      </c>
      <c r="G275" s="41">
        <v>0</v>
      </c>
      <c r="H275" s="10" t="str">
        <f t="shared" si="73"/>
        <v>N/A</v>
      </c>
      <c r="I275" s="96" t="s">
        <v>995</v>
      </c>
      <c r="J275" s="96" t="s">
        <v>995</v>
      </c>
      <c r="K275" s="11" t="s">
        <v>117</v>
      </c>
      <c r="L275" s="21" t="str">
        <f t="shared" si="74"/>
        <v>N/A</v>
      </c>
    </row>
    <row r="276" spans="1:12">
      <c r="A276" s="113" t="s">
        <v>1027</v>
      </c>
      <c r="B276" s="70" t="s">
        <v>51</v>
      </c>
      <c r="C276" s="41">
        <v>0</v>
      </c>
      <c r="D276" s="10" t="str">
        <f t="shared" si="71"/>
        <v>N/A</v>
      </c>
      <c r="E276" s="41">
        <v>0</v>
      </c>
      <c r="F276" s="10" t="str">
        <f t="shared" si="72"/>
        <v>N/A</v>
      </c>
      <c r="G276" s="41">
        <v>0</v>
      </c>
      <c r="H276" s="10" t="str">
        <f t="shared" si="73"/>
        <v>N/A</v>
      </c>
      <c r="I276" s="96" t="s">
        <v>995</v>
      </c>
      <c r="J276" s="96" t="s">
        <v>995</v>
      </c>
      <c r="K276" s="11" t="s">
        <v>117</v>
      </c>
      <c r="L276" s="21" t="str">
        <f t="shared" si="74"/>
        <v>N/A</v>
      </c>
    </row>
    <row r="277" spans="1:12">
      <c r="A277" s="113" t="s">
        <v>621</v>
      </c>
      <c r="B277" s="70" t="s">
        <v>51</v>
      </c>
      <c r="C277" s="41" t="s">
        <v>995</v>
      </c>
      <c r="D277" s="10" t="str">
        <f t="shared" si="71"/>
        <v>N/A</v>
      </c>
      <c r="E277" s="41" t="s">
        <v>995</v>
      </c>
      <c r="F277" s="10" t="str">
        <f t="shared" si="72"/>
        <v>N/A</v>
      </c>
      <c r="G277" s="41" t="s">
        <v>995</v>
      </c>
      <c r="H277" s="10" t="str">
        <f t="shared" si="73"/>
        <v>N/A</v>
      </c>
      <c r="I277" s="96" t="s">
        <v>995</v>
      </c>
      <c r="J277" s="96" t="s">
        <v>995</v>
      </c>
      <c r="K277" s="11" t="s">
        <v>117</v>
      </c>
      <c r="L277" s="21" t="str">
        <f t="shared" si="74"/>
        <v>N/A</v>
      </c>
    </row>
    <row r="278" spans="1:12">
      <c r="A278" s="99" t="s">
        <v>363</v>
      </c>
      <c r="B278" s="70" t="s">
        <v>51</v>
      </c>
      <c r="C278" s="39">
        <v>0</v>
      </c>
      <c r="D278" s="10" t="str">
        <f t="shared" si="71"/>
        <v>N/A</v>
      </c>
      <c r="E278" s="39">
        <v>0</v>
      </c>
      <c r="F278" s="10" t="str">
        <f t="shared" si="72"/>
        <v>N/A</v>
      </c>
      <c r="G278" s="39">
        <v>0</v>
      </c>
      <c r="H278" s="10" t="str">
        <f t="shared" si="73"/>
        <v>N/A</v>
      </c>
      <c r="I278" s="96" t="s">
        <v>995</v>
      </c>
      <c r="J278" s="96" t="s">
        <v>995</v>
      </c>
      <c r="K278" s="66" t="s">
        <v>169</v>
      </c>
      <c r="L278" s="21" t="str">
        <f t="shared" si="74"/>
        <v>N/A</v>
      </c>
    </row>
    <row r="279" spans="1:12">
      <c r="A279" s="99" t="s">
        <v>364</v>
      </c>
      <c r="B279" s="70" t="s">
        <v>51</v>
      </c>
      <c r="C279" s="39">
        <v>0</v>
      </c>
      <c r="D279" s="10" t="str">
        <f t="shared" si="71"/>
        <v>N/A</v>
      </c>
      <c r="E279" s="39">
        <v>0</v>
      </c>
      <c r="F279" s="10" t="str">
        <f t="shared" si="72"/>
        <v>N/A</v>
      </c>
      <c r="G279" s="39">
        <v>0</v>
      </c>
      <c r="H279" s="10" t="str">
        <f t="shared" si="73"/>
        <v>N/A</v>
      </c>
      <c r="I279" s="96" t="s">
        <v>995</v>
      </c>
      <c r="J279" s="96" t="s">
        <v>995</v>
      </c>
      <c r="K279" s="66" t="s">
        <v>169</v>
      </c>
      <c r="L279" s="21" t="str">
        <f t="shared" si="74"/>
        <v>N/A</v>
      </c>
    </row>
    <row r="280" spans="1:12">
      <c r="A280" s="99" t="s">
        <v>365</v>
      </c>
      <c r="B280" s="70" t="s">
        <v>51</v>
      </c>
      <c r="C280" s="39">
        <v>2182</v>
      </c>
      <c r="D280" s="10" t="str">
        <f t="shared" si="71"/>
        <v>N/A</v>
      </c>
      <c r="E280" s="39">
        <v>1141</v>
      </c>
      <c r="F280" s="10" t="str">
        <f t="shared" si="72"/>
        <v>N/A</v>
      </c>
      <c r="G280" s="39">
        <v>0</v>
      </c>
      <c r="H280" s="10" t="str">
        <f t="shared" si="73"/>
        <v>N/A</v>
      </c>
      <c r="I280" s="96">
        <v>-47.7</v>
      </c>
      <c r="J280" s="96">
        <v>-100</v>
      </c>
      <c r="K280" s="66" t="s">
        <v>169</v>
      </c>
      <c r="L280" s="21" t="str">
        <f t="shared" si="74"/>
        <v>No</v>
      </c>
    </row>
    <row r="281" spans="1:12">
      <c r="A281" s="99" t="s">
        <v>366</v>
      </c>
      <c r="B281" s="101" t="s">
        <v>51</v>
      </c>
      <c r="C281" s="67">
        <v>7316</v>
      </c>
      <c r="D281" s="52" t="str">
        <f t="shared" si="71"/>
        <v>N/A</v>
      </c>
      <c r="E281" s="67">
        <v>36904</v>
      </c>
      <c r="F281" s="52" t="str">
        <f t="shared" si="72"/>
        <v>N/A</v>
      </c>
      <c r="G281" s="67">
        <v>52710</v>
      </c>
      <c r="H281" s="52" t="str">
        <f t="shared" si="73"/>
        <v>N/A</v>
      </c>
      <c r="I281" s="102">
        <v>404.4</v>
      </c>
      <c r="J281" s="102">
        <v>42.83</v>
      </c>
      <c r="K281" s="66" t="s">
        <v>169</v>
      </c>
      <c r="L281" s="43" t="str">
        <f t="shared" si="74"/>
        <v>No</v>
      </c>
    </row>
    <row r="282" spans="1:12">
      <c r="A282" s="100" t="s">
        <v>930</v>
      </c>
      <c r="B282" s="101" t="s">
        <v>51</v>
      </c>
      <c r="C282" s="67" t="s">
        <v>51</v>
      </c>
      <c r="D282" s="52" t="str">
        <f t="shared" ref="D282" si="75">IF($B282="N/A","N/A",IF(C282&gt;10,"No",IF(C282&lt;-10,"No","Yes")))</f>
        <v>N/A</v>
      </c>
      <c r="E282" s="67" t="s">
        <v>51</v>
      </c>
      <c r="F282" s="52" t="str">
        <f t="shared" ref="F282" si="76">IF($B282="N/A","N/A",IF(E282&gt;10,"No",IF(E282&lt;-10,"No","Yes")))</f>
        <v>N/A</v>
      </c>
      <c r="G282" s="67">
        <v>0</v>
      </c>
      <c r="H282" s="52" t="str">
        <f t="shared" ref="H282" si="77">IF($B282="N/A","N/A",IF(G282&gt;10,"No",IF(G282&lt;-10,"No","Yes")))</f>
        <v>N/A</v>
      </c>
      <c r="I282" s="102" t="s">
        <v>51</v>
      </c>
      <c r="J282" s="102" t="s">
        <v>51</v>
      </c>
      <c r="K282" s="66" t="s">
        <v>169</v>
      </c>
      <c r="L282" s="43" t="str">
        <f t="shared" ref="L282:L283" si="78">IF(J282="Div by 0", "N/A", IF(K282="N/A","N/A", IF(J282&gt;VALUE(MID(K282,1,2)), "No", IF(J282&lt;-1*VALUE(MID(K282,1,2)), "No", "Yes"))))</f>
        <v>No</v>
      </c>
    </row>
    <row r="283" spans="1:12">
      <c r="A283" s="100" t="s">
        <v>931</v>
      </c>
      <c r="B283" s="57" t="s">
        <v>132</v>
      </c>
      <c r="C283" s="48" t="s">
        <v>51</v>
      </c>
      <c r="D283" s="10" t="str">
        <f t="shared" ref="D283:D284" si="79">IF($B283="N/A","N/A",IF(C283&gt;0,"No",IF(C283&lt;0,"No","Yes")))</f>
        <v>No</v>
      </c>
      <c r="E283" s="48" t="s">
        <v>51</v>
      </c>
      <c r="F283" s="10" t="str">
        <f t="shared" ref="F283:F284" si="80">IF($B283="N/A","N/A",IF(E283&gt;0,"No",IF(E283&lt;0,"No","Yes")))</f>
        <v>No</v>
      </c>
      <c r="G283" s="48">
        <v>0</v>
      </c>
      <c r="H283" s="10" t="str">
        <f t="shared" ref="H283:H284" si="81">IF($B283="N/A","N/A",IF(G283&gt;0,"No",IF(G283&lt;0,"No","Yes")))</f>
        <v>Yes</v>
      </c>
      <c r="I283" s="102" t="s">
        <v>51</v>
      </c>
      <c r="J283" s="102" t="s">
        <v>51</v>
      </c>
      <c r="K283" s="66" t="s">
        <v>169</v>
      </c>
      <c r="L283" s="43" t="str">
        <f t="shared" si="78"/>
        <v>No</v>
      </c>
    </row>
    <row r="284" spans="1:12">
      <c r="A284" s="100" t="s">
        <v>932</v>
      </c>
      <c r="B284" s="57" t="s">
        <v>132</v>
      </c>
      <c r="C284" s="48" t="s">
        <v>51</v>
      </c>
      <c r="D284" s="10" t="str">
        <f t="shared" si="79"/>
        <v>No</v>
      </c>
      <c r="E284" s="48" t="s">
        <v>51</v>
      </c>
      <c r="F284" s="10" t="str">
        <f t="shared" si="80"/>
        <v>No</v>
      </c>
      <c r="G284" s="48">
        <v>0</v>
      </c>
      <c r="H284" s="10" t="str">
        <f t="shared" si="81"/>
        <v>Yes</v>
      </c>
      <c r="I284" s="102" t="s">
        <v>51</v>
      </c>
      <c r="J284" s="102" t="s">
        <v>51</v>
      </c>
      <c r="K284" s="66" t="s">
        <v>169</v>
      </c>
      <c r="L284" s="43" t="str">
        <f t="shared" ref="L284" si="82">IF(J284="Div by 0", "N/A", IF(K284="N/A","N/A", IF(J284&gt;VALUE(MID(K284,1,2)), "No", IF(J284&lt;-1*VALUE(MID(K284,1,2)), "No", "Yes"))))</f>
        <v>No</v>
      </c>
    </row>
    <row r="285" spans="1:12">
      <c r="A285" s="219" t="s">
        <v>164</v>
      </c>
      <c r="B285" s="212"/>
      <c r="C285" s="212"/>
      <c r="D285" s="212"/>
      <c r="E285" s="212"/>
      <c r="F285" s="212"/>
      <c r="G285" s="212"/>
      <c r="H285" s="212"/>
      <c r="I285" s="212"/>
      <c r="J285" s="212"/>
      <c r="K285" s="212"/>
      <c r="L285" s="213"/>
    </row>
    <row r="286" spans="1:12">
      <c r="A286" s="223" t="s">
        <v>373</v>
      </c>
      <c r="B286" s="212"/>
      <c r="C286" s="212"/>
      <c r="D286" s="212"/>
      <c r="E286" s="212"/>
      <c r="F286" s="212"/>
      <c r="G286" s="212"/>
      <c r="H286" s="212"/>
      <c r="I286" s="212"/>
      <c r="J286" s="212"/>
      <c r="K286" s="212"/>
      <c r="L286" s="213"/>
    </row>
    <row r="287" spans="1:12">
      <c r="A287" s="98" t="s">
        <v>367</v>
      </c>
      <c r="B287" s="50" t="s">
        <v>51</v>
      </c>
      <c r="C287" s="50">
        <v>4261</v>
      </c>
      <c r="D287" s="54" t="str">
        <f>IF($B287="N/A","N/A",IF(C287&gt;10,"No",IF(C287&lt;-10,"No","Yes")))</f>
        <v>N/A</v>
      </c>
      <c r="E287" s="50">
        <v>21572</v>
      </c>
      <c r="F287" s="54" t="str">
        <f>IF($B287="N/A","N/A",IF(E287&gt;10,"No",IF(E287&lt;-10,"No","Yes")))</f>
        <v>N/A</v>
      </c>
      <c r="G287" s="50">
        <v>33738</v>
      </c>
      <c r="H287" s="54" t="str">
        <f>IF($B287="N/A","N/A",IF(G287&gt;10,"No",IF(G287&lt;-10,"No","Yes")))</f>
        <v>N/A</v>
      </c>
      <c r="I287" s="104">
        <v>406.3</v>
      </c>
      <c r="J287" s="104">
        <v>56.4</v>
      </c>
      <c r="K287" s="50" t="s">
        <v>51</v>
      </c>
      <c r="L287" s="138" t="str">
        <f>IF(J287="Div by 0", "N/A", IF(K287="N/A","N/A", IF(J287&gt;VALUE(MID(K287,1,2)), "No", IF(J287&lt;-1*VALUE(MID(K287,1,2)), "No", "Yes"))))</f>
        <v>N/A</v>
      </c>
    </row>
    <row r="288" spans="1:12">
      <c r="A288" s="98" t="s">
        <v>368</v>
      </c>
      <c r="B288" s="48" t="s">
        <v>51</v>
      </c>
      <c r="C288" s="48">
        <v>7316</v>
      </c>
      <c r="D288" s="56" t="str">
        <f>IF($B288="N/A","N/A",IF(C288&gt;10,"No",IF(C288&lt;-10,"No","Yes")))</f>
        <v>N/A</v>
      </c>
      <c r="E288" s="48">
        <v>36904</v>
      </c>
      <c r="F288" s="56" t="str">
        <f>IF($B288="N/A","N/A",IF(E288&gt;10,"No",IF(E288&lt;-10,"No","Yes")))</f>
        <v>N/A</v>
      </c>
      <c r="G288" s="48">
        <v>52710</v>
      </c>
      <c r="H288" s="56" t="str">
        <f>IF($B288="N/A","N/A",IF(G288&gt;10,"No",IF(G288&lt;-10,"No","Yes")))</f>
        <v>N/A</v>
      </c>
      <c r="I288" s="96">
        <v>404.4</v>
      </c>
      <c r="J288" s="96">
        <v>42.83</v>
      </c>
      <c r="K288" s="48" t="s">
        <v>51</v>
      </c>
      <c r="L288" s="21" t="str">
        <f>IF(J288="Div by 0", "N/A", IF(K288="N/A","N/A", IF(J288&gt;VALUE(MID(K288,1,2)), "No", IF(J288&lt;-1*VALUE(MID(K288,1,2)), "No", "Yes"))))</f>
        <v>N/A</v>
      </c>
    </row>
    <row r="289" spans="1:12">
      <c r="A289" s="98" t="s">
        <v>369</v>
      </c>
      <c r="B289" s="58" t="s">
        <v>51</v>
      </c>
      <c r="C289" s="58">
        <v>1201.1666667</v>
      </c>
      <c r="D289" s="112" t="str">
        <f>IF($B289="N/A","N/A",IF(C289&gt;10,"No",IF(C289&lt;-10,"No","Yes")))</f>
        <v>N/A</v>
      </c>
      <c r="E289" s="58">
        <v>21055.083332999999</v>
      </c>
      <c r="F289" s="112" t="str">
        <f>IF($B289="N/A","N/A",IF(E289&gt;10,"No",IF(E289&lt;-10,"No","Yes")))</f>
        <v>N/A</v>
      </c>
      <c r="G289" s="58">
        <v>28553.583332999999</v>
      </c>
      <c r="H289" s="112" t="str">
        <f>IF($B289="N/A","N/A",IF(G289&gt;10,"No",IF(G289&lt;-10,"No","Yes")))</f>
        <v>N/A</v>
      </c>
      <c r="I289" s="102">
        <v>1653</v>
      </c>
      <c r="J289" s="102">
        <v>35.61</v>
      </c>
      <c r="K289" s="58" t="s">
        <v>51</v>
      </c>
      <c r="L289" s="43" t="str">
        <f>IF(J289="Div by 0", "N/A", IF(K289="N/A","N/A", IF(J289&gt;VALUE(MID(K289,1,2)), "No", IF(J289&lt;-1*VALUE(MID(K289,1,2)), "No", "Yes"))))</f>
        <v>N/A</v>
      </c>
    </row>
    <row r="290" spans="1:12">
      <c r="A290" s="223" t="s">
        <v>374</v>
      </c>
      <c r="B290" s="212"/>
      <c r="C290" s="212"/>
      <c r="D290" s="212"/>
      <c r="E290" s="212"/>
      <c r="F290" s="212"/>
      <c r="G290" s="212"/>
      <c r="H290" s="212"/>
      <c r="I290" s="212"/>
      <c r="J290" s="212"/>
      <c r="K290" s="212"/>
      <c r="L290" s="213"/>
    </row>
    <row r="291" spans="1:12">
      <c r="A291" s="98" t="s">
        <v>370</v>
      </c>
      <c r="B291" s="50" t="s">
        <v>51</v>
      </c>
      <c r="C291" s="50">
        <v>13116</v>
      </c>
      <c r="D291" s="54" t="str">
        <f>IF($B291="N/A","N/A",IF(C291&gt;10,"No",IF(C291&lt;-10,"No","Yes")))</f>
        <v>N/A</v>
      </c>
      <c r="E291" s="50">
        <v>13830</v>
      </c>
      <c r="F291" s="54" t="str">
        <f>IF($B291="N/A","N/A",IF(E291&gt;10,"No",IF(E291&lt;-10,"No","Yes")))</f>
        <v>N/A</v>
      </c>
      <c r="G291" s="50">
        <v>14726</v>
      </c>
      <c r="H291" s="54" t="str">
        <f>IF($B291="N/A","N/A",IF(G291&gt;10,"No",IF(G291&lt;-10,"No","Yes")))</f>
        <v>N/A</v>
      </c>
      <c r="I291" s="104">
        <v>5.444</v>
      </c>
      <c r="J291" s="104">
        <v>6.4790000000000001</v>
      </c>
      <c r="K291" s="50" t="s">
        <v>51</v>
      </c>
      <c r="L291" s="138" t="str">
        <f>IF(J291="Div by 0", "N/A", IF(K291="N/A","N/A", IF(J291&gt;VALUE(MID(K291,1,2)), "No", IF(J291&lt;-1*VALUE(MID(K291,1,2)), "No", "Yes"))))</f>
        <v>N/A</v>
      </c>
    </row>
    <row r="292" spans="1:12">
      <c r="A292" s="98" t="s">
        <v>371</v>
      </c>
      <c r="B292" s="48" t="s">
        <v>51</v>
      </c>
      <c r="C292" s="48">
        <v>17743</v>
      </c>
      <c r="D292" s="56" t="str">
        <f>IF($B292="N/A","N/A",IF(C292&gt;10,"No",IF(C292&lt;-10,"No","Yes")))</f>
        <v>N/A</v>
      </c>
      <c r="E292" s="48">
        <v>18822</v>
      </c>
      <c r="F292" s="56" t="str">
        <f>IF($B292="N/A","N/A",IF(E292&gt;10,"No",IF(E292&lt;-10,"No","Yes")))</f>
        <v>N/A</v>
      </c>
      <c r="G292" s="48">
        <v>19786</v>
      </c>
      <c r="H292" s="56" t="str">
        <f>IF($B292="N/A","N/A",IF(G292&gt;10,"No",IF(G292&lt;-10,"No","Yes")))</f>
        <v>N/A</v>
      </c>
      <c r="I292" s="96">
        <v>6.0810000000000004</v>
      </c>
      <c r="J292" s="96">
        <v>5.1219999999999999</v>
      </c>
      <c r="K292" s="48" t="s">
        <v>51</v>
      </c>
      <c r="L292" s="21" t="str">
        <f>IF(J292="Div by 0", "N/A", IF(K292="N/A","N/A", IF(J292&gt;VALUE(MID(K292,1,2)), "No", IF(J292&lt;-1*VALUE(MID(K292,1,2)), "No", "Yes"))))</f>
        <v>N/A</v>
      </c>
    </row>
    <row r="293" spans="1:12">
      <c r="A293" s="98" t="s">
        <v>372</v>
      </c>
      <c r="B293" s="58" t="s">
        <v>51</v>
      </c>
      <c r="C293" s="58">
        <v>1775.9166667</v>
      </c>
      <c r="D293" s="112" t="str">
        <f>IF($B293="N/A","N/A",IF(C293&gt;10,"No",IF(C293&lt;-10,"No","Yes")))</f>
        <v>N/A</v>
      </c>
      <c r="E293" s="58">
        <v>1895.6666667</v>
      </c>
      <c r="F293" s="112" t="str">
        <f>IF($B293="N/A","N/A",IF(E293&gt;10,"No",IF(E293&lt;-10,"No","Yes")))</f>
        <v>N/A</v>
      </c>
      <c r="G293" s="58">
        <v>2046.75</v>
      </c>
      <c r="H293" s="112" t="str">
        <f>IF($B293="N/A","N/A",IF(G293&gt;10,"No",IF(G293&lt;-10,"No","Yes")))</f>
        <v>N/A</v>
      </c>
      <c r="I293" s="102">
        <v>6.7430000000000003</v>
      </c>
      <c r="J293" s="102">
        <v>7.97</v>
      </c>
      <c r="K293" s="58" t="s">
        <v>51</v>
      </c>
      <c r="L293" s="43" t="str">
        <f>IF(J293="Div by 0", "N/A", IF(K293="N/A","N/A", IF(J293&gt;VALUE(MID(K293,1,2)), "No", IF(J293&lt;-1*VALUE(MID(K293,1,2)), "No", "Yes"))))</f>
        <v>N/A</v>
      </c>
    </row>
    <row r="294" spans="1:12">
      <c r="A294" s="223" t="s">
        <v>375</v>
      </c>
      <c r="B294" s="212"/>
      <c r="C294" s="212"/>
      <c r="D294" s="212"/>
      <c r="E294" s="212"/>
      <c r="F294" s="212"/>
      <c r="G294" s="212"/>
      <c r="H294" s="212"/>
      <c r="I294" s="212"/>
      <c r="J294" s="212"/>
      <c r="K294" s="212"/>
      <c r="L294" s="213"/>
    </row>
    <row r="295" spans="1:12">
      <c r="A295" s="98" t="s">
        <v>377</v>
      </c>
      <c r="B295" s="50" t="s">
        <v>51</v>
      </c>
      <c r="C295" s="50">
        <v>41010</v>
      </c>
      <c r="D295" s="54" t="str">
        <f>IF($B295="N/A","N/A",IF(C295&gt;10,"No",IF(C295&lt;-10,"No","Yes")))</f>
        <v>N/A</v>
      </c>
      <c r="E295" s="50">
        <v>46201</v>
      </c>
      <c r="F295" s="54" t="str">
        <f>IF($B295="N/A","N/A",IF(E295&gt;10,"No",IF(E295&lt;-10,"No","Yes")))</f>
        <v>N/A</v>
      </c>
      <c r="G295" s="50">
        <v>50629</v>
      </c>
      <c r="H295" s="54" t="str">
        <f>IF($B295="N/A","N/A",IF(G295&gt;10,"No",IF(G295&lt;-10,"No","Yes")))</f>
        <v>N/A</v>
      </c>
      <c r="I295" s="104">
        <v>12.66</v>
      </c>
      <c r="J295" s="104">
        <v>9.5839999999999996</v>
      </c>
      <c r="K295" s="50" t="s">
        <v>51</v>
      </c>
      <c r="L295" s="138" t="str">
        <f>IF(J295="Div by 0", "N/A", IF(K295="N/A","N/A", IF(J295&gt;VALUE(MID(K295,1,2)), "No", IF(J295&lt;-1*VALUE(MID(K295,1,2)), "No", "Yes"))))</f>
        <v>N/A</v>
      </c>
    </row>
    <row r="296" spans="1:12">
      <c r="A296" s="98" t="s">
        <v>378</v>
      </c>
      <c r="B296" s="48" t="s">
        <v>51</v>
      </c>
      <c r="C296" s="48">
        <v>50545</v>
      </c>
      <c r="D296" s="56" t="str">
        <f>IF($B296="N/A","N/A",IF(C296&gt;10,"No",IF(C296&lt;-10,"No","Yes")))</f>
        <v>N/A</v>
      </c>
      <c r="E296" s="48">
        <v>58251</v>
      </c>
      <c r="F296" s="56" t="str">
        <f>IF($B296="N/A","N/A",IF(E296&gt;10,"No",IF(E296&lt;-10,"No","Yes")))</f>
        <v>N/A</v>
      </c>
      <c r="G296" s="48">
        <v>61659</v>
      </c>
      <c r="H296" s="56" t="str">
        <f>IF($B296="N/A","N/A",IF(G296&gt;10,"No",IF(G296&lt;-10,"No","Yes")))</f>
        <v>N/A</v>
      </c>
      <c r="I296" s="96">
        <v>15.25</v>
      </c>
      <c r="J296" s="96">
        <v>5.851</v>
      </c>
      <c r="K296" s="48" t="s">
        <v>51</v>
      </c>
      <c r="L296" s="21" t="str">
        <f>IF(J296="Div by 0", "N/A", IF(K296="N/A","N/A", IF(J296&gt;VALUE(MID(K296,1,2)), "No", IF(J296&lt;-1*VALUE(MID(K296,1,2)), "No", "Yes"))))</f>
        <v>N/A</v>
      </c>
    </row>
    <row r="297" spans="1:12">
      <c r="A297" s="98" t="s">
        <v>379</v>
      </c>
      <c r="B297" s="48" t="s">
        <v>51</v>
      </c>
      <c r="C297" s="48">
        <v>39999.75</v>
      </c>
      <c r="D297" s="56" t="str">
        <f>IF($B297="N/A","N/A",IF(C297&gt;10,"No",IF(C297&lt;-10,"No","Yes")))</f>
        <v>N/A</v>
      </c>
      <c r="E297" s="48">
        <v>47204.25</v>
      </c>
      <c r="F297" s="56" t="str">
        <f>IF($B297="N/A","N/A",IF(E297&gt;10,"No",IF(E297&lt;-10,"No","Yes")))</f>
        <v>N/A</v>
      </c>
      <c r="G297" s="48">
        <v>50457.666666999998</v>
      </c>
      <c r="H297" s="56" t="str">
        <f>IF($B297="N/A","N/A",IF(G297&gt;10,"No",IF(G297&lt;-10,"No","Yes")))</f>
        <v>N/A</v>
      </c>
      <c r="I297" s="96">
        <v>18.010000000000002</v>
      </c>
      <c r="J297" s="96">
        <v>6.8920000000000003</v>
      </c>
      <c r="K297" s="48" t="s">
        <v>51</v>
      </c>
      <c r="L297" s="21" t="str">
        <f>IF(J297="Div by 0", "N/A", IF(K297="N/A","N/A", IF(J297&gt;VALUE(MID(K297,1,2)), "No", IF(J297&lt;-1*VALUE(MID(K297,1,2)), "No", "Yes"))))</f>
        <v>N/A</v>
      </c>
    </row>
    <row r="298" spans="1:12">
      <c r="A298" s="98" t="s">
        <v>380</v>
      </c>
      <c r="B298" s="101" t="s">
        <v>172</v>
      </c>
      <c r="C298" s="42">
        <v>13.509329047</v>
      </c>
      <c r="D298" s="52" t="str">
        <f>IF($B298="N/A","N/A",IF(C298&gt;10,"No",IF(C298&lt;-10,"No","Yes")))</f>
        <v>No</v>
      </c>
      <c r="E298" s="42">
        <v>14.965098389</v>
      </c>
      <c r="F298" s="52" t="str">
        <f>IF($B298="N/A","N/A",IF(E298&gt;10,"No",IF(E298&lt;-10,"No","Yes")))</f>
        <v>No</v>
      </c>
      <c r="G298" s="42">
        <v>16.20771122</v>
      </c>
      <c r="H298" s="52" t="str">
        <f>IF($B298="N/A","N/A",IF(G298&gt;10,"No",IF(G298&lt;-10,"No","Yes")))</f>
        <v>No</v>
      </c>
      <c r="I298" s="102">
        <v>10.78</v>
      </c>
      <c r="J298" s="102">
        <v>8.3030000000000008</v>
      </c>
      <c r="K298" s="53" t="s">
        <v>117</v>
      </c>
      <c r="L298" s="43" t="str">
        <f>IF(J298="Div by 0", "N/A", IF(K298="N/A","N/A", IF(J298&gt;VALUE(MID(K298,1,2)), "No", IF(J298&lt;-1*VALUE(MID(K298,1,2)), "No", "Yes"))))</f>
        <v>Yes</v>
      </c>
    </row>
    <row r="299" spans="1:12">
      <c r="A299" s="224" t="s">
        <v>376</v>
      </c>
      <c r="B299" s="212"/>
      <c r="C299" s="212"/>
      <c r="D299" s="212"/>
      <c r="E299" s="212"/>
      <c r="F299" s="212"/>
      <c r="G299" s="212"/>
      <c r="H299" s="212"/>
      <c r="I299" s="212"/>
      <c r="J299" s="212"/>
      <c r="K299" s="212"/>
      <c r="L299" s="213"/>
    </row>
    <row r="300" spans="1:12">
      <c r="A300" s="115" t="s">
        <v>381</v>
      </c>
      <c r="B300" s="50" t="s">
        <v>51</v>
      </c>
      <c r="C300" s="50">
        <v>0</v>
      </c>
      <c r="D300" s="50" t="s">
        <v>51</v>
      </c>
      <c r="E300" s="50">
        <v>0</v>
      </c>
      <c r="F300" s="50" t="s">
        <v>51</v>
      </c>
      <c r="G300" s="50">
        <v>0</v>
      </c>
      <c r="H300" s="50" t="s">
        <v>51</v>
      </c>
      <c r="I300" s="104" t="s">
        <v>995</v>
      </c>
      <c r="J300" s="104" t="s">
        <v>995</v>
      </c>
      <c r="K300" s="50" t="s">
        <v>51</v>
      </c>
      <c r="L300" s="138" t="str">
        <f>IF(J300="Div by 0", "N/A", IF(K300="N/A","N/A", IF(J300&gt;VALUE(MID(K300,1,2)), "No", IF(J300&lt;-1*VALUE(MID(K300,1,2)), "No", "Yes"))))</f>
        <v>N/A</v>
      </c>
    </row>
    <row r="301" spans="1:12">
      <c r="A301" s="115" t="s">
        <v>382</v>
      </c>
      <c r="B301" s="48" t="s">
        <v>51</v>
      </c>
      <c r="C301" s="48">
        <v>0</v>
      </c>
      <c r="D301" s="48" t="s">
        <v>51</v>
      </c>
      <c r="E301" s="48">
        <v>0</v>
      </c>
      <c r="F301" s="48" t="s">
        <v>51</v>
      </c>
      <c r="G301" s="48">
        <v>0</v>
      </c>
      <c r="H301" s="48" t="s">
        <v>51</v>
      </c>
      <c r="I301" s="96" t="s">
        <v>995</v>
      </c>
      <c r="J301" s="96" t="s">
        <v>995</v>
      </c>
      <c r="K301" s="48" t="s">
        <v>51</v>
      </c>
      <c r="L301" s="21" t="str">
        <f>IF(J301="Div by 0", "N/A", IF(K301="N/A","N/A", IF(J301&gt;VALUE(MID(K301,1,2)), "No", IF(J301&lt;-1*VALUE(MID(K301,1,2)), "No", "Yes"))))</f>
        <v>N/A</v>
      </c>
    </row>
    <row r="302" spans="1:12">
      <c r="A302" s="115" t="s">
        <v>815</v>
      </c>
      <c r="B302" s="58" t="s">
        <v>51</v>
      </c>
      <c r="C302" s="58">
        <v>0</v>
      </c>
      <c r="D302" s="58" t="s">
        <v>51</v>
      </c>
      <c r="E302" s="58">
        <v>0</v>
      </c>
      <c r="F302" s="58" t="s">
        <v>51</v>
      </c>
      <c r="G302" s="58">
        <v>0</v>
      </c>
      <c r="H302" s="58" t="s">
        <v>51</v>
      </c>
      <c r="I302" s="102" t="s">
        <v>995</v>
      </c>
      <c r="J302" s="102" t="s">
        <v>995</v>
      </c>
      <c r="K302" s="58" t="s">
        <v>51</v>
      </c>
      <c r="L302" s="43" t="str">
        <f>IF(J302="Div by 0", "N/A", IF(K302="N/A","N/A", IF(J302&gt;VALUE(MID(K302,1,2)), "No", IF(J302&lt;-1*VALUE(MID(K302,1,2)), "No", "Yes"))))</f>
        <v>N/A</v>
      </c>
    </row>
    <row r="303" spans="1:12">
      <c r="A303" s="224" t="s">
        <v>6</v>
      </c>
      <c r="B303" s="212"/>
      <c r="C303" s="212"/>
      <c r="D303" s="212"/>
      <c r="E303" s="212"/>
      <c r="F303" s="212"/>
      <c r="G303" s="212"/>
      <c r="H303" s="212"/>
      <c r="I303" s="212"/>
      <c r="J303" s="212"/>
      <c r="K303" s="212"/>
      <c r="L303" s="213"/>
    </row>
    <row r="304" spans="1:12">
      <c r="A304" s="115" t="s">
        <v>383</v>
      </c>
      <c r="B304" s="116" t="s">
        <v>51</v>
      </c>
      <c r="C304" s="116">
        <v>0</v>
      </c>
      <c r="D304" s="116" t="s">
        <v>51</v>
      </c>
      <c r="E304" s="116">
        <v>0</v>
      </c>
      <c r="F304" s="116" t="s">
        <v>51</v>
      </c>
      <c r="G304" s="116">
        <v>0</v>
      </c>
      <c r="H304" s="116" t="s">
        <v>51</v>
      </c>
      <c r="I304" s="117" t="s">
        <v>995</v>
      </c>
      <c r="J304" s="117" t="s">
        <v>995</v>
      </c>
      <c r="K304" s="116" t="s">
        <v>51</v>
      </c>
      <c r="L304" s="139" t="str">
        <f>IF(J304="Div by 0", "N/A", IF(K304="N/A","N/A", IF(J304&gt;VALUE(MID(K304,1,2)), "No", IF(J304&lt;-1*VALUE(MID(K304,1,2)), "No", "Yes"))))</f>
        <v>N/A</v>
      </c>
    </row>
    <row r="305" spans="1:12">
      <c r="A305" s="219" t="s">
        <v>151</v>
      </c>
      <c r="B305" s="212"/>
      <c r="C305" s="212"/>
      <c r="D305" s="212"/>
      <c r="E305" s="212"/>
      <c r="F305" s="212"/>
      <c r="G305" s="212"/>
      <c r="H305" s="212"/>
      <c r="I305" s="212"/>
      <c r="J305" s="212"/>
      <c r="K305" s="212"/>
      <c r="L305" s="213"/>
    </row>
    <row r="306" spans="1:12">
      <c r="A306" s="118" t="s">
        <v>384</v>
      </c>
      <c r="B306" s="114" t="s">
        <v>51</v>
      </c>
      <c r="C306" s="45">
        <v>1240670</v>
      </c>
      <c r="D306" s="103" t="str">
        <f>IF($B306="N/A","N/A",IF(C306&gt;10,"No",IF(C306&lt;-10,"No","Yes")))</f>
        <v>N/A</v>
      </c>
      <c r="E306" s="45">
        <v>1324427</v>
      </c>
      <c r="F306" s="103" t="str">
        <f>IF($B306="N/A","N/A",IF(E306&gt;10,"No",IF(E306&lt;-10,"No","Yes")))</f>
        <v>N/A</v>
      </c>
      <c r="G306" s="45">
        <v>1333975</v>
      </c>
      <c r="H306" s="103" t="str">
        <f>IF($B306="N/A","N/A",IF(G306&gt;10,"No",IF(G306&lt;-10,"No","Yes")))</f>
        <v>N/A</v>
      </c>
      <c r="I306" s="104">
        <v>6.7510000000000003</v>
      </c>
      <c r="J306" s="104">
        <v>0.72089999999999999</v>
      </c>
      <c r="K306" s="66" t="s">
        <v>117</v>
      </c>
      <c r="L306" s="138" t="str">
        <f t="shared" ref="L306:L326" si="83">IF(J306="Div by 0", "N/A", IF(K306="N/A","N/A", IF(J306&gt;VALUE(MID(K306,1,2)), "No", IF(J306&lt;-1*VALUE(MID(K306,1,2)), "No", "Yes"))))</f>
        <v>Yes</v>
      </c>
    </row>
    <row r="307" spans="1:12">
      <c r="A307" s="153" t="s">
        <v>521</v>
      </c>
      <c r="B307" s="70" t="s">
        <v>26</v>
      </c>
      <c r="C307" s="41">
        <v>92.387983911999996</v>
      </c>
      <c r="D307" s="10" t="str">
        <f>IF($B307="N/A","N/A",IF(C307&gt;80,"Yes","No"))</f>
        <v>Yes</v>
      </c>
      <c r="E307" s="41">
        <v>90.508574651999993</v>
      </c>
      <c r="F307" s="10" t="str">
        <f>IF($B307="N/A","N/A",IF(E307&gt;80,"Yes","No"))</f>
        <v>Yes</v>
      </c>
      <c r="G307" s="41">
        <v>89.846061582999994</v>
      </c>
      <c r="H307" s="10" t="str">
        <f>IF($B307="N/A","N/A",IF(G307&gt;80,"Yes","No"))</f>
        <v>Yes</v>
      </c>
      <c r="I307" s="96">
        <v>-2.0299999999999998</v>
      </c>
      <c r="J307" s="96">
        <v>-0.73199999999999998</v>
      </c>
      <c r="K307" s="11" t="s">
        <v>117</v>
      </c>
      <c r="L307" s="21" t="str">
        <f t="shared" si="83"/>
        <v>Yes</v>
      </c>
    </row>
    <row r="308" spans="1:12">
      <c r="A308" s="153" t="s">
        <v>522</v>
      </c>
      <c r="B308" s="70" t="s">
        <v>0</v>
      </c>
      <c r="C308" s="41">
        <v>0.14879057279999999</v>
      </c>
      <c r="D308" s="10" t="str">
        <f>IF($B308="N/A","N/A",IF(C308&gt;=5,"No",IF(C308&lt;0,"No","Yes")))</f>
        <v>Yes</v>
      </c>
      <c r="E308" s="41">
        <v>0.13990956090000001</v>
      </c>
      <c r="F308" s="10" t="str">
        <f>IF($B308="N/A","N/A",IF(E308&gt;=5,"No",IF(E308&lt;0,"No","Yes")))</f>
        <v>Yes</v>
      </c>
      <c r="G308" s="41">
        <v>0.14925317190000001</v>
      </c>
      <c r="H308" s="10" t="str">
        <f>IF($B308="N/A","N/A",IF(G308&gt;=5,"No",IF(G308&lt;0,"No","Yes")))</f>
        <v>Yes</v>
      </c>
      <c r="I308" s="96">
        <v>-5.97</v>
      </c>
      <c r="J308" s="96">
        <v>6.6779999999999999</v>
      </c>
      <c r="K308" s="11" t="s">
        <v>117</v>
      </c>
      <c r="L308" s="21" t="str">
        <f t="shared" si="83"/>
        <v>Yes</v>
      </c>
    </row>
    <row r="309" spans="1:12">
      <c r="A309" s="153" t="s">
        <v>523</v>
      </c>
      <c r="B309" s="57" t="s">
        <v>0</v>
      </c>
      <c r="C309" s="41">
        <v>3.2058484529000002</v>
      </c>
      <c r="D309" s="10" t="str">
        <f>IF($B309="N/A","N/A",IF(C309&gt;=5,"No",IF(C309&lt;0,"No","Yes")))</f>
        <v>Yes</v>
      </c>
      <c r="E309" s="41">
        <v>3.6095609649</v>
      </c>
      <c r="F309" s="10" t="str">
        <f>IF($B309="N/A","N/A",IF(E309&gt;=5,"No",IF(E309&lt;0,"No","Yes")))</f>
        <v>Yes</v>
      </c>
      <c r="G309" s="41">
        <v>3.7805056317000001</v>
      </c>
      <c r="H309" s="10" t="str">
        <f>IF($B309="N/A","N/A",IF(G309&gt;=5,"No",IF(G309&lt;0,"No","Yes")))</f>
        <v>Yes</v>
      </c>
      <c r="I309" s="96">
        <v>12.59</v>
      </c>
      <c r="J309" s="96">
        <v>4.7359999999999998</v>
      </c>
      <c r="K309" s="11" t="s">
        <v>117</v>
      </c>
      <c r="L309" s="21" t="str">
        <f t="shared" si="83"/>
        <v>Yes</v>
      </c>
    </row>
    <row r="310" spans="1:12">
      <c r="A310" s="153" t="s">
        <v>524</v>
      </c>
      <c r="B310" s="57" t="s">
        <v>0</v>
      </c>
      <c r="C310" s="41">
        <v>2.5127552047999999</v>
      </c>
      <c r="D310" s="10" t="str">
        <f>IF($B310="N/A","N/A",IF(C310&gt;=5,"No",IF(C310&lt;0,"No","Yes")))</f>
        <v>Yes</v>
      </c>
      <c r="E310" s="41">
        <v>2.4779017642999999</v>
      </c>
      <c r="F310" s="10" t="str">
        <f>IF($B310="N/A","N/A",IF(E310&gt;=5,"No",IF(E310&lt;0,"No","Yes")))</f>
        <v>Yes</v>
      </c>
      <c r="G310" s="41">
        <v>2.4986225379000002</v>
      </c>
      <c r="H310" s="10" t="str">
        <f>IF($B310="N/A","N/A",IF(G310&gt;=5,"No",IF(G310&lt;0,"No","Yes")))</f>
        <v>Yes</v>
      </c>
      <c r="I310" s="96">
        <v>-1.39</v>
      </c>
      <c r="J310" s="96">
        <v>0.83620000000000005</v>
      </c>
      <c r="K310" s="11" t="s">
        <v>117</v>
      </c>
      <c r="L310" s="21" t="str">
        <f t="shared" si="83"/>
        <v>Yes</v>
      </c>
    </row>
    <row r="311" spans="1:12">
      <c r="A311" s="153" t="s">
        <v>525</v>
      </c>
      <c r="B311" s="57" t="s">
        <v>8</v>
      </c>
      <c r="C311" s="41">
        <v>1.7446218575000001</v>
      </c>
      <c r="D311" s="10" t="str">
        <f>IF($B311="N/A","N/A",IF(C311&gt;0,"No",IF(C311&lt;0,"No","Yes")))</f>
        <v>No</v>
      </c>
      <c r="E311" s="41">
        <v>1.6324795553</v>
      </c>
      <c r="F311" s="10" t="str">
        <f>IF($B311="N/A","N/A",IF(E311&gt;0,"No",IF(E311&lt;0,"No","Yes")))</f>
        <v>No</v>
      </c>
      <c r="G311" s="41">
        <v>1.6348132461</v>
      </c>
      <c r="H311" s="10" t="str">
        <f>IF($B311="N/A","N/A",IF(G311&gt;0,"No",IF(G311&lt;0,"No","Yes")))</f>
        <v>No</v>
      </c>
      <c r="I311" s="96">
        <v>-6.43</v>
      </c>
      <c r="J311" s="96">
        <v>0.14299999999999999</v>
      </c>
      <c r="K311" s="11" t="s">
        <v>117</v>
      </c>
      <c r="L311" s="21" t="str">
        <f t="shared" si="83"/>
        <v>Yes</v>
      </c>
    </row>
    <row r="312" spans="1:12">
      <c r="A312" s="153" t="s">
        <v>526</v>
      </c>
      <c r="B312" s="57" t="s">
        <v>0</v>
      </c>
      <c r="C312" s="41">
        <v>0</v>
      </c>
      <c r="D312" s="10" t="str">
        <f>IF($B312="N/A","N/A",IF(C312&gt;=5,"No",IF(C312&lt;0,"No","Yes")))</f>
        <v>Yes</v>
      </c>
      <c r="E312" s="41">
        <v>1.6315735031</v>
      </c>
      <c r="F312" s="10" t="str">
        <f>IF($B312="N/A","N/A",IF(E312&gt;=5,"No",IF(E312&lt;0,"No","Yes")))</f>
        <v>Yes</v>
      </c>
      <c r="G312" s="41">
        <v>2.0907438295</v>
      </c>
      <c r="H312" s="10" t="str">
        <f>IF($B312="N/A","N/A",IF(G312&gt;=5,"No",IF(G312&lt;0,"No","Yes")))</f>
        <v>Yes</v>
      </c>
      <c r="I312" s="96" t="s">
        <v>995</v>
      </c>
      <c r="J312" s="96">
        <v>28.14</v>
      </c>
      <c r="K312" s="11" t="s">
        <v>117</v>
      </c>
      <c r="L312" s="21" t="str">
        <f t="shared" si="83"/>
        <v>No</v>
      </c>
    </row>
    <row r="313" spans="1:12">
      <c r="A313" s="153" t="s">
        <v>933</v>
      </c>
      <c r="B313" s="57" t="s">
        <v>8</v>
      </c>
      <c r="C313" s="41" t="s">
        <v>51</v>
      </c>
      <c r="D313" s="10" t="str">
        <f t="shared" ref="D313:D314" si="84">IF($B313="N/A","N/A",IF(C313&gt;0,"No",IF(C313&lt;0,"No","Yes")))</f>
        <v>No</v>
      </c>
      <c r="E313" s="41" t="s">
        <v>51</v>
      </c>
      <c r="F313" s="10" t="str">
        <f t="shared" ref="F313:F314" si="85">IF($B313="N/A","N/A",IF(E313&gt;0,"No",IF(E313&lt;0,"No","Yes")))</f>
        <v>No</v>
      </c>
      <c r="G313" s="41">
        <v>0</v>
      </c>
      <c r="H313" s="10" t="str">
        <f t="shared" ref="H313:H314" si="86">IF($B313="N/A","N/A",IF(G313&gt;0,"No",IF(G313&lt;0,"No","Yes")))</f>
        <v>Yes</v>
      </c>
      <c r="I313" s="96" t="s">
        <v>51</v>
      </c>
      <c r="J313" s="96" t="s">
        <v>51</v>
      </c>
      <c r="K313" s="11" t="s">
        <v>117</v>
      </c>
      <c r="L313" s="21" t="str">
        <f t="shared" ref="L313:L314" si="87">IF(J313="Div by 0", "N/A", IF(K313="N/A","N/A", IF(J313&gt;VALUE(MID(K313,1,2)), "No", IF(J313&lt;-1*VALUE(MID(K313,1,2)), "No", "Yes"))))</f>
        <v>No</v>
      </c>
    </row>
    <row r="314" spans="1:12">
      <c r="A314" s="153" t="s">
        <v>934</v>
      </c>
      <c r="B314" s="57" t="s">
        <v>8</v>
      </c>
      <c r="C314" s="41" t="s">
        <v>51</v>
      </c>
      <c r="D314" s="10" t="str">
        <f t="shared" si="84"/>
        <v>No</v>
      </c>
      <c r="E314" s="41" t="s">
        <v>51</v>
      </c>
      <c r="F314" s="10" t="str">
        <f t="shared" si="85"/>
        <v>No</v>
      </c>
      <c r="G314" s="41">
        <v>0</v>
      </c>
      <c r="H314" s="10" t="str">
        <f t="shared" si="86"/>
        <v>Yes</v>
      </c>
      <c r="I314" s="96" t="s">
        <v>51</v>
      </c>
      <c r="J314" s="96" t="s">
        <v>51</v>
      </c>
      <c r="K314" s="11" t="s">
        <v>117</v>
      </c>
      <c r="L314" s="21" t="str">
        <f t="shared" si="87"/>
        <v>No</v>
      </c>
    </row>
    <row r="315" spans="1:12">
      <c r="A315" s="153" t="s">
        <v>527</v>
      </c>
      <c r="B315" s="57" t="s">
        <v>8</v>
      </c>
      <c r="C315" s="41">
        <v>0</v>
      </c>
      <c r="D315" s="10" t="str">
        <f>IF($B315="N/A","N/A",IF(C315&gt;0,"No",IF(C315&lt;0,"No","Yes")))</f>
        <v>Yes</v>
      </c>
      <c r="E315" s="41">
        <v>0</v>
      </c>
      <c r="F315" s="10" t="str">
        <f>IF($B315="N/A","N/A",IF(E315&gt;0,"No",IF(E315&lt;0,"No","Yes")))</f>
        <v>Yes</v>
      </c>
      <c r="G315" s="41">
        <v>0</v>
      </c>
      <c r="H315" s="10" t="str">
        <f>IF($B315="N/A","N/A",IF(G315&gt;0,"No",IF(G315&lt;0,"No","Yes")))</f>
        <v>Yes</v>
      </c>
      <c r="I315" s="96" t="s">
        <v>995</v>
      </c>
      <c r="J315" s="96" t="s">
        <v>995</v>
      </c>
      <c r="K315" s="11" t="s">
        <v>117</v>
      </c>
      <c r="L315" s="21" t="str">
        <f t="shared" si="83"/>
        <v>N/A</v>
      </c>
    </row>
    <row r="316" spans="1:12">
      <c r="A316" s="153" t="s">
        <v>1025</v>
      </c>
      <c r="B316" s="57" t="s">
        <v>8</v>
      </c>
      <c r="C316" s="41" t="s">
        <v>51</v>
      </c>
      <c r="D316" s="10" t="str">
        <f>IF($B316="N/A","N/A",IF(C316&gt;0,"No",IF(C316&lt;0,"No","Yes")))</f>
        <v>No</v>
      </c>
      <c r="E316" s="41" t="s">
        <v>51</v>
      </c>
      <c r="F316" s="10" t="str">
        <f>IF($B316="N/A","N/A",IF(E316&gt;0,"No",IF(E316&lt;0,"No","Yes")))</f>
        <v>No</v>
      </c>
      <c r="G316" s="41">
        <v>0</v>
      </c>
      <c r="H316" s="10" t="str">
        <f>IF($B316="N/A","N/A",IF(G316&gt;0,"No",IF(G316&lt;0,"No","Yes")))</f>
        <v>Yes</v>
      </c>
      <c r="I316" s="96" t="s">
        <v>51</v>
      </c>
      <c r="J316" s="96" t="s">
        <v>51</v>
      </c>
      <c r="K316" s="11" t="s">
        <v>117</v>
      </c>
      <c r="L316" s="21" t="str">
        <f t="shared" ref="L316" si="88">IF(J316="Div by 0", "N/A", IF(K316="N/A","N/A", IF(J316&gt;VALUE(MID(K316,1,2)), "No", IF(J316&lt;-1*VALUE(MID(K316,1,2)), "No", "Yes"))))</f>
        <v>No</v>
      </c>
    </row>
    <row r="317" spans="1:12">
      <c r="A317" s="153" t="s">
        <v>1026</v>
      </c>
      <c r="B317" s="57" t="s">
        <v>8</v>
      </c>
      <c r="C317" s="41" t="s">
        <v>51</v>
      </c>
      <c r="D317" s="10" t="str">
        <f>IF($B317="N/A","N/A",IF(C317&gt;0,"No",IF(C317&lt;0,"No","Yes")))</f>
        <v>No</v>
      </c>
      <c r="E317" s="41" t="s">
        <v>51</v>
      </c>
      <c r="F317" s="10" t="str">
        <f>IF($B317="N/A","N/A",IF(E317&gt;0,"No",IF(E317&lt;0,"No","Yes")))</f>
        <v>No</v>
      </c>
      <c r="G317" s="41">
        <v>0</v>
      </c>
      <c r="H317" s="10" t="str">
        <f>IF($B317="N/A","N/A",IF(G317&gt;0,"No",IF(G317&lt;0,"No","Yes")))</f>
        <v>Yes</v>
      </c>
      <c r="I317" s="96" t="s">
        <v>51</v>
      </c>
      <c r="J317" s="96" t="s">
        <v>51</v>
      </c>
      <c r="K317" s="11" t="s">
        <v>117</v>
      </c>
      <c r="L317" s="21" t="str">
        <f t="shared" ref="L317" si="89">IF(J317="Div by 0", "N/A", IF(K317="N/A","N/A", IF(J317&gt;VALUE(MID(K317,1,2)), "No", IF(J317&lt;-1*VALUE(MID(K317,1,2)), "No", "Yes"))))</f>
        <v>No</v>
      </c>
    </row>
    <row r="318" spans="1:12">
      <c r="A318" s="153" t="s">
        <v>528</v>
      </c>
      <c r="B318" s="70" t="s">
        <v>51</v>
      </c>
      <c r="C318" s="41">
        <v>0</v>
      </c>
      <c r="D318" s="10" t="str">
        <f>IF($B318="N/A","N/A",IF(C318&gt;10,"No",IF(C318&lt;-10,"No","Yes")))</f>
        <v>N/A</v>
      </c>
      <c r="E318" s="41">
        <v>0</v>
      </c>
      <c r="F318" s="10" t="str">
        <f>IF($B318="N/A","N/A",IF(E318&gt;10,"No",IF(E318&lt;-10,"No","Yes")))</f>
        <v>N/A</v>
      </c>
      <c r="G318" s="41">
        <v>0</v>
      </c>
      <c r="H318" s="10" t="str">
        <f>IF($B318="N/A","N/A",IF(G318&gt;10,"No",IF(G318&lt;-10,"No","Yes")))</f>
        <v>N/A</v>
      </c>
      <c r="I318" s="96" t="s">
        <v>995</v>
      </c>
      <c r="J318" s="96" t="s">
        <v>995</v>
      </c>
      <c r="K318" s="11" t="s">
        <v>117</v>
      </c>
      <c r="L318" s="21" t="str">
        <f t="shared" si="83"/>
        <v>N/A</v>
      </c>
    </row>
    <row r="319" spans="1:12" ht="12.75" customHeight="1">
      <c r="A319" s="153" t="s">
        <v>529</v>
      </c>
      <c r="B319" s="70" t="s">
        <v>51</v>
      </c>
      <c r="C319" s="41">
        <v>0</v>
      </c>
      <c r="D319" s="10" t="str">
        <f>IF($B319="N/A","N/A",IF(C319&gt;10,"No",IF(C319&lt;-10,"No","Yes")))</f>
        <v>N/A</v>
      </c>
      <c r="E319" s="41">
        <v>0</v>
      </c>
      <c r="F319" s="10" t="str">
        <f>IF($B319="N/A","N/A",IF(E319&gt;10,"No",IF(E319&lt;-10,"No","Yes")))</f>
        <v>N/A</v>
      </c>
      <c r="G319" s="41">
        <v>0</v>
      </c>
      <c r="H319" s="10" t="str">
        <f>IF($B319="N/A","N/A",IF(G319&gt;10,"No",IF(G319&lt;-10,"No","Yes")))</f>
        <v>N/A</v>
      </c>
      <c r="I319" s="96" t="s">
        <v>995</v>
      </c>
      <c r="J319" s="96" t="s">
        <v>995</v>
      </c>
      <c r="K319" s="11" t="s">
        <v>117</v>
      </c>
      <c r="L319" s="21" t="str">
        <f t="shared" si="83"/>
        <v>N/A</v>
      </c>
    </row>
    <row r="320" spans="1:12" ht="25.5">
      <c r="A320" s="153" t="s">
        <v>530</v>
      </c>
      <c r="B320" s="70" t="s">
        <v>51</v>
      </c>
      <c r="C320" s="41">
        <v>0</v>
      </c>
      <c r="D320" s="10" t="str">
        <f>IF($B320="N/A","N/A",IF(C320&gt;10,"No",IF(C320&lt;-10,"No","Yes")))</f>
        <v>N/A</v>
      </c>
      <c r="E320" s="41">
        <v>0</v>
      </c>
      <c r="F320" s="10" t="str">
        <f>IF($B320="N/A","N/A",IF(E320&gt;10,"No",IF(E320&lt;-10,"No","Yes")))</f>
        <v>N/A</v>
      </c>
      <c r="G320" s="41">
        <v>0</v>
      </c>
      <c r="H320" s="10" t="str">
        <f>IF($B320="N/A","N/A",IF(G320&gt;10,"No",IF(G320&lt;-10,"No","Yes")))</f>
        <v>N/A</v>
      </c>
      <c r="I320" s="96" t="s">
        <v>995</v>
      </c>
      <c r="J320" s="96" t="s">
        <v>995</v>
      </c>
      <c r="K320" s="11" t="s">
        <v>117</v>
      </c>
      <c r="L320" s="21" t="str">
        <f t="shared" si="83"/>
        <v>N/A</v>
      </c>
    </row>
    <row r="321" spans="1:12">
      <c r="A321" s="153" t="s">
        <v>531</v>
      </c>
      <c r="B321" s="70" t="s">
        <v>816</v>
      </c>
      <c r="C321" s="41">
        <v>7.8062659692</v>
      </c>
      <c r="D321" s="10" t="str">
        <f>IF($B321="N/A","N/A",IF(C321&gt;15,"No",IF(C321&lt;2,"No","Yes")))</f>
        <v>Yes</v>
      </c>
      <c r="E321" s="41">
        <v>7.0855547341999996</v>
      </c>
      <c r="F321" s="10" t="str">
        <f>IF($B321="N/A","N/A",IF(E321&gt;15,"No",IF(E321&lt;2,"No","Yes")))</f>
        <v>Yes</v>
      </c>
      <c r="G321" s="41">
        <v>7.2131786578000003</v>
      </c>
      <c r="H321" s="10" t="str">
        <f>IF($B321="N/A","N/A",IF(G321&gt;15,"No",IF(G321&lt;2,"No","Yes")))</f>
        <v>Yes</v>
      </c>
      <c r="I321" s="96">
        <v>-9.23</v>
      </c>
      <c r="J321" s="96">
        <v>1.8009999999999999</v>
      </c>
      <c r="K321" s="11" t="s">
        <v>117</v>
      </c>
      <c r="L321" s="21" t="str">
        <f t="shared" si="83"/>
        <v>Yes</v>
      </c>
    </row>
    <row r="322" spans="1:12">
      <c r="A322" s="153" t="s">
        <v>532</v>
      </c>
      <c r="B322" s="70" t="s">
        <v>51</v>
      </c>
      <c r="C322" s="39">
        <v>66210</v>
      </c>
      <c r="D322" s="10" t="str">
        <f>IF($B322="N/A","N/A",IF(C322&gt;10,"No",IF(C322&lt;-10,"No","Yes")))</f>
        <v>N/A</v>
      </c>
      <c r="E322" s="39">
        <v>59997</v>
      </c>
      <c r="F322" s="10" t="str">
        <f>IF($B322="N/A","N/A",IF(E322&gt;10,"No",IF(E322&lt;-10,"No","Yes")))</f>
        <v>N/A</v>
      </c>
      <c r="G322" s="39">
        <v>49811</v>
      </c>
      <c r="H322" s="10" t="str">
        <f>IF($B322="N/A","N/A",IF(G322&gt;10,"No",IF(G322&lt;-10,"No","Yes")))</f>
        <v>N/A</v>
      </c>
      <c r="I322" s="96">
        <v>-9.3800000000000008</v>
      </c>
      <c r="J322" s="96">
        <v>-17</v>
      </c>
      <c r="K322" s="11" t="s">
        <v>117</v>
      </c>
      <c r="L322" s="21" t="str">
        <f t="shared" si="83"/>
        <v>No</v>
      </c>
    </row>
    <row r="323" spans="1:12">
      <c r="A323" s="153" t="s">
        <v>887</v>
      </c>
      <c r="B323" s="70" t="s">
        <v>51</v>
      </c>
      <c r="C323" s="39">
        <v>0</v>
      </c>
      <c r="D323" s="10" t="str">
        <f>IF($B323="N/A","N/A",IF(C323&gt;10,"No",IF(C323&lt;-10,"No","Yes")))</f>
        <v>N/A</v>
      </c>
      <c r="E323" s="39">
        <v>37344</v>
      </c>
      <c r="F323" s="10" t="str">
        <f>IF($B323="N/A","N/A",IF(E323&gt;10,"No",IF(E323&lt;-10,"No","Yes")))</f>
        <v>N/A</v>
      </c>
      <c r="G323" s="39">
        <v>42101</v>
      </c>
      <c r="H323" s="10" t="str">
        <f>IF($B323="N/A","N/A",IF(G323&gt;10,"No",IF(G323&lt;-10,"No","Yes")))</f>
        <v>N/A</v>
      </c>
      <c r="I323" s="96" t="s">
        <v>995</v>
      </c>
      <c r="J323" s="96">
        <v>12.74</v>
      </c>
      <c r="K323" s="11" t="s">
        <v>117</v>
      </c>
      <c r="L323" s="21" t="str">
        <f t="shared" si="83"/>
        <v>Yes</v>
      </c>
    </row>
    <row r="324" spans="1:12">
      <c r="A324" s="153" t="s">
        <v>888</v>
      </c>
      <c r="B324" s="70" t="s">
        <v>51</v>
      </c>
      <c r="C324" s="39">
        <v>0</v>
      </c>
      <c r="D324" s="10" t="str">
        <f>IF($B324="N/A","N/A",IF(C324&gt;10,"No",IF(C324&lt;-10,"No","Yes")))</f>
        <v>N/A</v>
      </c>
      <c r="E324" s="39">
        <v>0</v>
      </c>
      <c r="F324" s="10" t="str">
        <f>IF($B324="N/A","N/A",IF(E324&gt;10,"No",IF(E324&lt;-10,"No","Yes")))</f>
        <v>N/A</v>
      </c>
      <c r="G324" s="39">
        <v>0</v>
      </c>
      <c r="H324" s="10" t="str">
        <f>IF($B324="N/A","N/A",IF(G324&gt;10,"No",IF(G324&lt;-10,"No","Yes")))</f>
        <v>N/A</v>
      </c>
      <c r="I324" s="96" t="s">
        <v>995</v>
      </c>
      <c r="J324" s="96" t="s">
        <v>995</v>
      </c>
      <c r="K324" s="11" t="s">
        <v>117</v>
      </c>
      <c r="L324" s="21" t="str">
        <f t="shared" si="83"/>
        <v>N/A</v>
      </c>
    </row>
    <row r="325" spans="1:12">
      <c r="A325" s="153" t="s">
        <v>889</v>
      </c>
      <c r="B325" s="70" t="s">
        <v>51</v>
      </c>
      <c r="C325" s="39">
        <v>33435</v>
      </c>
      <c r="D325" s="10" t="str">
        <f>IF($B325="N/A","N/A",IF(C325&gt;10,"No",IF(C325&lt;-10,"No","Yes")))</f>
        <v>N/A</v>
      </c>
      <c r="E325" s="39">
        <v>25704</v>
      </c>
      <c r="F325" s="10" t="str">
        <f>IF($B325="N/A","N/A",IF(E325&gt;10,"No",IF(E325&lt;-10,"No","Yes")))</f>
        <v>N/A</v>
      </c>
      <c r="G325" s="39">
        <v>26916</v>
      </c>
      <c r="H325" s="10" t="str">
        <f>IF($B325="N/A","N/A",IF(G325&gt;10,"No",IF(G325&lt;-10,"No","Yes")))</f>
        <v>N/A</v>
      </c>
      <c r="I325" s="96">
        <v>-23.1</v>
      </c>
      <c r="J325" s="96">
        <v>4.7149999999999999</v>
      </c>
      <c r="K325" s="11" t="s">
        <v>117</v>
      </c>
      <c r="L325" s="21" t="str">
        <f t="shared" si="83"/>
        <v>Yes</v>
      </c>
    </row>
    <row r="326" spans="1:12">
      <c r="A326" s="154" t="s">
        <v>890</v>
      </c>
      <c r="B326" s="101" t="s">
        <v>51</v>
      </c>
      <c r="C326" s="67">
        <v>667</v>
      </c>
      <c r="D326" s="52" t="str">
        <f>IF($B326="N/A","N/A",IF(C326&gt;10,"No",IF(C326&lt;-10,"No","Yes")))</f>
        <v>N/A</v>
      </c>
      <c r="E326" s="67">
        <v>876</v>
      </c>
      <c r="F326" s="52" t="str">
        <f>IF($B326="N/A","N/A",IF(E326&gt;10,"No",IF(E326&lt;-10,"No","Yes")))</f>
        <v>N/A</v>
      </c>
      <c r="G326" s="67">
        <v>923</v>
      </c>
      <c r="H326" s="52" t="str">
        <f>IF($B326="N/A","N/A",IF(G326&gt;10,"No",IF(G326&lt;-10,"No","Yes")))</f>
        <v>N/A</v>
      </c>
      <c r="I326" s="102">
        <v>31.33</v>
      </c>
      <c r="J326" s="102">
        <v>5.3650000000000002</v>
      </c>
      <c r="K326" s="53" t="s">
        <v>117</v>
      </c>
      <c r="L326" s="43" t="str">
        <f t="shared" si="83"/>
        <v>Yes</v>
      </c>
    </row>
    <row r="327" spans="1:12">
      <c r="A327" s="219" t="s">
        <v>165</v>
      </c>
      <c r="B327" s="212"/>
      <c r="C327" s="212"/>
      <c r="D327" s="212"/>
      <c r="E327" s="212"/>
      <c r="F327" s="212"/>
      <c r="G327" s="212"/>
      <c r="H327" s="212"/>
      <c r="I327" s="212"/>
      <c r="J327" s="212"/>
      <c r="K327" s="212"/>
      <c r="L327" s="213"/>
    </row>
    <row r="328" spans="1:12">
      <c r="A328" s="111" t="s">
        <v>315</v>
      </c>
      <c r="B328" s="55" t="s">
        <v>51</v>
      </c>
      <c r="C328" s="63">
        <v>8431190035</v>
      </c>
      <c r="D328" s="54" t="str">
        <f t="shared" ref="D328:D334" si="90">IF($B328="N/A","N/A",IF(C328&gt;10,"No",IF(C328&lt;-10,"No","Yes")))</f>
        <v>N/A</v>
      </c>
      <c r="E328" s="63">
        <v>8107111951</v>
      </c>
      <c r="F328" s="54" t="str">
        <f t="shared" ref="F328:F334" si="91">IF($B328="N/A","N/A",IF(E328&gt;10,"No",IF(E328&lt;-10,"No","Yes")))</f>
        <v>N/A</v>
      </c>
      <c r="G328" s="63">
        <v>8918789278</v>
      </c>
      <c r="H328" s="54" t="str">
        <f t="shared" ref="H328:H334" si="92">IF($B328="N/A","N/A",IF(G328&gt;10,"No",IF(G328&lt;-10,"No","Yes")))</f>
        <v>N/A</v>
      </c>
      <c r="I328" s="104">
        <v>-3.84</v>
      </c>
      <c r="J328" s="104">
        <v>10.01</v>
      </c>
      <c r="K328" s="55" t="s">
        <v>117</v>
      </c>
      <c r="L328" s="138" t="str">
        <f t="shared" ref="L328:L335" si="93">IF(J328="Div by 0", "N/A", IF(K328="N/A","N/A", IF(J328&gt;VALUE(MID(K328,1,2)), "No", IF(J328&lt;-1*VALUE(MID(K328,1,2)), "No", "Yes"))))</f>
        <v>Yes</v>
      </c>
    </row>
    <row r="329" spans="1:12">
      <c r="A329" s="111" t="s">
        <v>385</v>
      </c>
      <c r="B329" s="57" t="s">
        <v>51</v>
      </c>
      <c r="C329" s="62">
        <v>5263.2863834999998</v>
      </c>
      <c r="D329" s="56" t="str">
        <f t="shared" si="90"/>
        <v>N/A</v>
      </c>
      <c r="E329" s="62">
        <v>4844.0317125000001</v>
      </c>
      <c r="F329" s="56" t="str">
        <f t="shared" si="91"/>
        <v>N/A</v>
      </c>
      <c r="G329" s="62">
        <v>5223.7707262000004</v>
      </c>
      <c r="H329" s="56" t="str">
        <f t="shared" si="92"/>
        <v>N/A</v>
      </c>
      <c r="I329" s="96">
        <v>-7.97</v>
      </c>
      <c r="J329" s="96">
        <v>7.8390000000000004</v>
      </c>
      <c r="K329" s="57" t="s">
        <v>117</v>
      </c>
      <c r="L329" s="21" t="str">
        <f t="shared" si="93"/>
        <v>Yes</v>
      </c>
    </row>
    <row r="330" spans="1:12">
      <c r="A330" s="111" t="s">
        <v>41</v>
      </c>
      <c r="B330" s="57" t="s">
        <v>51</v>
      </c>
      <c r="C330" s="62">
        <v>288</v>
      </c>
      <c r="D330" s="56" t="str">
        <f t="shared" si="90"/>
        <v>N/A</v>
      </c>
      <c r="E330" s="62">
        <v>266</v>
      </c>
      <c r="F330" s="56" t="str">
        <f t="shared" si="91"/>
        <v>N/A</v>
      </c>
      <c r="G330" s="62">
        <v>269</v>
      </c>
      <c r="H330" s="56" t="str">
        <f t="shared" si="92"/>
        <v>N/A</v>
      </c>
      <c r="I330" s="96">
        <v>-7.64</v>
      </c>
      <c r="J330" s="96">
        <v>1.1279999999999999</v>
      </c>
      <c r="K330" s="57" t="s">
        <v>117</v>
      </c>
      <c r="L330" s="21" t="str">
        <f t="shared" si="93"/>
        <v>Yes</v>
      </c>
    </row>
    <row r="331" spans="1:12">
      <c r="A331" s="111" t="s">
        <v>42</v>
      </c>
      <c r="B331" s="57" t="s">
        <v>51</v>
      </c>
      <c r="C331" s="62">
        <v>1109</v>
      </c>
      <c r="D331" s="56" t="str">
        <f t="shared" si="90"/>
        <v>N/A</v>
      </c>
      <c r="E331" s="62">
        <v>974</v>
      </c>
      <c r="F331" s="56" t="str">
        <f t="shared" si="91"/>
        <v>N/A</v>
      </c>
      <c r="G331" s="62">
        <v>1006</v>
      </c>
      <c r="H331" s="56" t="str">
        <f t="shared" si="92"/>
        <v>N/A</v>
      </c>
      <c r="I331" s="96">
        <v>-12.2</v>
      </c>
      <c r="J331" s="96">
        <v>3.2850000000000001</v>
      </c>
      <c r="K331" s="57" t="s">
        <v>117</v>
      </c>
      <c r="L331" s="21" t="str">
        <f t="shared" si="93"/>
        <v>Yes</v>
      </c>
    </row>
    <row r="332" spans="1:12">
      <c r="A332" s="111" t="s">
        <v>43</v>
      </c>
      <c r="B332" s="57" t="s">
        <v>51</v>
      </c>
      <c r="C332" s="62">
        <v>3960</v>
      </c>
      <c r="D332" s="56" t="str">
        <f t="shared" si="90"/>
        <v>N/A</v>
      </c>
      <c r="E332" s="62">
        <v>3289</v>
      </c>
      <c r="F332" s="56" t="str">
        <f t="shared" si="91"/>
        <v>N/A</v>
      </c>
      <c r="G332" s="62">
        <v>3486</v>
      </c>
      <c r="H332" s="56" t="str">
        <f t="shared" si="92"/>
        <v>N/A</v>
      </c>
      <c r="I332" s="96">
        <v>-16.899999999999999</v>
      </c>
      <c r="J332" s="96">
        <v>5.99</v>
      </c>
      <c r="K332" s="57" t="s">
        <v>117</v>
      </c>
      <c r="L332" s="21" t="str">
        <f t="shared" si="93"/>
        <v>Yes</v>
      </c>
    </row>
    <row r="333" spans="1:12">
      <c r="A333" s="111" t="s">
        <v>31</v>
      </c>
      <c r="B333" s="57" t="s">
        <v>51</v>
      </c>
      <c r="C333" s="62">
        <v>25913</v>
      </c>
      <c r="D333" s="56" t="str">
        <f t="shared" si="90"/>
        <v>N/A</v>
      </c>
      <c r="E333" s="62">
        <v>24462</v>
      </c>
      <c r="F333" s="56" t="str">
        <f t="shared" si="91"/>
        <v>N/A</v>
      </c>
      <c r="G333" s="62">
        <v>27616</v>
      </c>
      <c r="H333" s="56" t="str">
        <f t="shared" si="92"/>
        <v>N/A</v>
      </c>
      <c r="I333" s="96">
        <v>-5.6</v>
      </c>
      <c r="J333" s="96">
        <v>12.89</v>
      </c>
      <c r="K333" s="57" t="s">
        <v>117</v>
      </c>
      <c r="L333" s="21" t="str">
        <f t="shared" si="93"/>
        <v>Yes</v>
      </c>
    </row>
    <row r="334" spans="1:12">
      <c r="A334" s="111" t="s">
        <v>44</v>
      </c>
      <c r="B334" s="59" t="s">
        <v>51</v>
      </c>
      <c r="C334" s="64">
        <v>61650</v>
      </c>
      <c r="D334" s="112" t="str">
        <f t="shared" si="90"/>
        <v>N/A</v>
      </c>
      <c r="E334" s="64">
        <v>63752</v>
      </c>
      <c r="F334" s="112" t="str">
        <f t="shared" si="91"/>
        <v>N/A</v>
      </c>
      <c r="G334" s="64">
        <v>66410</v>
      </c>
      <c r="H334" s="112" t="str">
        <f t="shared" si="92"/>
        <v>N/A</v>
      </c>
      <c r="I334" s="102">
        <v>3.41</v>
      </c>
      <c r="J334" s="102">
        <v>4.1689999999999996</v>
      </c>
      <c r="K334" s="59" t="s">
        <v>117</v>
      </c>
      <c r="L334" s="43" t="str">
        <f t="shared" si="93"/>
        <v>Yes</v>
      </c>
    </row>
    <row r="335" spans="1:12">
      <c r="A335" s="111" t="s">
        <v>386</v>
      </c>
      <c r="B335" s="59" t="s">
        <v>51</v>
      </c>
      <c r="C335" s="64" t="s">
        <v>51</v>
      </c>
      <c r="D335" s="112" t="str">
        <f>IF($B335="N/A","N/A",IF(C335&gt;10,"No",IF(C335&lt;-10,"No","Yes")))</f>
        <v>N/A</v>
      </c>
      <c r="E335" s="64">
        <v>5132047</v>
      </c>
      <c r="F335" s="112" t="str">
        <f>IF($B335="N/A","N/A",IF(E335&gt;10,"No",IF(E335&lt;-10,"No","Yes")))</f>
        <v>N/A</v>
      </c>
      <c r="G335" s="64">
        <v>3685665</v>
      </c>
      <c r="H335" s="112" t="str">
        <f>IF($B335="N/A","N/A",IF(G335&gt;10,"No",IF(G335&lt;-10,"No","Yes")))</f>
        <v>N/A</v>
      </c>
      <c r="I335" s="102" t="s">
        <v>51</v>
      </c>
      <c r="J335" s="102">
        <v>-28.2</v>
      </c>
      <c r="K335" s="59" t="s">
        <v>169</v>
      </c>
      <c r="L335" s="43" t="str">
        <f t="shared" si="93"/>
        <v>No</v>
      </c>
    </row>
    <row r="336" spans="1:12">
      <c r="A336" s="225" t="s">
        <v>958</v>
      </c>
      <c r="B336" s="226"/>
      <c r="C336" s="226"/>
      <c r="D336" s="226"/>
      <c r="E336" s="226"/>
      <c r="F336" s="226"/>
      <c r="G336" s="226"/>
      <c r="H336" s="226"/>
      <c r="I336" s="226"/>
      <c r="J336" s="226"/>
      <c r="K336" s="226"/>
      <c r="L336" s="227"/>
    </row>
    <row r="337" spans="1:12">
      <c r="A337" s="174" t="s">
        <v>959</v>
      </c>
      <c r="B337" s="175" t="s">
        <v>51</v>
      </c>
      <c r="C337" s="176" t="s">
        <v>51</v>
      </c>
      <c r="D337" s="177" t="str">
        <f t="shared" ref="D337:D341" si="94">IF($B337="N/A","N/A",IF(C337&gt;10,"No",IF(C337&lt;-10,"No","Yes")))</f>
        <v>N/A</v>
      </c>
      <c r="E337" s="176" t="s">
        <v>51</v>
      </c>
      <c r="F337" s="177" t="str">
        <f t="shared" ref="F337:F341" si="95">IF($B337="N/A","N/A",IF(E337&gt;10,"No",IF(E337&lt;-10,"No","Yes")))</f>
        <v>N/A</v>
      </c>
      <c r="G337" s="176">
        <v>7.4751646853000002</v>
      </c>
      <c r="H337" s="177" t="str">
        <f t="shared" ref="H337:H341" si="96">IF($B337="N/A","N/A",IF(G337&gt;10,"No",IF(G337&lt;-10,"No","Yes")))</f>
        <v>N/A</v>
      </c>
      <c r="I337" s="178" t="s">
        <v>51</v>
      </c>
      <c r="J337" s="178" t="s">
        <v>51</v>
      </c>
      <c r="K337" s="179" t="s">
        <v>117</v>
      </c>
      <c r="L337" s="180" t="str">
        <f t="shared" ref="L337:L341" si="97">IF(J337="Div by 0", "N/A", IF(K337="N/A","N/A", IF(J337&gt;VALUE(MID(K337,1,2)), "No", IF(J337&lt;-1*VALUE(MID(K337,1,2)), "No", "Yes"))))</f>
        <v>No</v>
      </c>
    </row>
    <row r="338" spans="1:12">
      <c r="A338" s="181" t="s">
        <v>592</v>
      </c>
      <c r="B338" s="182" t="s">
        <v>51</v>
      </c>
      <c r="C338" s="183" t="s">
        <v>51</v>
      </c>
      <c r="D338" s="184" t="str">
        <f t="shared" si="94"/>
        <v>N/A</v>
      </c>
      <c r="E338" s="183" t="s">
        <v>51</v>
      </c>
      <c r="F338" s="184" t="str">
        <f t="shared" si="95"/>
        <v>N/A</v>
      </c>
      <c r="G338" s="183">
        <v>21.5443222</v>
      </c>
      <c r="H338" s="184" t="str">
        <f t="shared" si="96"/>
        <v>N/A</v>
      </c>
      <c r="I338" s="185" t="s">
        <v>51</v>
      </c>
      <c r="J338" s="185" t="s">
        <v>51</v>
      </c>
      <c r="K338" s="186" t="s">
        <v>117</v>
      </c>
      <c r="L338" s="187" t="str">
        <f t="shared" si="97"/>
        <v>No</v>
      </c>
    </row>
    <row r="339" spans="1:12">
      <c r="A339" s="181" t="s">
        <v>595</v>
      </c>
      <c r="B339" s="182" t="s">
        <v>51</v>
      </c>
      <c r="C339" s="183" t="s">
        <v>51</v>
      </c>
      <c r="D339" s="184" t="str">
        <f t="shared" si="94"/>
        <v>N/A</v>
      </c>
      <c r="E339" s="183" t="s">
        <v>51</v>
      </c>
      <c r="F339" s="184" t="str">
        <f t="shared" si="95"/>
        <v>N/A</v>
      </c>
      <c r="G339" s="183">
        <v>10.545988881</v>
      </c>
      <c r="H339" s="184" t="str">
        <f t="shared" si="96"/>
        <v>N/A</v>
      </c>
      <c r="I339" s="185" t="s">
        <v>51</v>
      </c>
      <c r="J339" s="185" t="s">
        <v>51</v>
      </c>
      <c r="K339" s="186" t="s">
        <v>117</v>
      </c>
      <c r="L339" s="187" t="str">
        <f t="shared" si="97"/>
        <v>No</v>
      </c>
    </row>
    <row r="340" spans="1:12">
      <c r="A340" s="181" t="s">
        <v>598</v>
      </c>
      <c r="B340" s="182" t="s">
        <v>51</v>
      </c>
      <c r="C340" s="183" t="s">
        <v>51</v>
      </c>
      <c r="D340" s="184" t="str">
        <f t="shared" si="94"/>
        <v>N/A</v>
      </c>
      <c r="E340" s="183" t="s">
        <v>51</v>
      </c>
      <c r="F340" s="184" t="str">
        <f t="shared" si="95"/>
        <v>N/A</v>
      </c>
      <c r="G340" s="183">
        <v>2.2499558226</v>
      </c>
      <c r="H340" s="184" t="str">
        <f t="shared" si="96"/>
        <v>N/A</v>
      </c>
      <c r="I340" s="185" t="s">
        <v>51</v>
      </c>
      <c r="J340" s="185" t="s">
        <v>51</v>
      </c>
      <c r="K340" s="186" t="s">
        <v>117</v>
      </c>
      <c r="L340" s="187" t="str">
        <f t="shared" si="97"/>
        <v>No</v>
      </c>
    </row>
    <row r="341" spans="1:12">
      <c r="A341" s="181" t="s">
        <v>600</v>
      </c>
      <c r="B341" s="182" t="s">
        <v>51</v>
      </c>
      <c r="C341" s="183" t="s">
        <v>51</v>
      </c>
      <c r="D341" s="184" t="str">
        <f t="shared" si="94"/>
        <v>N/A</v>
      </c>
      <c r="E341" s="183" t="s">
        <v>51</v>
      </c>
      <c r="F341" s="184" t="str">
        <f t="shared" si="95"/>
        <v>N/A</v>
      </c>
      <c r="G341" s="183">
        <v>11.337944163</v>
      </c>
      <c r="H341" s="184" t="str">
        <f t="shared" si="96"/>
        <v>N/A</v>
      </c>
      <c r="I341" s="185" t="s">
        <v>51</v>
      </c>
      <c r="J341" s="185" t="s">
        <v>51</v>
      </c>
      <c r="K341" s="186" t="s">
        <v>117</v>
      </c>
      <c r="L341" s="187" t="str">
        <f t="shared" si="97"/>
        <v>No</v>
      </c>
    </row>
    <row r="342" spans="1:12">
      <c r="A342" s="218" t="s">
        <v>174</v>
      </c>
      <c r="B342" s="212"/>
      <c r="C342" s="212"/>
      <c r="D342" s="212"/>
      <c r="E342" s="212"/>
      <c r="F342" s="212"/>
      <c r="G342" s="212"/>
      <c r="H342" s="212"/>
      <c r="I342" s="212"/>
      <c r="J342" s="212"/>
      <c r="K342" s="212"/>
      <c r="L342" s="213"/>
    </row>
    <row r="343" spans="1:12">
      <c r="A343" s="111" t="s">
        <v>387</v>
      </c>
      <c r="B343" s="57" t="s">
        <v>51</v>
      </c>
      <c r="C343" s="39" t="s">
        <v>51</v>
      </c>
      <c r="D343" s="10" t="str">
        <f>IF($B343="N/A","N/A",IF(C343&gt;10,"No",IF(C343&lt;-10,"No","Yes")))</f>
        <v>N/A</v>
      </c>
      <c r="E343" s="39">
        <v>5</v>
      </c>
      <c r="F343" s="10" t="str">
        <f>IF($B343="N/A","N/A",IF(E343&gt;10,"No",IF(E343&lt;-10,"No","Yes")))</f>
        <v>N/A</v>
      </c>
      <c r="G343" s="39">
        <v>5</v>
      </c>
      <c r="H343" s="10" t="str">
        <f>IF($B343="N/A","N/A",IF(G343&gt;10,"No",IF(G343&lt;-10,"No","Yes")))</f>
        <v>N/A</v>
      </c>
      <c r="I343" s="96" t="s">
        <v>51</v>
      </c>
      <c r="J343" s="96">
        <v>0</v>
      </c>
      <c r="K343" s="57" t="s">
        <v>51</v>
      </c>
      <c r="L343" s="21" t="str">
        <f>IF(J343="Div by 0", "N/A", IF(K343="N/A","N/A", IF(J343&gt;VALUE(MID(K343,1,2)), "No", IF(J343&lt;-1*VALUE(MID(K343,1,2)), "No", "Yes"))))</f>
        <v>N/A</v>
      </c>
    </row>
    <row r="344" spans="1:12">
      <c r="A344" s="111" t="s">
        <v>388</v>
      </c>
      <c r="B344" s="59" t="s">
        <v>51</v>
      </c>
      <c r="C344" s="39" t="s">
        <v>51</v>
      </c>
      <c r="D344" s="10" t="str">
        <f>IF($B344="N/A","N/A",IF(C344&gt;10,"No",IF(C344&lt;-10,"No","Yes")))</f>
        <v>N/A</v>
      </c>
      <c r="E344" s="39">
        <v>29</v>
      </c>
      <c r="F344" s="10" t="str">
        <f>IF($B344="N/A","N/A",IF(E344&gt;10,"No",IF(E344&lt;-10,"No","Yes")))</f>
        <v>N/A</v>
      </c>
      <c r="G344" s="39">
        <v>48</v>
      </c>
      <c r="H344" s="10" t="str">
        <f>IF($B344="N/A","N/A",IF(G344&gt;10,"No",IF(G344&lt;-10,"No","Yes")))</f>
        <v>N/A</v>
      </c>
      <c r="I344" s="96" t="s">
        <v>51</v>
      </c>
      <c r="J344" s="96">
        <v>65.52</v>
      </c>
      <c r="K344" s="46" t="s">
        <v>51</v>
      </c>
      <c r="L344" s="21" t="str">
        <f>IF(J344="Div by 0", "N/A", IF(K344="N/A","N/A", IF(J344&gt;VALUE(MID(K344,1,2)), "No", IF(J344&lt;-1*VALUE(MID(K344,1,2)), "No", "Yes"))))</f>
        <v>N/A</v>
      </c>
    </row>
    <row r="345" spans="1:12">
      <c r="A345" s="218" t="s">
        <v>389</v>
      </c>
      <c r="B345" s="212"/>
      <c r="C345" s="212"/>
      <c r="D345" s="212"/>
      <c r="E345" s="212"/>
      <c r="F345" s="212"/>
      <c r="G345" s="212"/>
      <c r="H345" s="212"/>
      <c r="I345" s="212"/>
      <c r="J345" s="212"/>
      <c r="K345" s="212"/>
      <c r="L345" s="213"/>
    </row>
    <row r="346" spans="1:12">
      <c r="A346" s="111" t="s">
        <v>385</v>
      </c>
      <c r="B346" s="57" t="s">
        <v>51</v>
      </c>
      <c r="C346" s="62">
        <v>5263.2863834999998</v>
      </c>
      <c r="D346" s="56" t="str">
        <f>IF($B346="N/A","N/A",IF(C346&gt;10,"No",IF(C346&lt;-10,"No","Yes")))</f>
        <v>N/A</v>
      </c>
      <c r="E346" s="62">
        <v>4844.0317125000001</v>
      </c>
      <c r="F346" s="56" t="str">
        <f>IF($B346="N/A","N/A",IF(E346&gt;10,"No",IF(E346&lt;-10,"No","Yes")))</f>
        <v>N/A</v>
      </c>
      <c r="G346" s="62">
        <v>5223.7707262000004</v>
      </c>
      <c r="H346" s="56" t="str">
        <f>IF($B346="N/A","N/A",IF(G346&gt;10,"No",IF(G346&lt;-10,"No","Yes")))</f>
        <v>N/A</v>
      </c>
      <c r="I346" s="96">
        <v>-7.97</v>
      </c>
      <c r="J346" s="96">
        <v>7.8390000000000004</v>
      </c>
      <c r="K346" s="57" t="s">
        <v>117</v>
      </c>
      <c r="L346" s="21" t="str">
        <f>IF(J346="Div by 0", "N/A", IF(K346="N/A","N/A", IF(J346&gt;VALUE(MID(K346,1,2)), "No", IF(J346&lt;-1*VALUE(MID(K346,1,2)), "No", "Yes"))))</f>
        <v>Yes</v>
      </c>
    </row>
    <row r="347" spans="1:12">
      <c r="A347" s="113" t="s">
        <v>592</v>
      </c>
      <c r="B347" s="55" t="s">
        <v>51</v>
      </c>
      <c r="C347" s="63">
        <v>11768.103730999999</v>
      </c>
      <c r="D347" s="54" t="str">
        <f>IF($B347="N/A","N/A",IF(C347&gt;10,"No",IF(C347&lt;-10,"No","Yes")))</f>
        <v>N/A</v>
      </c>
      <c r="E347" s="63">
        <v>8933.4589200999999</v>
      </c>
      <c r="F347" s="54" t="str">
        <f>IF($B347="N/A","N/A",IF(E347&gt;10,"No",IF(E347&lt;-10,"No","Yes")))</f>
        <v>N/A</v>
      </c>
      <c r="G347" s="63">
        <v>9083.7550651000001</v>
      </c>
      <c r="H347" s="54" t="str">
        <f>IF($B347="N/A","N/A",IF(G347&gt;10,"No",IF(G347&lt;-10,"No","Yes")))</f>
        <v>N/A</v>
      </c>
      <c r="I347" s="104">
        <v>-24.1</v>
      </c>
      <c r="J347" s="104">
        <v>1.6819999999999999</v>
      </c>
      <c r="K347" s="55" t="s">
        <v>117</v>
      </c>
      <c r="L347" s="138" t="str">
        <f>IF(J347="Div by 0", "N/A", IF(K347="N/A","N/A", IF(J347&gt;VALUE(MID(K347,1,2)), "No", IF(J347&lt;-1*VALUE(MID(K347,1,2)), "No", "Yes"))))</f>
        <v>Yes</v>
      </c>
    </row>
    <row r="348" spans="1:12">
      <c r="A348" s="113" t="s">
        <v>595</v>
      </c>
      <c r="B348" s="57" t="s">
        <v>51</v>
      </c>
      <c r="C348" s="62">
        <v>13355.905556</v>
      </c>
      <c r="D348" s="56" t="str">
        <f>IF($B348="N/A","N/A",IF(C348&gt;10,"No",IF(C348&lt;-10,"No","Yes")))</f>
        <v>N/A</v>
      </c>
      <c r="E348" s="62">
        <v>12720.731102</v>
      </c>
      <c r="F348" s="56" t="str">
        <f>IF($B348="N/A","N/A",IF(E348&gt;10,"No",IF(E348&lt;-10,"No","Yes")))</f>
        <v>N/A</v>
      </c>
      <c r="G348" s="62">
        <v>13766.431804</v>
      </c>
      <c r="H348" s="56" t="str">
        <f>IF($B348="N/A","N/A",IF(G348&gt;10,"No",IF(G348&lt;-10,"No","Yes")))</f>
        <v>N/A</v>
      </c>
      <c r="I348" s="96">
        <v>-4.76</v>
      </c>
      <c r="J348" s="96">
        <v>8.2200000000000006</v>
      </c>
      <c r="K348" s="57" t="s">
        <v>116</v>
      </c>
      <c r="L348" s="21" t="str">
        <f>IF(J348="Div by 0", "N/A", IF(K348="N/A","N/A", IF(J348&gt;VALUE(MID(K348,1,2)), "No", IF(J348&lt;-1*VALUE(MID(K348,1,2)), "No", "Yes"))))</f>
        <v>Yes</v>
      </c>
    </row>
    <row r="349" spans="1:12">
      <c r="A349" s="113" t="s">
        <v>598</v>
      </c>
      <c r="B349" s="57" t="s">
        <v>51</v>
      </c>
      <c r="C349" s="62">
        <v>1789.5711076</v>
      </c>
      <c r="D349" s="56" t="str">
        <f>IF($B349="N/A","N/A",IF(C349&gt;10,"No",IF(C349&lt;-10,"No","Yes")))</f>
        <v>N/A</v>
      </c>
      <c r="E349" s="62">
        <v>1993.3526311999999</v>
      </c>
      <c r="F349" s="56" t="str">
        <f>IF($B349="N/A","N/A",IF(E349&gt;10,"No",IF(E349&lt;-10,"No","Yes")))</f>
        <v>N/A</v>
      </c>
      <c r="G349" s="62">
        <v>2350.3406289</v>
      </c>
      <c r="H349" s="56" t="str">
        <f>IF($B349="N/A","N/A",IF(G349&gt;10,"No",IF(G349&lt;-10,"No","Yes")))</f>
        <v>N/A</v>
      </c>
      <c r="I349" s="96">
        <v>11.39</v>
      </c>
      <c r="J349" s="96">
        <v>17.91</v>
      </c>
      <c r="K349" s="57" t="s">
        <v>116</v>
      </c>
      <c r="L349" s="21" t="str">
        <f>IF(J349="Div by 0", "N/A", IF(K349="N/A","N/A", IF(J349&gt;VALUE(MID(K349,1,2)), "No", IF(J349&lt;-1*VALUE(MID(K349,1,2)), "No", "Yes"))))</f>
        <v>No</v>
      </c>
    </row>
    <row r="350" spans="1:12">
      <c r="A350" s="113" t="s">
        <v>600</v>
      </c>
      <c r="B350" s="59" t="s">
        <v>51</v>
      </c>
      <c r="C350" s="64">
        <v>3311.3263830000001</v>
      </c>
      <c r="D350" s="112" t="str">
        <f>IF($B350="N/A","N/A",IF(C350&gt;10,"No",IF(C350&lt;-10,"No","Yes")))</f>
        <v>N/A</v>
      </c>
      <c r="E350" s="64">
        <v>3265.0656216000002</v>
      </c>
      <c r="F350" s="112" t="str">
        <f>IF($B350="N/A","N/A",IF(E350&gt;10,"No",IF(E350&lt;-10,"No","Yes")))</f>
        <v>N/A</v>
      </c>
      <c r="G350" s="64">
        <v>3284.1307937000001</v>
      </c>
      <c r="H350" s="112" t="str">
        <f>IF($B350="N/A","N/A",IF(G350&gt;10,"No",IF(G350&lt;-10,"No","Yes")))</f>
        <v>N/A</v>
      </c>
      <c r="I350" s="102">
        <v>-1.4</v>
      </c>
      <c r="J350" s="102">
        <v>0.58389999999999997</v>
      </c>
      <c r="K350" s="59" t="s">
        <v>116</v>
      </c>
      <c r="L350" s="43" t="str">
        <f>IF(J350="Div by 0", "N/A", IF(K350="N/A","N/A", IF(J350&gt;VALUE(MID(K350,1,2)), "No", IF(J350&lt;-1*VALUE(MID(K350,1,2)), "No", "Yes"))))</f>
        <v>Yes</v>
      </c>
    </row>
    <row r="351" spans="1:12">
      <c r="A351" s="218" t="s">
        <v>390</v>
      </c>
      <c r="B351" s="212"/>
      <c r="C351" s="212"/>
      <c r="D351" s="212"/>
      <c r="E351" s="212"/>
      <c r="F351" s="212"/>
      <c r="G351" s="212"/>
      <c r="H351" s="212"/>
      <c r="I351" s="212"/>
      <c r="J351" s="212"/>
      <c r="K351" s="212"/>
      <c r="L351" s="213"/>
    </row>
    <row r="352" spans="1:12">
      <c r="A352" s="111" t="s">
        <v>817</v>
      </c>
      <c r="B352" s="55" t="s">
        <v>51</v>
      </c>
      <c r="C352" s="63">
        <v>11595.636441000001</v>
      </c>
      <c r="D352" s="54" t="str">
        <f>IF($B352="N/A","N/A",IF(C352&gt;10,"No",IF(C352&lt;-10,"No","Yes")))</f>
        <v>N/A</v>
      </c>
      <c r="E352" s="63">
        <v>8652.4769228000005</v>
      </c>
      <c r="F352" s="54" t="str">
        <f>IF($B352="N/A","N/A",IF(E352&gt;10,"No",IF(E352&lt;-10,"No","Yes")))</f>
        <v>N/A</v>
      </c>
      <c r="G352" s="63">
        <v>9023.4706700000006</v>
      </c>
      <c r="H352" s="54" t="str">
        <f>IF($B352="N/A","N/A",IF(G352&gt;10,"No",IF(G352&lt;-10,"No","Yes")))</f>
        <v>N/A</v>
      </c>
      <c r="I352" s="104">
        <v>-25.4</v>
      </c>
      <c r="J352" s="104">
        <v>4.2880000000000003</v>
      </c>
      <c r="K352" s="55" t="s">
        <v>117</v>
      </c>
      <c r="L352" s="138" t="str">
        <f>IF(J352="Div by 0", "N/A", IF(K352="N/A","N/A", IF(J352&gt;VALUE(MID(K352,1,2)), "No", IF(J352&lt;-1*VALUE(MID(K352,1,2)), "No", "Yes"))))</f>
        <v>Yes</v>
      </c>
    </row>
    <row r="353" spans="1:12">
      <c r="A353" s="113" t="s">
        <v>592</v>
      </c>
      <c r="B353" s="57" t="s">
        <v>51</v>
      </c>
      <c r="C353" s="62">
        <v>11881.314361999999</v>
      </c>
      <c r="D353" s="56" t="str">
        <f>IF($B353="N/A","N/A",IF(C353&gt;10,"No",IF(C353&lt;-10,"No","Yes")))</f>
        <v>N/A</v>
      </c>
      <c r="E353" s="62">
        <v>8995.8525912999994</v>
      </c>
      <c r="F353" s="56" t="str">
        <f>IF($B353="N/A","N/A",IF(E353&gt;10,"No",IF(E353&lt;-10,"No","Yes")))</f>
        <v>N/A</v>
      </c>
      <c r="G353" s="62">
        <v>9142.8646060999999</v>
      </c>
      <c r="H353" s="56" t="str">
        <f>IF($B353="N/A","N/A",IF(G353&gt;10,"No",IF(G353&lt;-10,"No","Yes")))</f>
        <v>N/A</v>
      </c>
      <c r="I353" s="96">
        <v>-24.3</v>
      </c>
      <c r="J353" s="96">
        <v>1.6339999999999999</v>
      </c>
      <c r="K353" s="57" t="s">
        <v>116</v>
      </c>
      <c r="L353" s="21" t="str">
        <f>IF(J353="Div by 0", "N/A", IF(K353="N/A","N/A", IF(J353&gt;VALUE(MID(K353,1,2)), "No", IF(J353&lt;-1*VALUE(MID(K353,1,2)), "No", "Yes"))))</f>
        <v>Yes</v>
      </c>
    </row>
    <row r="354" spans="1:12">
      <c r="A354" s="113" t="s">
        <v>595</v>
      </c>
      <c r="B354" s="59" t="s">
        <v>51</v>
      </c>
      <c r="C354" s="64">
        <v>11243.996353</v>
      </c>
      <c r="D354" s="112" t="str">
        <f>IF($B354="N/A","N/A",IF(C354&gt;10,"No",IF(C354&lt;-10,"No","Yes")))</f>
        <v>N/A</v>
      </c>
      <c r="E354" s="64">
        <v>8185.2767198000001</v>
      </c>
      <c r="F354" s="112" t="str">
        <f>IF($B354="N/A","N/A",IF(E354&gt;10,"No",IF(E354&lt;-10,"No","Yes")))</f>
        <v>N/A</v>
      </c>
      <c r="G354" s="64">
        <v>8862.2593969000009</v>
      </c>
      <c r="H354" s="112" t="str">
        <f>IF($B354="N/A","N/A",IF(G354&gt;10,"No",IF(G354&lt;-10,"No","Yes")))</f>
        <v>N/A</v>
      </c>
      <c r="I354" s="102">
        <v>-27.2</v>
      </c>
      <c r="J354" s="102">
        <v>8.2710000000000008</v>
      </c>
      <c r="K354" s="59" t="s">
        <v>116</v>
      </c>
      <c r="L354" s="43" t="str">
        <f>IF(J354="Div by 0", "N/A", IF(K354="N/A","N/A", IF(J354&gt;VALUE(MID(K354,1,2)), "No", IF(J354&lt;-1*VALUE(MID(K354,1,2)), "No", "Yes"))))</f>
        <v>Yes</v>
      </c>
    </row>
    <row r="355" spans="1:12">
      <c r="A355" s="113" t="s">
        <v>935</v>
      </c>
      <c r="B355" s="59" t="s">
        <v>51</v>
      </c>
      <c r="C355" s="64" t="s">
        <v>51</v>
      </c>
      <c r="D355" s="112" t="str">
        <f t="shared" ref="D355:D367" si="98">IF($B355="N/A","N/A",IF(C355&gt;10,"No",IF(C355&lt;-10,"No","Yes")))</f>
        <v>N/A</v>
      </c>
      <c r="E355" s="64" t="s">
        <v>51</v>
      </c>
      <c r="F355" s="112" t="str">
        <f t="shared" ref="F355:F367" si="99">IF($B355="N/A","N/A",IF(E355&gt;10,"No",IF(E355&lt;-10,"No","Yes")))</f>
        <v>N/A</v>
      </c>
      <c r="G355" s="64">
        <v>7731.9401539</v>
      </c>
      <c r="H355" s="112" t="str">
        <f t="shared" ref="H355:H367" si="100">IF($B355="N/A","N/A",IF(G355&gt;10,"No",IF(G355&lt;-10,"No","Yes")))</f>
        <v>N/A</v>
      </c>
      <c r="I355" s="102" t="s">
        <v>51</v>
      </c>
      <c r="J355" s="102" t="s">
        <v>51</v>
      </c>
      <c r="K355" s="59" t="s">
        <v>116</v>
      </c>
      <c r="L355" s="43" t="str">
        <f t="shared" ref="L355:L367" si="101">IF(J355="Div by 0", "N/A", IF(K355="N/A","N/A", IF(J355&gt;VALUE(MID(K355,1,2)), "No", IF(J355&lt;-1*VALUE(MID(K355,1,2)), "No", "Yes"))))</f>
        <v>No</v>
      </c>
    </row>
    <row r="356" spans="1:12">
      <c r="A356" s="113" t="s">
        <v>936</v>
      </c>
      <c r="B356" s="59" t="s">
        <v>51</v>
      </c>
      <c r="C356" s="64" t="s">
        <v>51</v>
      </c>
      <c r="D356" s="112" t="str">
        <f t="shared" si="98"/>
        <v>N/A</v>
      </c>
      <c r="E356" s="64" t="s">
        <v>51</v>
      </c>
      <c r="F356" s="112" t="str">
        <f t="shared" si="99"/>
        <v>N/A</v>
      </c>
      <c r="G356" s="64">
        <v>656.67995910000002</v>
      </c>
      <c r="H356" s="112" t="str">
        <f t="shared" si="100"/>
        <v>N/A</v>
      </c>
      <c r="I356" s="102" t="s">
        <v>51</v>
      </c>
      <c r="J356" s="102" t="s">
        <v>51</v>
      </c>
      <c r="K356" s="59" t="s">
        <v>116</v>
      </c>
      <c r="L356" s="43" t="str">
        <f t="shared" si="101"/>
        <v>No</v>
      </c>
    </row>
    <row r="357" spans="1:12">
      <c r="A357" s="113" t="s">
        <v>937</v>
      </c>
      <c r="B357" s="59" t="s">
        <v>51</v>
      </c>
      <c r="C357" s="64" t="s">
        <v>51</v>
      </c>
      <c r="D357" s="112" t="str">
        <f t="shared" si="98"/>
        <v>N/A</v>
      </c>
      <c r="E357" s="64" t="s">
        <v>51</v>
      </c>
      <c r="F357" s="112" t="str">
        <f t="shared" si="99"/>
        <v>N/A</v>
      </c>
      <c r="G357" s="64">
        <v>9814.8794792999997</v>
      </c>
      <c r="H357" s="112" t="str">
        <f t="shared" si="100"/>
        <v>N/A</v>
      </c>
      <c r="I357" s="102" t="s">
        <v>51</v>
      </c>
      <c r="J357" s="102" t="s">
        <v>51</v>
      </c>
      <c r="K357" s="59" t="s">
        <v>116</v>
      </c>
      <c r="L357" s="43" t="str">
        <f t="shared" si="101"/>
        <v>No</v>
      </c>
    </row>
    <row r="358" spans="1:12">
      <c r="A358" s="113" t="s">
        <v>938</v>
      </c>
      <c r="B358" s="59" t="s">
        <v>51</v>
      </c>
      <c r="C358" s="64" t="s">
        <v>51</v>
      </c>
      <c r="D358" s="112" t="str">
        <f t="shared" si="98"/>
        <v>N/A</v>
      </c>
      <c r="E358" s="64" t="s">
        <v>51</v>
      </c>
      <c r="F358" s="112" t="str">
        <f t="shared" si="99"/>
        <v>N/A</v>
      </c>
      <c r="G358" s="64">
        <v>278.60910025999999</v>
      </c>
      <c r="H358" s="112" t="str">
        <f t="shared" si="100"/>
        <v>N/A</v>
      </c>
      <c r="I358" s="102" t="s">
        <v>51</v>
      </c>
      <c r="J358" s="102" t="s">
        <v>51</v>
      </c>
      <c r="K358" s="59" t="s">
        <v>116</v>
      </c>
      <c r="L358" s="43" t="str">
        <f t="shared" si="101"/>
        <v>No</v>
      </c>
    </row>
    <row r="359" spans="1:12">
      <c r="A359" s="113" t="s">
        <v>939</v>
      </c>
      <c r="B359" s="59" t="s">
        <v>51</v>
      </c>
      <c r="C359" s="64" t="s">
        <v>51</v>
      </c>
      <c r="D359" s="112" t="str">
        <f t="shared" si="98"/>
        <v>N/A</v>
      </c>
      <c r="E359" s="64" t="s">
        <v>51</v>
      </c>
      <c r="F359" s="112" t="str">
        <f t="shared" si="99"/>
        <v>N/A</v>
      </c>
      <c r="G359" s="64">
        <v>29256.305670000002</v>
      </c>
      <c r="H359" s="112" t="str">
        <f t="shared" si="100"/>
        <v>N/A</v>
      </c>
      <c r="I359" s="102" t="s">
        <v>51</v>
      </c>
      <c r="J359" s="102" t="s">
        <v>51</v>
      </c>
      <c r="K359" s="59" t="s">
        <v>116</v>
      </c>
      <c r="L359" s="43" t="str">
        <f t="shared" si="101"/>
        <v>No</v>
      </c>
    </row>
    <row r="360" spans="1:12">
      <c r="A360" s="113" t="s">
        <v>940</v>
      </c>
      <c r="B360" s="59" t="s">
        <v>51</v>
      </c>
      <c r="C360" s="64" t="s">
        <v>51</v>
      </c>
      <c r="D360" s="112" t="str">
        <f t="shared" si="98"/>
        <v>N/A</v>
      </c>
      <c r="E360" s="64" t="s">
        <v>51</v>
      </c>
      <c r="F360" s="112" t="str">
        <f t="shared" si="99"/>
        <v>N/A</v>
      </c>
      <c r="G360" s="64" t="s">
        <v>995</v>
      </c>
      <c r="H360" s="112" t="str">
        <f t="shared" si="100"/>
        <v>N/A</v>
      </c>
      <c r="I360" s="102" t="s">
        <v>51</v>
      </c>
      <c r="J360" s="102" t="s">
        <v>51</v>
      </c>
      <c r="K360" s="59" t="s">
        <v>116</v>
      </c>
      <c r="L360" s="43" t="str">
        <f t="shared" si="101"/>
        <v>No</v>
      </c>
    </row>
    <row r="361" spans="1:12">
      <c r="A361" s="113" t="s">
        <v>941</v>
      </c>
      <c r="B361" s="59" t="s">
        <v>51</v>
      </c>
      <c r="C361" s="64" t="s">
        <v>51</v>
      </c>
      <c r="D361" s="112" t="str">
        <f t="shared" si="98"/>
        <v>N/A</v>
      </c>
      <c r="E361" s="64" t="s">
        <v>51</v>
      </c>
      <c r="F361" s="112" t="str">
        <f t="shared" si="99"/>
        <v>N/A</v>
      </c>
      <c r="G361" s="64">
        <v>277.07265394000001</v>
      </c>
      <c r="H361" s="112" t="str">
        <f t="shared" si="100"/>
        <v>N/A</v>
      </c>
      <c r="I361" s="102" t="s">
        <v>51</v>
      </c>
      <c r="J361" s="102" t="s">
        <v>51</v>
      </c>
      <c r="K361" s="59" t="s">
        <v>116</v>
      </c>
      <c r="L361" s="43" t="str">
        <f t="shared" si="101"/>
        <v>No</v>
      </c>
    </row>
    <row r="362" spans="1:12">
      <c r="A362" s="113" t="s">
        <v>942</v>
      </c>
      <c r="B362" s="59" t="s">
        <v>51</v>
      </c>
      <c r="C362" s="64" t="s">
        <v>51</v>
      </c>
      <c r="D362" s="112" t="str">
        <f t="shared" si="98"/>
        <v>N/A</v>
      </c>
      <c r="E362" s="64" t="s">
        <v>51</v>
      </c>
      <c r="F362" s="112" t="str">
        <f t="shared" si="99"/>
        <v>N/A</v>
      </c>
      <c r="G362" s="64" t="s">
        <v>995</v>
      </c>
      <c r="H362" s="112" t="str">
        <f t="shared" si="100"/>
        <v>N/A</v>
      </c>
      <c r="I362" s="102" t="s">
        <v>51</v>
      </c>
      <c r="J362" s="102" t="s">
        <v>51</v>
      </c>
      <c r="K362" s="59" t="s">
        <v>116</v>
      </c>
      <c r="L362" s="43" t="str">
        <f t="shared" si="101"/>
        <v>No</v>
      </c>
    </row>
    <row r="363" spans="1:12">
      <c r="A363" s="113" t="s">
        <v>943</v>
      </c>
      <c r="B363" s="59" t="s">
        <v>51</v>
      </c>
      <c r="C363" s="64" t="s">
        <v>51</v>
      </c>
      <c r="D363" s="112" t="str">
        <f t="shared" si="98"/>
        <v>N/A</v>
      </c>
      <c r="E363" s="64" t="s">
        <v>51</v>
      </c>
      <c r="F363" s="112" t="str">
        <f t="shared" si="99"/>
        <v>N/A</v>
      </c>
      <c r="G363" s="64">
        <v>14701.775772000001</v>
      </c>
      <c r="H363" s="112" t="str">
        <f t="shared" si="100"/>
        <v>N/A</v>
      </c>
      <c r="I363" s="102" t="s">
        <v>51</v>
      </c>
      <c r="J363" s="102" t="s">
        <v>51</v>
      </c>
      <c r="K363" s="59" t="s">
        <v>116</v>
      </c>
      <c r="L363" s="43" t="str">
        <f t="shared" si="101"/>
        <v>No</v>
      </c>
    </row>
    <row r="364" spans="1:12">
      <c r="A364" s="113" t="s">
        <v>944</v>
      </c>
      <c r="B364" s="59" t="s">
        <v>51</v>
      </c>
      <c r="C364" s="64" t="s">
        <v>51</v>
      </c>
      <c r="D364" s="112" t="str">
        <f t="shared" si="98"/>
        <v>N/A</v>
      </c>
      <c r="E364" s="64" t="s">
        <v>51</v>
      </c>
      <c r="F364" s="112" t="str">
        <f t="shared" si="99"/>
        <v>N/A</v>
      </c>
      <c r="G364" s="64" t="s">
        <v>995</v>
      </c>
      <c r="H364" s="112" t="str">
        <f t="shared" si="100"/>
        <v>N/A</v>
      </c>
      <c r="I364" s="102" t="s">
        <v>51</v>
      </c>
      <c r="J364" s="102" t="s">
        <v>51</v>
      </c>
      <c r="K364" s="59" t="s">
        <v>116</v>
      </c>
      <c r="L364" s="43" t="str">
        <f t="shared" si="101"/>
        <v>No</v>
      </c>
    </row>
    <row r="365" spans="1:12">
      <c r="A365" s="113" t="s">
        <v>945</v>
      </c>
      <c r="B365" s="59" t="s">
        <v>51</v>
      </c>
      <c r="C365" s="64" t="s">
        <v>51</v>
      </c>
      <c r="D365" s="112" t="str">
        <f t="shared" si="98"/>
        <v>N/A</v>
      </c>
      <c r="E365" s="64" t="s">
        <v>51</v>
      </c>
      <c r="F365" s="112" t="str">
        <f t="shared" si="99"/>
        <v>N/A</v>
      </c>
      <c r="G365" s="64" t="s">
        <v>995</v>
      </c>
      <c r="H365" s="112" t="str">
        <f t="shared" si="100"/>
        <v>N/A</v>
      </c>
      <c r="I365" s="102" t="s">
        <v>51</v>
      </c>
      <c r="J365" s="102" t="s">
        <v>51</v>
      </c>
      <c r="K365" s="59" t="s">
        <v>116</v>
      </c>
      <c r="L365" s="43" t="str">
        <f t="shared" si="101"/>
        <v>No</v>
      </c>
    </row>
    <row r="366" spans="1:12">
      <c r="A366" s="173" t="s">
        <v>957</v>
      </c>
      <c r="B366" s="59" t="s">
        <v>51</v>
      </c>
      <c r="C366" s="64" t="s">
        <v>51</v>
      </c>
      <c r="D366" s="112" t="str">
        <f t="shared" si="98"/>
        <v>N/A</v>
      </c>
      <c r="E366" s="64" t="s">
        <v>51</v>
      </c>
      <c r="F366" s="112" t="str">
        <f t="shared" si="99"/>
        <v>N/A</v>
      </c>
      <c r="G366" s="64">
        <v>10953.710706</v>
      </c>
      <c r="H366" s="112" t="str">
        <f t="shared" si="100"/>
        <v>N/A</v>
      </c>
      <c r="I366" s="102" t="s">
        <v>51</v>
      </c>
      <c r="J366" s="102" t="s">
        <v>51</v>
      </c>
      <c r="K366" s="59" t="s">
        <v>116</v>
      </c>
      <c r="L366" s="43" t="str">
        <f t="shared" si="101"/>
        <v>No</v>
      </c>
    </row>
    <row r="367" spans="1:12" ht="12.75" customHeight="1">
      <c r="A367" s="163" t="s">
        <v>946</v>
      </c>
      <c r="B367" s="59" t="s">
        <v>51</v>
      </c>
      <c r="C367" s="64" t="s">
        <v>51</v>
      </c>
      <c r="D367" s="112" t="str">
        <f t="shared" si="98"/>
        <v>N/A</v>
      </c>
      <c r="E367" s="64" t="s">
        <v>51</v>
      </c>
      <c r="F367" s="112" t="str">
        <f t="shared" si="99"/>
        <v>N/A</v>
      </c>
      <c r="G367" s="64">
        <v>284.67307793999998</v>
      </c>
      <c r="H367" s="112" t="str">
        <f t="shared" si="100"/>
        <v>N/A</v>
      </c>
      <c r="I367" s="102" t="s">
        <v>51</v>
      </c>
      <c r="J367" s="102" t="s">
        <v>51</v>
      </c>
      <c r="K367" s="59" t="s">
        <v>116</v>
      </c>
      <c r="L367" s="43" t="str">
        <f t="shared" si="101"/>
        <v>No</v>
      </c>
    </row>
    <row r="368" spans="1:12">
      <c r="A368" s="218" t="s">
        <v>391</v>
      </c>
      <c r="B368" s="212"/>
      <c r="C368" s="212"/>
      <c r="D368" s="212"/>
      <c r="E368" s="212"/>
      <c r="F368" s="212"/>
      <c r="G368" s="212"/>
      <c r="H368" s="212"/>
      <c r="I368" s="212"/>
      <c r="J368" s="212"/>
      <c r="K368" s="212"/>
      <c r="L368" s="213"/>
    </row>
    <row r="369" spans="1:12">
      <c r="A369" s="99" t="s">
        <v>818</v>
      </c>
      <c r="B369" s="114" t="s">
        <v>51</v>
      </c>
      <c r="C369" s="65">
        <v>40993.422483000002</v>
      </c>
      <c r="D369" s="103" t="str">
        <f>IF($B369="N/A","N/A",IF(C369&gt;10,"No",IF(C369&lt;-10,"No","Yes")))</f>
        <v>N/A</v>
      </c>
      <c r="E369" s="65">
        <v>38565.448236999997</v>
      </c>
      <c r="F369" s="103" t="str">
        <f>IF($B369="N/A","N/A",IF(E369&gt;10,"No",IF(E369&lt;-10,"No","Yes")))</f>
        <v>N/A</v>
      </c>
      <c r="G369" s="65">
        <v>39426.110972000002</v>
      </c>
      <c r="H369" s="103" t="str">
        <f>IF($B369="N/A","N/A",IF(G369&gt;10,"No",IF(G369&lt;-10,"No","Yes")))</f>
        <v>N/A</v>
      </c>
      <c r="I369" s="104">
        <v>-5.92</v>
      </c>
      <c r="J369" s="104">
        <v>2.2320000000000002</v>
      </c>
      <c r="K369" s="66" t="s">
        <v>117</v>
      </c>
      <c r="L369" s="138" t="str">
        <f>IF(J369="Div by 0", "N/A", IF(K369="N/A","N/A", IF(J369&gt;VALUE(MID(K369,1,2)), "No", IF(J369&lt;-1*VALUE(MID(K369,1,2)), "No", "Yes"))))</f>
        <v>Yes</v>
      </c>
    </row>
    <row r="370" spans="1:12">
      <c r="A370" s="119" t="s">
        <v>819</v>
      </c>
      <c r="B370" s="70" t="s">
        <v>51</v>
      </c>
      <c r="C370" s="40">
        <v>22810.117886</v>
      </c>
      <c r="D370" s="10" t="str">
        <f>IF($B370="N/A","N/A",IF(C370&gt;10,"No",IF(C370&lt;-10,"No","Yes")))</f>
        <v>N/A</v>
      </c>
      <c r="E370" s="40">
        <v>20792.743501000001</v>
      </c>
      <c r="F370" s="10" t="str">
        <f>IF($B370="N/A","N/A",IF(E370&gt;10,"No",IF(E370&lt;-10,"No","Yes")))</f>
        <v>N/A</v>
      </c>
      <c r="G370" s="40">
        <v>22743.902710999999</v>
      </c>
      <c r="H370" s="10" t="str">
        <f>IF($B370="N/A","N/A",IF(G370&gt;10,"No",IF(G370&lt;-10,"No","Yes")))</f>
        <v>N/A</v>
      </c>
      <c r="I370" s="96">
        <v>-8.84</v>
      </c>
      <c r="J370" s="96">
        <v>9.3840000000000003</v>
      </c>
      <c r="K370" s="11" t="s">
        <v>117</v>
      </c>
      <c r="L370" s="21" t="str">
        <f>IF(J370="Div by 0", "N/A", IF(K370="N/A","N/A", IF(J370&gt;VALUE(MID(K370,1,2)), "No", IF(J370&lt;-1*VALUE(MID(K370,1,2)), "No", "Yes"))))</f>
        <v>Yes</v>
      </c>
    </row>
    <row r="371" spans="1:12" ht="25.5">
      <c r="A371" s="99" t="s">
        <v>820</v>
      </c>
      <c r="B371" s="101" t="s">
        <v>51</v>
      </c>
      <c r="C371" s="44">
        <v>31144.86001</v>
      </c>
      <c r="D371" s="52" t="str">
        <f>IF($B371="N/A","N/A",IF(C371&gt;10,"No",IF(C371&lt;-10,"No","Yes")))</f>
        <v>N/A</v>
      </c>
      <c r="E371" s="44">
        <v>29304.891441</v>
      </c>
      <c r="F371" s="52" t="str">
        <f>IF($B371="N/A","N/A",IF(E371&gt;10,"No",IF(E371&lt;-10,"No","Yes")))</f>
        <v>N/A</v>
      </c>
      <c r="G371" s="44">
        <v>29441.157955999999</v>
      </c>
      <c r="H371" s="52" t="str">
        <f>IF($B371="N/A","N/A",IF(G371&gt;10,"No",IF(G371&lt;-10,"No","Yes")))</f>
        <v>N/A</v>
      </c>
      <c r="I371" s="102">
        <v>-5.91</v>
      </c>
      <c r="J371" s="102">
        <v>0.46500000000000002</v>
      </c>
      <c r="K371" s="53" t="s">
        <v>117</v>
      </c>
      <c r="L371" s="43" t="str">
        <f>IF(J371="Div by 0", "N/A", IF(K371="N/A","N/A", IF(J371&gt;VALUE(MID(K371,1,2)), "No", IF(J371&lt;-1*VALUE(MID(K371,1,2)), "No", "Yes"))))</f>
        <v>Yes</v>
      </c>
    </row>
    <row r="372" spans="1:12">
      <c r="A372" s="218" t="s">
        <v>535</v>
      </c>
      <c r="B372" s="212"/>
      <c r="C372" s="212"/>
      <c r="D372" s="212"/>
      <c r="E372" s="212"/>
      <c r="F372" s="212"/>
      <c r="G372" s="212"/>
      <c r="H372" s="212"/>
      <c r="I372" s="212"/>
      <c r="J372" s="212"/>
      <c r="K372" s="212"/>
      <c r="L372" s="213"/>
    </row>
    <row r="373" spans="1:12">
      <c r="A373" s="99" t="s">
        <v>821</v>
      </c>
      <c r="B373" s="114" t="s">
        <v>51</v>
      </c>
      <c r="C373" s="65">
        <v>38191.179247</v>
      </c>
      <c r="D373" s="103" t="str">
        <f t="shared" ref="D373:D383" si="102">IF($B373="N/A","N/A",IF(C373&gt;10,"No",IF(C373&lt;-10,"No","Yes")))</f>
        <v>N/A</v>
      </c>
      <c r="E373" s="65">
        <v>35643.830156000004</v>
      </c>
      <c r="F373" s="103" t="str">
        <f t="shared" ref="F373:F383" si="103">IF($B373="N/A","N/A",IF(E373&gt;10,"No",IF(E373&lt;-10,"No","Yes")))</f>
        <v>N/A</v>
      </c>
      <c r="G373" s="65">
        <v>38972.361148999997</v>
      </c>
      <c r="H373" s="103" t="str">
        <f t="shared" ref="H373:H383" si="104">IF($B373="N/A","N/A",IF(G373&gt;10,"No",IF(G373&lt;-10,"No","Yes")))</f>
        <v>N/A</v>
      </c>
      <c r="I373" s="104">
        <v>-6.67</v>
      </c>
      <c r="J373" s="104">
        <v>9.3379999999999992</v>
      </c>
      <c r="K373" s="66" t="s">
        <v>117</v>
      </c>
      <c r="L373" s="138" t="str">
        <f t="shared" ref="L373:L383" si="105">IF(J373="Div by 0", "N/A", IF(K373="N/A","N/A", IF(J373&gt;VALUE(MID(K373,1,2)), "No", IF(J373&lt;-1*VALUE(MID(K373,1,2)), "No", "Yes"))))</f>
        <v>Yes</v>
      </c>
    </row>
    <row r="374" spans="1:12">
      <c r="A374" s="153" t="s">
        <v>514</v>
      </c>
      <c r="B374" s="70" t="s">
        <v>51</v>
      </c>
      <c r="C374" s="40">
        <v>29502.388591999999</v>
      </c>
      <c r="D374" s="10" t="str">
        <f t="shared" si="102"/>
        <v>N/A</v>
      </c>
      <c r="E374" s="40">
        <v>24785.690972</v>
      </c>
      <c r="F374" s="10" t="str">
        <f t="shared" si="103"/>
        <v>N/A</v>
      </c>
      <c r="G374" s="40">
        <v>26724.944969</v>
      </c>
      <c r="H374" s="10" t="str">
        <f t="shared" si="104"/>
        <v>N/A</v>
      </c>
      <c r="I374" s="96">
        <v>-16</v>
      </c>
      <c r="J374" s="96">
        <v>7.8239999999999998</v>
      </c>
      <c r="K374" s="11" t="s">
        <v>117</v>
      </c>
      <c r="L374" s="21" t="str">
        <f t="shared" si="105"/>
        <v>Yes</v>
      </c>
    </row>
    <row r="375" spans="1:12">
      <c r="A375" s="153" t="s">
        <v>515</v>
      </c>
      <c r="B375" s="70" t="s">
        <v>51</v>
      </c>
      <c r="C375" s="40" t="s">
        <v>995</v>
      </c>
      <c r="D375" s="10" t="str">
        <f t="shared" si="102"/>
        <v>N/A</v>
      </c>
      <c r="E375" s="40" t="s">
        <v>995</v>
      </c>
      <c r="F375" s="10" t="str">
        <f t="shared" si="103"/>
        <v>N/A</v>
      </c>
      <c r="G375" s="40" t="s">
        <v>995</v>
      </c>
      <c r="H375" s="10" t="str">
        <f t="shared" si="104"/>
        <v>N/A</v>
      </c>
      <c r="I375" s="96" t="s">
        <v>995</v>
      </c>
      <c r="J375" s="96" t="s">
        <v>995</v>
      </c>
      <c r="K375" s="11" t="s">
        <v>117</v>
      </c>
      <c r="L375" s="21" t="str">
        <f t="shared" si="105"/>
        <v>N/A</v>
      </c>
    </row>
    <row r="376" spans="1:12">
      <c r="A376" s="153" t="s">
        <v>516</v>
      </c>
      <c r="B376" s="70" t="s">
        <v>51</v>
      </c>
      <c r="C376" s="40" t="s">
        <v>995</v>
      </c>
      <c r="D376" s="10" t="str">
        <f t="shared" si="102"/>
        <v>N/A</v>
      </c>
      <c r="E376" s="40" t="s">
        <v>995</v>
      </c>
      <c r="F376" s="10" t="str">
        <f t="shared" si="103"/>
        <v>N/A</v>
      </c>
      <c r="G376" s="40" t="s">
        <v>995</v>
      </c>
      <c r="H376" s="10" t="str">
        <f t="shared" si="104"/>
        <v>N/A</v>
      </c>
      <c r="I376" s="96" t="s">
        <v>995</v>
      </c>
      <c r="J376" s="96" t="s">
        <v>995</v>
      </c>
      <c r="K376" s="11" t="s">
        <v>117</v>
      </c>
      <c r="L376" s="21" t="str">
        <f t="shared" si="105"/>
        <v>N/A</v>
      </c>
    </row>
    <row r="377" spans="1:12">
      <c r="A377" s="153" t="s">
        <v>517</v>
      </c>
      <c r="B377" s="70" t="s">
        <v>51</v>
      </c>
      <c r="C377" s="40" t="s">
        <v>995</v>
      </c>
      <c r="D377" s="10" t="str">
        <f t="shared" si="102"/>
        <v>N/A</v>
      </c>
      <c r="E377" s="40" t="s">
        <v>995</v>
      </c>
      <c r="F377" s="10" t="str">
        <f t="shared" si="103"/>
        <v>N/A</v>
      </c>
      <c r="G377" s="40" t="s">
        <v>995</v>
      </c>
      <c r="H377" s="10" t="str">
        <f t="shared" si="104"/>
        <v>N/A</v>
      </c>
      <c r="I377" s="96" t="s">
        <v>995</v>
      </c>
      <c r="J377" s="96" t="s">
        <v>995</v>
      </c>
      <c r="K377" s="11" t="s">
        <v>117</v>
      </c>
      <c r="L377" s="21" t="str">
        <f t="shared" si="105"/>
        <v>N/A</v>
      </c>
    </row>
    <row r="378" spans="1:12">
      <c r="A378" s="153" t="s">
        <v>518</v>
      </c>
      <c r="B378" s="70" t="s">
        <v>51</v>
      </c>
      <c r="C378" s="40">
        <v>42796.047169999998</v>
      </c>
      <c r="D378" s="10" t="str">
        <f t="shared" si="102"/>
        <v>N/A</v>
      </c>
      <c r="E378" s="40">
        <v>29795.64</v>
      </c>
      <c r="F378" s="10" t="str">
        <f t="shared" si="103"/>
        <v>N/A</v>
      </c>
      <c r="G378" s="40" t="s">
        <v>995</v>
      </c>
      <c r="H378" s="10" t="str">
        <f t="shared" si="104"/>
        <v>N/A</v>
      </c>
      <c r="I378" s="96">
        <v>-30.4</v>
      </c>
      <c r="J378" s="96" t="s">
        <v>995</v>
      </c>
      <c r="K378" s="11" t="s">
        <v>117</v>
      </c>
      <c r="L378" s="21" t="str">
        <f t="shared" si="105"/>
        <v>N/A</v>
      </c>
    </row>
    <row r="379" spans="1:12">
      <c r="A379" s="153" t="s">
        <v>533</v>
      </c>
      <c r="B379" s="70" t="s">
        <v>51</v>
      </c>
      <c r="C379" s="40">
        <v>53362.433370999999</v>
      </c>
      <c r="D379" s="10" t="str">
        <f t="shared" si="102"/>
        <v>N/A</v>
      </c>
      <c r="E379" s="40">
        <v>49667.429614000001</v>
      </c>
      <c r="F379" s="10" t="str">
        <f t="shared" si="103"/>
        <v>N/A</v>
      </c>
      <c r="G379" s="40">
        <v>53347.050428000002</v>
      </c>
      <c r="H379" s="10" t="str">
        <f t="shared" si="104"/>
        <v>N/A</v>
      </c>
      <c r="I379" s="96">
        <v>-6.92</v>
      </c>
      <c r="J379" s="96">
        <v>7.4089999999999998</v>
      </c>
      <c r="K379" s="11" t="s">
        <v>117</v>
      </c>
      <c r="L379" s="21" t="str">
        <f t="shared" si="105"/>
        <v>Yes</v>
      </c>
    </row>
    <row r="380" spans="1:12">
      <c r="A380" s="153" t="s">
        <v>519</v>
      </c>
      <c r="B380" s="70" t="s">
        <v>51</v>
      </c>
      <c r="C380" s="40" t="s">
        <v>995</v>
      </c>
      <c r="D380" s="10" t="str">
        <f t="shared" si="102"/>
        <v>N/A</v>
      </c>
      <c r="E380" s="40" t="s">
        <v>995</v>
      </c>
      <c r="F380" s="10" t="str">
        <f t="shared" si="103"/>
        <v>N/A</v>
      </c>
      <c r="G380" s="40" t="s">
        <v>995</v>
      </c>
      <c r="H380" s="10" t="str">
        <f t="shared" si="104"/>
        <v>N/A</v>
      </c>
      <c r="I380" s="96" t="s">
        <v>995</v>
      </c>
      <c r="J380" s="96" t="s">
        <v>995</v>
      </c>
      <c r="K380" s="11" t="s">
        <v>117</v>
      </c>
      <c r="L380" s="21" t="str">
        <f t="shared" si="105"/>
        <v>N/A</v>
      </c>
    </row>
    <row r="381" spans="1:12" ht="12.75" customHeight="1">
      <c r="A381" s="191" t="s">
        <v>974</v>
      </c>
      <c r="B381" s="70" t="s">
        <v>51</v>
      </c>
      <c r="C381" s="40">
        <v>62707.564625999999</v>
      </c>
      <c r="D381" s="10" t="str">
        <f t="shared" si="102"/>
        <v>N/A</v>
      </c>
      <c r="E381" s="40">
        <v>62839.505976</v>
      </c>
      <c r="F381" s="10" t="str">
        <f t="shared" si="103"/>
        <v>N/A</v>
      </c>
      <c r="G381" s="40">
        <v>67560.336207</v>
      </c>
      <c r="H381" s="10" t="str">
        <f t="shared" si="104"/>
        <v>N/A</v>
      </c>
      <c r="I381" s="96">
        <v>0.2104</v>
      </c>
      <c r="J381" s="96">
        <v>7.5129999999999999</v>
      </c>
      <c r="K381" s="11" t="s">
        <v>117</v>
      </c>
      <c r="L381" s="21" t="str">
        <f t="shared" si="105"/>
        <v>Yes</v>
      </c>
    </row>
    <row r="382" spans="1:12">
      <c r="A382" s="181" t="s">
        <v>972</v>
      </c>
      <c r="B382" s="70" t="s">
        <v>51</v>
      </c>
      <c r="C382" s="40" t="s">
        <v>51</v>
      </c>
      <c r="D382" s="10" t="str">
        <f>IF($B382="N/A","N/A",IF(C382&gt;10,"No",IF(C382&lt;-10,"No","Yes")))</f>
        <v>N/A</v>
      </c>
      <c r="E382" s="40" t="s">
        <v>995</v>
      </c>
      <c r="F382" s="10" t="str">
        <f>IF($B382="N/A","N/A",IF(E382&gt;10,"No",IF(E382&lt;-10,"No","Yes")))</f>
        <v>N/A</v>
      </c>
      <c r="G382" s="40" t="s">
        <v>995</v>
      </c>
      <c r="H382" s="10" t="str">
        <f>IF($B382="N/A","N/A",IF(G382&gt;10,"No",IF(G382&lt;-10,"No","Yes")))</f>
        <v>N/A</v>
      </c>
      <c r="I382" s="96" t="s">
        <v>51</v>
      </c>
      <c r="J382" s="96" t="s">
        <v>995</v>
      </c>
      <c r="K382" s="11" t="s">
        <v>117</v>
      </c>
      <c r="L382" s="21" t="str">
        <f t="shared" si="105"/>
        <v>N/A</v>
      </c>
    </row>
    <row r="383" spans="1:12">
      <c r="A383" s="153" t="s">
        <v>520</v>
      </c>
      <c r="B383" s="101" t="s">
        <v>51</v>
      </c>
      <c r="C383" s="44" t="s">
        <v>995</v>
      </c>
      <c r="D383" s="52" t="str">
        <f t="shared" si="102"/>
        <v>N/A</v>
      </c>
      <c r="E383" s="44" t="s">
        <v>995</v>
      </c>
      <c r="F383" s="52" t="str">
        <f t="shared" si="103"/>
        <v>N/A</v>
      </c>
      <c r="G383" s="44" t="s">
        <v>995</v>
      </c>
      <c r="H383" s="52" t="str">
        <f t="shared" si="104"/>
        <v>N/A</v>
      </c>
      <c r="I383" s="102" t="s">
        <v>995</v>
      </c>
      <c r="J383" s="102" t="s">
        <v>995</v>
      </c>
      <c r="K383" s="53" t="s">
        <v>117</v>
      </c>
      <c r="L383" s="43" t="str">
        <f t="shared" si="105"/>
        <v>N/A</v>
      </c>
    </row>
    <row r="384" spans="1:12">
      <c r="A384" s="218" t="s">
        <v>392</v>
      </c>
      <c r="B384" s="212"/>
      <c r="C384" s="212"/>
      <c r="D384" s="212"/>
      <c r="E384" s="212"/>
      <c r="F384" s="212"/>
      <c r="G384" s="212"/>
      <c r="H384" s="212"/>
      <c r="I384" s="212"/>
      <c r="J384" s="212"/>
      <c r="K384" s="212"/>
      <c r="L384" s="213"/>
    </row>
    <row r="385" spans="1:12">
      <c r="A385" s="99" t="s">
        <v>822</v>
      </c>
      <c r="B385" s="114" t="s">
        <v>51</v>
      </c>
      <c r="C385" s="65">
        <v>25156.752579</v>
      </c>
      <c r="D385" s="103" t="str">
        <f t="shared" ref="D385:D395" si="106">IF($B385="N/A","N/A",IF(C385&gt;10,"No",IF(C385&lt;-10,"No","Yes")))</f>
        <v>N/A</v>
      </c>
      <c r="E385" s="65">
        <v>25591.384963</v>
      </c>
      <c r="F385" s="103" t="str">
        <f t="shared" ref="F385:F395" si="107">IF($B385="N/A","N/A",IF(E385&gt;10,"No",IF(E385&lt;-10,"No","Yes")))</f>
        <v>N/A</v>
      </c>
      <c r="G385" s="65">
        <v>29214.747396999999</v>
      </c>
      <c r="H385" s="103" t="str">
        <f t="shared" ref="H385:H395" si="108">IF($B385="N/A","N/A",IF(G385&gt;10,"No",IF(G385&lt;-10,"No","Yes")))</f>
        <v>N/A</v>
      </c>
      <c r="I385" s="104">
        <v>1.728</v>
      </c>
      <c r="J385" s="104">
        <v>14.16</v>
      </c>
      <c r="K385" s="66" t="s">
        <v>117</v>
      </c>
      <c r="L385" s="138" t="str">
        <f t="shared" ref="L385:L395" si="109">IF(J385="Div by 0", "N/A", IF(K385="N/A","N/A", IF(J385&gt;VALUE(MID(K385,1,2)), "No", IF(J385&lt;-1*VALUE(MID(K385,1,2)), "No", "Yes"))))</f>
        <v>Yes</v>
      </c>
    </row>
    <row r="386" spans="1:12">
      <c r="A386" s="153" t="s">
        <v>514</v>
      </c>
      <c r="B386" s="70" t="s">
        <v>51</v>
      </c>
      <c r="C386" s="40">
        <v>17621.557586999999</v>
      </c>
      <c r="D386" s="10" t="str">
        <f t="shared" si="106"/>
        <v>N/A</v>
      </c>
      <c r="E386" s="40">
        <v>17713.324393999999</v>
      </c>
      <c r="F386" s="10" t="str">
        <f t="shared" si="107"/>
        <v>N/A</v>
      </c>
      <c r="G386" s="40">
        <v>19463.890381000001</v>
      </c>
      <c r="H386" s="10" t="str">
        <f t="shared" si="108"/>
        <v>N/A</v>
      </c>
      <c r="I386" s="96">
        <v>0.52080000000000004</v>
      </c>
      <c r="J386" s="96">
        <v>9.8829999999999991</v>
      </c>
      <c r="K386" s="11" t="s">
        <v>117</v>
      </c>
      <c r="L386" s="21" t="str">
        <f t="shared" si="109"/>
        <v>Yes</v>
      </c>
    </row>
    <row r="387" spans="1:12">
      <c r="A387" s="153" t="s">
        <v>515</v>
      </c>
      <c r="B387" s="70" t="s">
        <v>51</v>
      </c>
      <c r="C387" s="40" t="s">
        <v>995</v>
      </c>
      <c r="D387" s="10" t="str">
        <f t="shared" si="106"/>
        <v>N/A</v>
      </c>
      <c r="E387" s="40" t="s">
        <v>995</v>
      </c>
      <c r="F387" s="10" t="str">
        <f t="shared" si="107"/>
        <v>N/A</v>
      </c>
      <c r="G387" s="40" t="s">
        <v>995</v>
      </c>
      <c r="H387" s="10" t="str">
        <f t="shared" si="108"/>
        <v>N/A</v>
      </c>
      <c r="I387" s="96" t="s">
        <v>995</v>
      </c>
      <c r="J387" s="96" t="s">
        <v>995</v>
      </c>
      <c r="K387" s="11" t="s">
        <v>117</v>
      </c>
      <c r="L387" s="21" t="str">
        <f t="shared" si="109"/>
        <v>N/A</v>
      </c>
    </row>
    <row r="388" spans="1:12">
      <c r="A388" s="153" t="s">
        <v>516</v>
      </c>
      <c r="B388" s="70" t="s">
        <v>51</v>
      </c>
      <c r="C388" s="40" t="s">
        <v>995</v>
      </c>
      <c r="D388" s="10" t="str">
        <f t="shared" si="106"/>
        <v>N/A</v>
      </c>
      <c r="E388" s="40" t="s">
        <v>995</v>
      </c>
      <c r="F388" s="10" t="str">
        <f t="shared" si="107"/>
        <v>N/A</v>
      </c>
      <c r="G388" s="40" t="s">
        <v>995</v>
      </c>
      <c r="H388" s="10" t="str">
        <f t="shared" si="108"/>
        <v>N/A</v>
      </c>
      <c r="I388" s="96" t="s">
        <v>995</v>
      </c>
      <c r="J388" s="96" t="s">
        <v>995</v>
      </c>
      <c r="K388" s="11" t="s">
        <v>117</v>
      </c>
      <c r="L388" s="21" t="str">
        <f t="shared" si="109"/>
        <v>N/A</v>
      </c>
    </row>
    <row r="389" spans="1:12">
      <c r="A389" s="153" t="s">
        <v>517</v>
      </c>
      <c r="B389" s="70" t="s">
        <v>51</v>
      </c>
      <c r="C389" s="40" t="s">
        <v>995</v>
      </c>
      <c r="D389" s="10" t="str">
        <f t="shared" si="106"/>
        <v>N/A</v>
      </c>
      <c r="E389" s="40" t="s">
        <v>995</v>
      </c>
      <c r="F389" s="10" t="str">
        <f t="shared" si="107"/>
        <v>N/A</v>
      </c>
      <c r="G389" s="40" t="s">
        <v>995</v>
      </c>
      <c r="H389" s="10" t="str">
        <f t="shared" si="108"/>
        <v>N/A</v>
      </c>
      <c r="I389" s="96" t="s">
        <v>995</v>
      </c>
      <c r="J389" s="96" t="s">
        <v>995</v>
      </c>
      <c r="K389" s="11" t="s">
        <v>117</v>
      </c>
      <c r="L389" s="21" t="str">
        <f t="shared" si="109"/>
        <v>N/A</v>
      </c>
    </row>
    <row r="390" spans="1:12">
      <c r="A390" s="153" t="s">
        <v>518</v>
      </c>
      <c r="B390" s="70" t="s">
        <v>51</v>
      </c>
      <c r="C390" s="40">
        <v>16968.518867999999</v>
      </c>
      <c r="D390" s="10" t="str">
        <f t="shared" si="106"/>
        <v>N/A</v>
      </c>
      <c r="E390" s="40">
        <v>12586.706667</v>
      </c>
      <c r="F390" s="10" t="str">
        <f t="shared" si="107"/>
        <v>N/A</v>
      </c>
      <c r="G390" s="40" t="s">
        <v>995</v>
      </c>
      <c r="H390" s="10" t="str">
        <f t="shared" si="108"/>
        <v>N/A</v>
      </c>
      <c r="I390" s="96">
        <v>-25.8</v>
      </c>
      <c r="J390" s="96" t="s">
        <v>995</v>
      </c>
      <c r="K390" s="11" t="s">
        <v>117</v>
      </c>
      <c r="L390" s="21" t="str">
        <f t="shared" si="109"/>
        <v>N/A</v>
      </c>
    </row>
    <row r="391" spans="1:12">
      <c r="A391" s="153" t="s">
        <v>533</v>
      </c>
      <c r="B391" s="70" t="s">
        <v>51</v>
      </c>
      <c r="C391" s="40">
        <v>39481.038073999996</v>
      </c>
      <c r="D391" s="10" t="str">
        <f t="shared" si="106"/>
        <v>N/A</v>
      </c>
      <c r="E391" s="40">
        <v>36474.126705000002</v>
      </c>
      <c r="F391" s="10" t="str">
        <f t="shared" si="107"/>
        <v>N/A</v>
      </c>
      <c r="G391" s="40">
        <v>41538.248113000001</v>
      </c>
      <c r="H391" s="10" t="str">
        <f t="shared" si="108"/>
        <v>N/A</v>
      </c>
      <c r="I391" s="96">
        <v>-7.62</v>
      </c>
      <c r="J391" s="96">
        <v>13.88</v>
      </c>
      <c r="K391" s="11" t="s">
        <v>117</v>
      </c>
      <c r="L391" s="21" t="str">
        <f t="shared" si="109"/>
        <v>Yes</v>
      </c>
    </row>
    <row r="392" spans="1:12">
      <c r="A392" s="153" t="s">
        <v>519</v>
      </c>
      <c r="B392" s="70" t="s">
        <v>51</v>
      </c>
      <c r="C392" s="40" t="s">
        <v>995</v>
      </c>
      <c r="D392" s="10" t="str">
        <f t="shared" si="106"/>
        <v>N/A</v>
      </c>
      <c r="E392" s="40" t="s">
        <v>995</v>
      </c>
      <c r="F392" s="10" t="str">
        <f t="shared" si="107"/>
        <v>N/A</v>
      </c>
      <c r="G392" s="40" t="s">
        <v>995</v>
      </c>
      <c r="H392" s="10" t="str">
        <f t="shared" si="108"/>
        <v>N/A</v>
      </c>
      <c r="I392" s="96" t="s">
        <v>995</v>
      </c>
      <c r="J392" s="96" t="s">
        <v>995</v>
      </c>
      <c r="K392" s="11" t="s">
        <v>117</v>
      </c>
      <c r="L392" s="21" t="str">
        <f t="shared" si="109"/>
        <v>N/A</v>
      </c>
    </row>
    <row r="393" spans="1:12" ht="12.75" customHeight="1">
      <c r="A393" s="191" t="s">
        <v>974</v>
      </c>
      <c r="B393" s="70" t="s">
        <v>51</v>
      </c>
      <c r="C393" s="40">
        <v>36829.194558000003</v>
      </c>
      <c r="D393" s="10" t="str">
        <f t="shared" si="106"/>
        <v>N/A</v>
      </c>
      <c r="E393" s="40">
        <v>37305.760955999998</v>
      </c>
      <c r="F393" s="10" t="str">
        <f t="shared" si="107"/>
        <v>N/A</v>
      </c>
      <c r="G393" s="40">
        <v>41220.459360000001</v>
      </c>
      <c r="H393" s="10" t="str">
        <f t="shared" si="108"/>
        <v>N/A</v>
      </c>
      <c r="I393" s="96">
        <v>1.294</v>
      </c>
      <c r="J393" s="96">
        <v>10.49</v>
      </c>
      <c r="K393" s="11" t="s">
        <v>117</v>
      </c>
      <c r="L393" s="21" t="str">
        <f t="shared" si="109"/>
        <v>Yes</v>
      </c>
    </row>
    <row r="394" spans="1:12">
      <c r="A394" s="181" t="s">
        <v>972</v>
      </c>
      <c r="B394" s="70" t="s">
        <v>51</v>
      </c>
      <c r="C394" s="40" t="s">
        <v>51</v>
      </c>
      <c r="D394" s="10" t="str">
        <f t="shared" si="106"/>
        <v>N/A</v>
      </c>
      <c r="E394" s="40" t="s">
        <v>995</v>
      </c>
      <c r="F394" s="10" t="str">
        <f t="shared" si="107"/>
        <v>N/A</v>
      </c>
      <c r="G394" s="40" t="s">
        <v>995</v>
      </c>
      <c r="H394" s="10" t="str">
        <f t="shared" si="108"/>
        <v>N/A</v>
      </c>
      <c r="I394" s="96" t="s">
        <v>51</v>
      </c>
      <c r="J394" s="96" t="s">
        <v>995</v>
      </c>
      <c r="K394" s="11" t="s">
        <v>117</v>
      </c>
      <c r="L394" s="21" t="str">
        <f t="shared" si="109"/>
        <v>N/A</v>
      </c>
    </row>
    <row r="395" spans="1:12">
      <c r="A395" s="153" t="s">
        <v>520</v>
      </c>
      <c r="B395" s="101" t="s">
        <v>51</v>
      </c>
      <c r="C395" s="44" t="s">
        <v>995</v>
      </c>
      <c r="D395" s="52" t="str">
        <f t="shared" si="106"/>
        <v>N/A</v>
      </c>
      <c r="E395" s="44" t="s">
        <v>995</v>
      </c>
      <c r="F395" s="52" t="str">
        <f t="shared" si="107"/>
        <v>N/A</v>
      </c>
      <c r="G395" s="44" t="s">
        <v>995</v>
      </c>
      <c r="H395" s="52" t="str">
        <f t="shared" si="108"/>
        <v>N/A</v>
      </c>
      <c r="I395" s="102" t="s">
        <v>995</v>
      </c>
      <c r="J395" s="102" t="s">
        <v>995</v>
      </c>
      <c r="K395" s="53" t="s">
        <v>117</v>
      </c>
      <c r="L395" s="43" t="str">
        <f t="shared" si="109"/>
        <v>N/A</v>
      </c>
    </row>
    <row r="396" spans="1:12">
      <c r="A396" s="218" t="s">
        <v>166</v>
      </c>
      <c r="B396" s="212"/>
      <c r="C396" s="212"/>
      <c r="D396" s="212"/>
      <c r="E396" s="212"/>
      <c r="F396" s="212"/>
      <c r="G396" s="212"/>
      <c r="H396" s="212"/>
      <c r="I396" s="212"/>
      <c r="J396" s="212"/>
      <c r="K396" s="212"/>
      <c r="L396" s="213"/>
    </row>
    <row r="397" spans="1:12">
      <c r="A397" s="223" t="s">
        <v>393</v>
      </c>
      <c r="B397" s="212"/>
      <c r="C397" s="212"/>
      <c r="D397" s="212"/>
      <c r="E397" s="212"/>
      <c r="F397" s="212"/>
      <c r="G397" s="212"/>
      <c r="H397" s="212"/>
      <c r="I397" s="212"/>
      <c r="J397" s="212"/>
      <c r="K397" s="212"/>
      <c r="L397" s="213"/>
    </row>
    <row r="398" spans="1:12">
      <c r="A398" s="115" t="s">
        <v>830</v>
      </c>
      <c r="B398" s="63" t="s">
        <v>51</v>
      </c>
      <c r="C398" s="63">
        <v>97470</v>
      </c>
      <c r="D398" s="54" t="str">
        <f>IF($B398="N/A","N/A",IF(C398&gt;10,"No",IF(C398&lt;-10,"No","Yes")))</f>
        <v>N/A</v>
      </c>
      <c r="E398" s="63">
        <v>2165791</v>
      </c>
      <c r="F398" s="54" t="str">
        <f>IF($B398="N/A","N/A",IF(E398&gt;10,"No",IF(E398&lt;-10,"No","Yes")))</f>
        <v>N/A</v>
      </c>
      <c r="G398" s="63">
        <v>3355289</v>
      </c>
      <c r="H398" s="54" t="str">
        <f>IF($B398="N/A","N/A",IF(G398&gt;10,"No",IF(G398&lt;-10,"No","Yes")))</f>
        <v>N/A</v>
      </c>
      <c r="I398" s="104">
        <v>2122</v>
      </c>
      <c r="J398" s="104">
        <v>54.92</v>
      </c>
      <c r="K398" s="63" t="s">
        <v>51</v>
      </c>
      <c r="L398" s="138" t="str">
        <f>IF(J398="Div by 0", "N/A", IF(K398="N/A","N/A", IF(J398&gt;VALUE(MID(K398,1,2)), "No", IF(J398&lt;-1*VALUE(MID(K398,1,2)), "No", "Yes"))))</f>
        <v>N/A</v>
      </c>
    </row>
    <row r="399" spans="1:12">
      <c r="A399" s="115" t="s">
        <v>823</v>
      </c>
      <c r="B399" s="62" t="s">
        <v>51</v>
      </c>
      <c r="C399" s="62">
        <v>22.874911992000001</v>
      </c>
      <c r="D399" s="56" t="str">
        <f>IF($B399="N/A","N/A",IF(C399&gt;10,"No",IF(C399&lt;-10,"No","Yes")))</f>
        <v>N/A</v>
      </c>
      <c r="E399" s="62">
        <v>100.39824772999999</v>
      </c>
      <c r="F399" s="56" t="str">
        <f>IF($B399="N/A","N/A",IF(E399&gt;10,"No",IF(E399&lt;-10,"No","Yes")))</f>
        <v>N/A</v>
      </c>
      <c r="G399" s="62">
        <v>99.451330843999997</v>
      </c>
      <c r="H399" s="56" t="str">
        <f>IF($B399="N/A","N/A",IF(G399&gt;10,"No",IF(G399&lt;-10,"No","Yes")))</f>
        <v>N/A</v>
      </c>
      <c r="I399" s="96">
        <v>338.9</v>
      </c>
      <c r="J399" s="96">
        <v>-0.94299999999999995</v>
      </c>
      <c r="K399" s="62" t="s">
        <v>51</v>
      </c>
      <c r="L399" s="21" t="str">
        <f>IF(J399="Div by 0", "N/A", IF(K399="N/A","N/A", IF(J399&gt;VALUE(MID(K399,1,2)), "No", IF(J399&lt;-1*VALUE(MID(K399,1,2)), "No", "Yes"))))</f>
        <v>N/A</v>
      </c>
    </row>
    <row r="400" spans="1:12">
      <c r="A400" s="223" t="s">
        <v>394</v>
      </c>
      <c r="B400" s="212"/>
      <c r="C400" s="212"/>
      <c r="D400" s="212"/>
      <c r="E400" s="212"/>
      <c r="F400" s="212"/>
      <c r="G400" s="212"/>
      <c r="H400" s="212"/>
      <c r="I400" s="212"/>
      <c r="J400" s="212"/>
      <c r="K400" s="212"/>
      <c r="L400" s="213"/>
    </row>
    <row r="401" spans="1:12">
      <c r="A401" s="115" t="s">
        <v>831</v>
      </c>
      <c r="B401" s="62" t="s">
        <v>51</v>
      </c>
      <c r="C401" s="62">
        <v>42047585</v>
      </c>
      <c r="D401" s="56" t="str">
        <f>IF($B401="N/A","N/A",IF(C401&gt;10,"No",IF(C401&lt;-10,"No","Yes")))</f>
        <v>N/A</v>
      </c>
      <c r="E401" s="62">
        <v>43471846</v>
      </c>
      <c r="F401" s="56" t="str">
        <f>IF($B401="N/A","N/A",IF(E401&gt;10,"No",IF(E401&lt;-10,"No","Yes")))</f>
        <v>N/A</v>
      </c>
      <c r="G401" s="62">
        <v>46936399</v>
      </c>
      <c r="H401" s="56" t="str">
        <f>IF($B401="N/A","N/A",IF(G401&gt;10,"No",IF(G401&lt;-10,"No","Yes")))</f>
        <v>N/A</v>
      </c>
      <c r="I401" s="96">
        <v>3.387</v>
      </c>
      <c r="J401" s="96">
        <v>7.97</v>
      </c>
      <c r="K401" s="62" t="s">
        <v>51</v>
      </c>
      <c r="L401" s="21" t="str">
        <f>IF(J401="Div by 0", "N/A", IF(K401="N/A","N/A", IF(J401&gt;VALUE(MID(K401,1,2)), "No", IF(J401&lt;-1*VALUE(MID(K401,1,2)), "No", "Yes"))))</f>
        <v>N/A</v>
      </c>
    </row>
    <row r="402" spans="1:12">
      <c r="A402" s="115" t="s">
        <v>824</v>
      </c>
      <c r="B402" s="64" t="s">
        <v>51</v>
      </c>
      <c r="C402" s="64">
        <v>3205.8238030000002</v>
      </c>
      <c r="D402" s="112" t="str">
        <f>IF($B402="N/A","N/A",IF(C402&gt;10,"No",IF(C402&lt;-10,"No","Yes")))</f>
        <v>N/A</v>
      </c>
      <c r="E402" s="64">
        <v>3143.3005060999999</v>
      </c>
      <c r="F402" s="112" t="str">
        <f>IF($B402="N/A","N/A",IF(E402&gt;10,"No",IF(E402&lt;-10,"No","Yes")))</f>
        <v>N/A</v>
      </c>
      <c r="G402" s="64">
        <v>3187.3148851999999</v>
      </c>
      <c r="H402" s="112" t="str">
        <f>IF($B402="N/A","N/A",IF(G402&gt;10,"No",IF(G402&lt;-10,"No","Yes")))</f>
        <v>N/A</v>
      </c>
      <c r="I402" s="102">
        <v>-1.95</v>
      </c>
      <c r="J402" s="102">
        <v>1.4</v>
      </c>
      <c r="K402" s="64" t="s">
        <v>51</v>
      </c>
      <c r="L402" s="43" t="str">
        <f>IF(J402="Div by 0", "N/A", IF(K402="N/A","N/A", IF(J402&gt;VALUE(MID(K402,1,2)), "No", IF(J402&lt;-1*VALUE(MID(K402,1,2)), "No", "Yes"))))</f>
        <v>N/A</v>
      </c>
    </row>
    <row r="403" spans="1:12">
      <c r="A403" s="223" t="s">
        <v>397</v>
      </c>
      <c r="B403" s="212"/>
      <c r="C403" s="212"/>
      <c r="D403" s="212"/>
      <c r="E403" s="212"/>
      <c r="F403" s="212"/>
      <c r="G403" s="212"/>
      <c r="H403" s="212"/>
      <c r="I403" s="212"/>
      <c r="J403" s="212"/>
      <c r="K403" s="212"/>
      <c r="L403" s="213"/>
    </row>
    <row r="404" spans="1:12">
      <c r="A404" s="115" t="s">
        <v>832</v>
      </c>
      <c r="B404" s="63" t="s">
        <v>51</v>
      </c>
      <c r="C404" s="63">
        <v>145092</v>
      </c>
      <c r="D404" s="54" t="str">
        <f>IF($B404="N/A","N/A",IF(C404&gt;10,"No",IF(C404&lt;-10,"No","Yes")))</f>
        <v>N/A</v>
      </c>
      <c r="E404" s="63">
        <v>162228</v>
      </c>
      <c r="F404" s="54" t="str">
        <f>IF($B404="N/A","N/A",IF(E404&gt;10,"No",IF(E404&lt;-10,"No","Yes")))</f>
        <v>N/A</v>
      </c>
      <c r="G404" s="63">
        <v>256034</v>
      </c>
      <c r="H404" s="54" t="str">
        <f>IF($B404="N/A","N/A",IF(G404&gt;10,"No",IF(G404&lt;-10,"No","Yes")))</f>
        <v>N/A</v>
      </c>
      <c r="I404" s="104">
        <v>11.81</v>
      </c>
      <c r="J404" s="104">
        <v>57.82</v>
      </c>
      <c r="K404" s="63" t="s">
        <v>51</v>
      </c>
      <c r="L404" s="138" t="str">
        <f>IF(J404="Div by 0", "N/A", IF(K404="N/A","N/A", IF(J404&gt;VALUE(MID(K404,1,2)), "No", IF(J404&lt;-1*VALUE(MID(K404,1,2)), "No", "Yes"))))</f>
        <v>N/A</v>
      </c>
    </row>
    <row r="405" spans="1:12">
      <c r="A405" s="115" t="s">
        <v>825</v>
      </c>
      <c r="B405" s="64" t="s">
        <v>51</v>
      </c>
      <c r="C405" s="64">
        <v>3.5379663497</v>
      </c>
      <c r="D405" s="112" t="str">
        <f>IF($B405="N/A","N/A",IF(C405&gt;10,"No",IF(C405&lt;-10,"No","Yes")))</f>
        <v>N/A</v>
      </c>
      <c r="E405" s="64">
        <v>3.5113525681</v>
      </c>
      <c r="F405" s="112" t="str">
        <f>IF($B405="N/A","N/A",IF(E405&gt;10,"No",IF(E405&lt;-10,"No","Yes")))</f>
        <v>N/A</v>
      </c>
      <c r="G405" s="64">
        <v>5.0570621580999999</v>
      </c>
      <c r="H405" s="112" t="str">
        <f>IF($B405="N/A","N/A",IF(G405&gt;10,"No",IF(G405&lt;-10,"No","Yes")))</f>
        <v>N/A</v>
      </c>
      <c r="I405" s="102">
        <v>-0.752</v>
      </c>
      <c r="J405" s="102">
        <v>44.02</v>
      </c>
      <c r="K405" s="64" t="s">
        <v>51</v>
      </c>
      <c r="L405" s="43" t="str">
        <f>IF(J405="Div by 0", "N/A", IF(K405="N/A","N/A", IF(J405&gt;VALUE(MID(K405,1,2)), "No", IF(J405&lt;-1*VALUE(MID(K405,1,2)), "No", "Yes"))))</f>
        <v>N/A</v>
      </c>
    </row>
    <row r="406" spans="1:12">
      <c r="A406" s="224" t="s">
        <v>395</v>
      </c>
      <c r="B406" s="212"/>
      <c r="C406" s="212"/>
      <c r="D406" s="212"/>
      <c r="E406" s="212"/>
      <c r="F406" s="212"/>
      <c r="G406" s="212"/>
      <c r="H406" s="212"/>
      <c r="I406" s="212"/>
      <c r="J406" s="212"/>
      <c r="K406" s="212"/>
      <c r="L406" s="213"/>
    </row>
    <row r="407" spans="1:12" ht="25.5">
      <c r="A407" s="115" t="s">
        <v>833</v>
      </c>
      <c r="B407" s="63" t="s">
        <v>51</v>
      </c>
      <c r="C407" s="63">
        <v>0</v>
      </c>
      <c r="D407" s="63" t="s">
        <v>51</v>
      </c>
      <c r="E407" s="63">
        <v>0</v>
      </c>
      <c r="F407" s="63" t="s">
        <v>51</v>
      </c>
      <c r="G407" s="63">
        <v>0</v>
      </c>
      <c r="H407" s="63" t="s">
        <v>51</v>
      </c>
      <c r="I407" s="104" t="s">
        <v>995</v>
      </c>
      <c r="J407" s="104" t="s">
        <v>995</v>
      </c>
      <c r="K407" s="63" t="s">
        <v>51</v>
      </c>
      <c r="L407" s="138" t="str">
        <f>IF(J407="Div by 0", "N/A", IF(K407="N/A","N/A", IF(J407&gt;VALUE(MID(K407,1,2)), "No", IF(J407&lt;-1*VALUE(MID(K407,1,2)), "No", "Yes"))))</f>
        <v>N/A</v>
      </c>
    </row>
    <row r="408" spans="1:12">
      <c r="A408" s="115" t="s">
        <v>826</v>
      </c>
      <c r="B408" s="64" t="s">
        <v>51</v>
      </c>
      <c r="C408" s="64" t="s">
        <v>995</v>
      </c>
      <c r="D408" s="64" t="s">
        <v>51</v>
      </c>
      <c r="E408" s="64" t="s">
        <v>995</v>
      </c>
      <c r="F408" s="64" t="s">
        <v>51</v>
      </c>
      <c r="G408" s="64" t="s">
        <v>995</v>
      </c>
      <c r="H408" s="64" t="s">
        <v>51</v>
      </c>
      <c r="I408" s="102" t="s">
        <v>995</v>
      </c>
      <c r="J408" s="102" t="s">
        <v>995</v>
      </c>
      <c r="K408" s="64" t="s">
        <v>51</v>
      </c>
      <c r="L408" s="43" t="str">
        <f>IF(J408="Div by 0", "N/A", IF(K408="N/A","N/A", IF(J408&gt;VALUE(MID(K408,1,2)), "No", IF(J408&lt;-1*VALUE(MID(K408,1,2)), "No", "Yes"))))</f>
        <v>N/A</v>
      </c>
    </row>
    <row r="409" spans="1:12">
      <c r="A409" s="224" t="s">
        <v>396</v>
      </c>
      <c r="B409" s="212"/>
      <c r="C409" s="212"/>
      <c r="D409" s="212"/>
      <c r="E409" s="212"/>
      <c r="F409" s="212"/>
      <c r="G409" s="212"/>
      <c r="H409" s="212"/>
      <c r="I409" s="212"/>
      <c r="J409" s="212"/>
      <c r="K409" s="212"/>
      <c r="L409" s="213"/>
    </row>
    <row r="410" spans="1:12">
      <c r="A410" s="115" t="s">
        <v>834</v>
      </c>
      <c r="B410" s="63" t="s">
        <v>51</v>
      </c>
      <c r="C410" s="63">
        <v>0</v>
      </c>
      <c r="D410" s="63" t="s">
        <v>51</v>
      </c>
      <c r="E410" s="63">
        <v>0</v>
      </c>
      <c r="F410" s="63" t="s">
        <v>51</v>
      </c>
      <c r="G410" s="63">
        <v>0</v>
      </c>
      <c r="H410" s="63" t="s">
        <v>51</v>
      </c>
      <c r="I410" s="104" t="s">
        <v>995</v>
      </c>
      <c r="J410" s="104" t="s">
        <v>995</v>
      </c>
      <c r="K410" s="63" t="s">
        <v>51</v>
      </c>
      <c r="L410" s="138" t="str">
        <f>IF(J410="Div by 0", "N/A", IF(K410="N/A","N/A", IF(J410&gt;VALUE(MID(K410,1,2)), "No", IF(J410&lt;-1*VALUE(MID(K410,1,2)), "No", "Yes"))))</f>
        <v>N/A</v>
      </c>
    </row>
    <row r="411" spans="1:12" ht="40.5" customHeight="1">
      <c r="A411" s="220" t="s">
        <v>891</v>
      </c>
      <c r="B411" s="200"/>
      <c r="C411" s="200"/>
      <c r="D411" s="200"/>
      <c r="E411" s="200"/>
      <c r="F411" s="200"/>
      <c r="G411" s="200"/>
      <c r="H411" s="200"/>
      <c r="I411" s="200"/>
      <c r="J411" s="200"/>
      <c r="K411" s="200"/>
      <c r="L411" s="201"/>
    </row>
    <row r="412" spans="1:12">
      <c r="A412" s="98" t="s">
        <v>23</v>
      </c>
      <c r="B412" s="48" t="s">
        <v>51</v>
      </c>
      <c r="C412" s="50">
        <v>1543500</v>
      </c>
      <c r="D412" s="56" t="str">
        <f t="shared" ref="D412:D417" si="110">IF($B412="N/A","N/A",IF(C412&gt;10,"No",IF(C412&lt;-10,"No","Yes")))</f>
        <v>N/A</v>
      </c>
      <c r="E412" s="50">
        <v>1592026</v>
      </c>
      <c r="F412" s="56" t="str">
        <f t="shared" ref="F412:F417" si="111">IF($B412="N/A","N/A",IF(E412&gt;10,"No",IF(E412&lt;-10,"No","Yes")))</f>
        <v>N/A</v>
      </c>
      <c r="G412" s="50">
        <v>1608254</v>
      </c>
      <c r="H412" s="56" t="str">
        <f t="shared" ref="H412:H417" si="112">IF($B412="N/A","N/A",IF(G412&gt;10,"No",IF(G412&lt;-10,"No","Yes")))</f>
        <v>N/A</v>
      </c>
      <c r="I412" s="96">
        <v>3.1440000000000001</v>
      </c>
      <c r="J412" s="96">
        <v>1.0189999999999999</v>
      </c>
      <c r="K412" s="48" t="s">
        <v>116</v>
      </c>
      <c r="L412" s="21" t="str">
        <f t="shared" ref="L412:L420" si="113">IF(J412="Div by 0", "N/A", IF(K412="N/A","N/A", IF(J412&gt;VALUE(MID(K412,1,2)), "No", IF(J412&lt;-1*VALUE(MID(K412,1,2)), "No", "Yes"))))</f>
        <v>Yes</v>
      </c>
    </row>
    <row r="413" spans="1:12">
      <c r="A413" s="113" t="s">
        <v>591</v>
      </c>
      <c r="B413" s="57" t="s">
        <v>51</v>
      </c>
      <c r="C413" s="48">
        <v>155851</v>
      </c>
      <c r="D413" s="56" t="str">
        <f t="shared" si="110"/>
        <v>N/A</v>
      </c>
      <c r="E413" s="48">
        <v>153336</v>
      </c>
      <c r="F413" s="56" t="str">
        <f t="shared" si="111"/>
        <v>N/A</v>
      </c>
      <c r="G413" s="48">
        <v>151364</v>
      </c>
      <c r="H413" s="56" t="str">
        <f t="shared" si="112"/>
        <v>N/A</v>
      </c>
      <c r="I413" s="96">
        <v>-1.61</v>
      </c>
      <c r="J413" s="96">
        <v>-1.29</v>
      </c>
      <c r="K413" s="57" t="s">
        <v>116</v>
      </c>
      <c r="L413" s="21" t="str">
        <f t="shared" si="113"/>
        <v>Yes</v>
      </c>
    </row>
    <row r="414" spans="1:12">
      <c r="A414" s="113" t="s">
        <v>594</v>
      </c>
      <c r="B414" s="57" t="s">
        <v>51</v>
      </c>
      <c r="C414" s="48">
        <v>269110</v>
      </c>
      <c r="D414" s="56" t="str">
        <f t="shared" si="110"/>
        <v>N/A</v>
      </c>
      <c r="E414" s="48">
        <v>271667</v>
      </c>
      <c r="F414" s="56" t="str">
        <f t="shared" si="111"/>
        <v>N/A</v>
      </c>
      <c r="G414" s="48">
        <v>275863</v>
      </c>
      <c r="H414" s="56" t="str">
        <f t="shared" si="112"/>
        <v>N/A</v>
      </c>
      <c r="I414" s="96">
        <v>0.95020000000000004</v>
      </c>
      <c r="J414" s="96">
        <v>1.5449999999999999</v>
      </c>
      <c r="K414" s="57" t="s">
        <v>116</v>
      </c>
      <c r="L414" s="21" t="str">
        <f t="shared" si="113"/>
        <v>Yes</v>
      </c>
    </row>
    <row r="415" spans="1:12">
      <c r="A415" s="113" t="s">
        <v>597</v>
      </c>
      <c r="B415" s="57" t="s">
        <v>51</v>
      </c>
      <c r="C415" s="48">
        <v>832416</v>
      </c>
      <c r="D415" s="56" t="str">
        <f t="shared" si="110"/>
        <v>N/A</v>
      </c>
      <c r="E415" s="48">
        <v>883377</v>
      </c>
      <c r="F415" s="56" t="str">
        <f t="shared" si="111"/>
        <v>N/A</v>
      </c>
      <c r="G415" s="48">
        <v>904756</v>
      </c>
      <c r="H415" s="56" t="str">
        <f t="shared" si="112"/>
        <v>N/A</v>
      </c>
      <c r="I415" s="96">
        <v>6.1219999999999999</v>
      </c>
      <c r="J415" s="96">
        <v>2.42</v>
      </c>
      <c r="K415" s="57" t="s">
        <v>116</v>
      </c>
      <c r="L415" s="21" t="str">
        <f t="shared" si="113"/>
        <v>Yes</v>
      </c>
    </row>
    <row r="416" spans="1:12">
      <c r="A416" s="113" t="s">
        <v>599</v>
      </c>
      <c r="B416" s="57" t="s">
        <v>51</v>
      </c>
      <c r="C416" s="48">
        <v>286123</v>
      </c>
      <c r="D416" s="56" t="str">
        <f t="shared" si="110"/>
        <v>N/A</v>
      </c>
      <c r="E416" s="48">
        <v>283646</v>
      </c>
      <c r="F416" s="56" t="str">
        <f t="shared" si="111"/>
        <v>N/A</v>
      </c>
      <c r="G416" s="48">
        <v>276271</v>
      </c>
      <c r="H416" s="56" t="str">
        <f t="shared" si="112"/>
        <v>N/A</v>
      </c>
      <c r="I416" s="96">
        <v>-0.86599999999999999</v>
      </c>
      <c r="J416" s="96">
        <v>-2.6</v>
      </c>
      <c r="K416" s="57" t="s">
        <v>116</v>
      </c>
      <c r="L416" s="21" t="str">
        <f t="shared" si="113"/>
        <v>Yes</v>
      </c>
    </row>
    <row r="417" spans="1:12">
      <c r="A417" s="98" t="s">
        <v>398</v>
      </c>
      <c r="B417" s="48" t="s">
        <v>51</v>
      </c>
      <c r="C417" s="48">
        <v>1206858.1499999999</v>
      </c>
      <c r="D417" s="10" t="str">
        <f t="shared" si="110"/>
        <v>N/A</v>
      </c>
      <c r="E417" s="48">
        <v>1266294.52</v>
      </c>
      <c r="F417" s="56" t="str">
        <f t="shared" si="111"/>
        <v>N/A</v>
      </c>
      <c r="G417" s="48">
        <v>1274325.8400000001</v>
      </c>
      <c r="H417" s="56" t="str">
        <f t="shared" si="112"/>
        <v>N/A</v>
      </c>
      <c r="I417" s="96">
        <v>4.9249999999999998</v>
      </c>
      <c r="J417" s="96">
        <v>0.63419999999999999</v>
      </c>
      <c r="K417" s="48" t="s">
        <v>116</v>
      </c>
      <c r="L417" s="21" t="str">
        <f t="shared" si="113"/>
        <v>Yes</v>
      </c>
    </row>
    <row r="418" spans="1:12">
      <c r="A418" s="98" t="s">
        <v>705</v>
      </c>
      <c r="B418" s="48" t="s">
        <v>51</v>
      </c>
      <c r="C418" s="48">
        <v>262523</v>
      </c>
      <c r="D418" s="48" t="s">
        <v>51</v>
      </c>
      <c r="E418" s="48">
        <v>262395</v>
      </c>
      <c r="F418" s="48" t="s">
        <v>51</v>
      </c>
      <c r="G418" s="48">
        <v>261601</v>
      </c>
      <c r="H418" s="48" t="s">
        <v>51</v>
      </c>
      <c r="I418" s="96">
        <v>-4.9000000000000002E-2</v>
      </c>
      <c r="J418" s="96">
        <v>-0.30299999999999999</v>
      </c>
      <c r="K418" s="48" t="s">
        <v>116</v>
      </c>
      <c r="L418" s="21" t="str">
        <f t="shared" si="113"/>
        <v>Yes</v>
      </c>
    </row>
    <row r="419" spans="1:12">
      <c r="A419" s="113" t="s">
        <v>633</v>
      </c>
      <c r="B419" s="48" t="s">
        <v>51</v>
      </c>
      <c r="C419" s="48">
        <v>151375</v>
      </c>
      <c r="D419" s="48" t="s">
        <v>51</v>
      </c>
      <c r="E419" s="48">
        <v>149033</v>
      </c>
      <c r="F419" s="48" t="s">
        <v>51</v>
      </c>
      <c r="G419" s="48">
        <v>147082</v>
      </c>
      <c r="H419" s="48" t="s">
        <v>51</v>
      </c>
      <c r="I419" s="96">
        <v>-1.55</v>
      </c>
      <c r="J419" s="96">
        <v>-1.31</v>
      </c>
      <c r="K419" s="48" t="s">
        <v>116</v>
      </c>
      <c r="L419" s="21" t="str">
        <f t="shared" si="113"/>
        <v>Yes</v>
      </c>
    </row>
    <row r="420" spans="1:12">
      <c r="A420" s="113" t="s">
        <v>595</v>
      </c>
      <c r="B420" s="58" t="s">
        <v>51</v>
      </c>
      <c r="C420" s="58">
        <v>108387</v>
      </c>
      <c r="D420" s="58" t="s">
        <v>51</v>
      </c>
      <c r="E420" s="58">
        <v>110556</v>
      </c>
      <c r="F420" s="58" t="s">
        <v>51</v>
      </c>
      <c r="G420" s="58">
        <v>111839</v>
      </c>
      <c r="H420" s="58" t="s">
        <v>51</v>
      </c>
      <c r="I420" s="102">
        <v>2.0009999999999999</v>
      </c>
      <c r="J420" s="102">
        <v>1.1599999999999999</v>
      </c>
      <c r="K420" s="58" t="s">
        <v>116</v>
      </c>
      <c r="L420" s="43" t="str">
        <f t="shared" si="113"/>
        <v>Yes</v>
      </c>
    </row>
    <row r="421" spans="1:12">
      <c r="A421" s="218" t="s">
        <v>399</v>
      </c>
      <c r="B421" s="228"/>
      <c r="C421" s="228"/>
      <c r="D421" s="228"/>
      <c r="E421" s="228"/>
      <c r="F421" s="228"/>
      <c r="G421" s="228"/>
      <c r="H421" s="228"/>
      <c r="I421" s="228"/>
      <c r="J421" s="228"/>
      <c r="K421" s="228"/>
      <c r="L421" s="229"/>
    </row>
    <row r="422" spans="1:12">
      <c r="A422" s="111" t="s">
        <v>315</v>
      </c>
      <c r="B422" s="55" t="s">
        <v>51</v>
      </c>
      <c r="C422" s="63">
        <v>8388899888</v>
      </c>
      <c r="D422" s="54" t="str">
        <f>IF($B422="N/A","N/A",IF(C422&gt;10,"No",IF(C422&lt;-10,"No","Yes")))</f>
        <v>N/A</v>
      </c>
      <c r="E422" s="63">
        <v>8061312086</v>
      </c>
      <c r="F422" s="54" t="str">
        <f>IF($B422="N/A","N/A",IF(E422&gt;10,"No",IF(E422&lt;-10,"No","Yes")))</f>
        <v>N/A</v>
      </c>
      <c r="G422" s="63">
        <v>8868241556</v>
      </c>
      <c r="H422" s="54" t="str">
        <f>IF($B422="N/A","N/A",IF(G422&gt;10,"No",IF(G422&lt;-10,"No","Yes")))</f>
        <v>N/A</v>
      </c>
      <c r="I422" s="104">
        <v>-3.91</v>
      </c>
      <c r="J422" s="104">
        <v>10.01</v>
      </c>
      <c r="K422" s="55" t="s">
        <v>117</v>
      </c>
      <c r="L422" s="138" t="str">
        <f>IF(J422="Div by 0", "N/A", IF(K422="N/A","N/A", IF(J422&gt;VALUE(MID(K422,1,2)), "No", IF(J422&lt;-1*VALUE(MID(K422,1,2)), "No", "Yes"))))</f>
        <v>Yes</v>
      </c>
    </row>
    <row r="423" spans="1:12">
      <c r="A423" s="218" t="s">
        <v>389</v>
      </c>
      <c r="B423" s="212"/>
      <c r="C423" s="212"/>
      <c r="D423" s="212"/>
      <c r="E423" s="212"/>
      <c r="F423" s="212"/>
      <c r="G423" s="212"/>
      <c r="H423" s="212"/>
      <c r="I423" s="212"/>
      <c r="J423" s="212"/>
      <c r="K423" s="212"/>
      <c r="L423" s="213"/>
    </row>
    <row r="424" spans="1:12">
      <c r="A424" s="111" t="s">
        <v>385</v>
      </c>
      <c r="B424" s="57" t="s">
        <v>51</v>
      </c>
      <c r="C424" s="62">
        <v>5434.9853501999996</v>
      </c>
      <c r="D424" s="56" t="str">
        <f>IF($B424="N/A","N/A",IF(C424&gt;10,"No",IF(C424&lt;-10,"No","Yes")))</f>
        <v>N/A</v>
      </c>
      <c r="E424" s="62">
        <v>5063.5555487000001</v>
      </c>
      <c r="F424" s="56" t="str">
        <f>IF($B424="N/A","N/A",IF(E424&gt;10,"No",IF(E424&lt;-10,"No","Yes")))</f>
        <v>N/A</v>
      </c>
      <c r="G424" s="62">
        <v>5514.2045697000003</v>
      </c>
      <c r="H424" s="56" t="str">
        <f>IF($B424="N/A","N/A",IF(G424&gt;10,"No",IF(G424&lt;-10,"No","Yes")))</f>
        <v>N/A</v>
      </c>
      <c r="I424" s="96">
        <v>-6.83</v>
      </c>
      <c r="J424" s="96">
        <v>8.9</v>
      </c>
      <c r="K424" s="57" t="s">
        <v>117</v>
      </c>
      <c r="L424" s="21" t="str">
        <f>IF(J424="Div by 0", "N/A", IF(K424="N/A","N/A", IF(J424&gt;VALUE(MID(K424,1,2)), "No", IF(J424&lt;-1*VALUE(MID(K424,1,2)), "No", "Yes"))))</f>
        <v>Yes</v>
      </c>
    </row>
    <row r="425" spans="1:12">
      <c r="A425" s="113" t="s">
        <v>592</v>
      </c>
      <c r="B425" s="55" t="s">
        <v>51</v>
      </c>
      <c r="C425" s="63">
        <v>13778.568896000001</v>
      </c>
      <c r="D425" s="54" t="str">
        <f>IF($B425="N/A","N/A",IF(C425&gt;10,"No",IF(C425&lt;-10,"No","Yes")))</f>
        <v>N/A</v>
      </c>
      <c r="E425" s="63">
        <v>10646.226946000001</v>
      </c>
      <c r="F425" s="54" t="str">
        <f>IF($B425="N/A","N/A",IF(E425&gt;10,"No",IF(E425&lt;-10,"No","Yes")))</f>
        <v>N/A</v>
      </c>
      <c r="G425" s="63">
        <v>10971.973646</v>
      </c>
      <c r="H425" s="54" t="str">
        <f>IF($B425="N/A","N/A",IF(G425&gt;10,"No",IF(G425&lt;-10,"No","Yes")))</f>
        <v>N/A</v>
      </c>
      <c r="I425" s="104">
        <v>-22.7</v>
      </c>
      <c r="J425" s="104">
        <v>3.06</v>
      </c>
      <c r="K425" s="55" t="s">
        <v>117</v>
      </c>
      <c r="L425" s="138" t="str">
        <f>IF(J425="Div by 0", "N/A", IF(K425="N/A","N/A", IF(J425&gt;VALUE(MID(K425,1,2)), "No", IF(J425&lt;-1*VALUE(MID(K425,1,2)), "No", "Yes"))))</f>
        <v>Yes</v>
      </c>
    </row>
    <row r="426" spans="1:12">
      <c r="A426" s="113" t="s">
        <v>595</v>
      </c>
      <c r="B426" s="57" t="s">
        <v>51</v>
      </c>
      <c r="C426" s="62">
        <v>14073.040062</v>
      </c>
      <c r="D426" s="56" t="str">
        <f>IF($B426="N/A","N/A",IF(C426&gt;10,"No",IF(C426&lt;-10,"No","Yes")))</f>
        <v>N/A</v>
      </c>
      <c r="E426" s="62">
        <v>13508.73956</v>
      </c>
      <c r="F426" s="56" t="str">
        <f>IF($B426="N/A","N/A",IF(E426&gt;10,"No",IF(E426&lt;-10,"No","Yes")))</f>
        <v>N/A</v>
      </c>
      <c r="G426" s="62">
        <v>14724.243037</v>
      </c>
      <c r="H426" s="56" t="str">
        <f>IF($B426="N/A","N/A",IF(G426&gt;10,"No",IF(G426&lt;-10,"No","Yes")))</f>
        <v>N/A</v>
      </c>
      <c r="I426" s="96">
        <v>-4.01</v>
      </c>
      <c r="J426" s="96">
        <v>8.9979999999999993</v>
      </c>
      <c r="K426" s="57" t="s">
        <v>116</v>
      </c>
      <c r="L426" s="21" t="str">
        <f>IF(J426="Div by 0", "N/A", IF(K426="N/A","N/A", IF(J426&gt;VALUE(MID(K426,1,2)), "No", IF(J426&lt;-1*VALUE(MID(K426,1,2)), "No", "Yes"))))</f>
        <v>Yes</v>
      </c>
    </row>
    <row r="427" spans="1:12">
      <c r="A427" s="113" t="s">
        <v>598</v>
      </c>
      <c r="B427" s="57" t="s">
        <v>51</v>
      </c>
      <c r="C427" s="62">
        <v>1788.2997479999999</v>
      </c>
      <c r="D427" s="56" t="str">
        <f>IF($B427="N/A","N/A",IF(C427&gt;10,"No",IF(C427&lt;-10,"No","Yes")))</f>
        <v>N/A</v>
      </c>
      <c r="E427" s="62">
        <v>1992.6176547</v>
      </c>
      <c r="F427" s="56" t="str">
        <f>IF($B427="N/A","N/A",IF(E427&gt;10,"No",IF(E427&lt;-10,"No","Yes")))</f>
        <v>N/A</v>
      </c>
      <c r="G427" s="62">
        <v>2349.8186704</v>
      </c>
      <c r="H427" s="56" t="str">
        <f>IF($B427="N/A","N/A",IF(G427&gt;10,"No",IF(G427&lt;-10,"No","Yes")))</f>
        <v>N/A</v>
      </c>
      <c r="I427" s="96">
        <v>11.43</v>
      </c>
      <c r="J427" s="96">
        <v>17.93</v>
      </c>
      <c r="K427" s="57" t="s">
        <v>116</v>
      </c>
      <c r="L427" s="21" t="str">
        <f>IF(J427="Div by 0", "N/A", IF(K427="N/A","N/A", IF(J427&gt;VALUE(MID(K427,1,2)), "No", IF(J427&lt;-1*VALUE(MID(K427,1,2)), "No", "Yes"))))</f>
        <v>No</v>
      </c>
    </row>
    <row r="428" spans="1:12">
      <c r="A428" s="113" t="s">
        <v>600</v>
      </c>
      <c r="B428" s="59" t="s">
        <v>51</v>
      </c>
      <c r="C428" s="64">
        <v>3375.0904786000001</v>
      </c>
      <c r="D428" s="112" t="str">
        <f>IF($B428="N/A","N/A",IF(C428&gt;10,"No",IF(C428&lt;-10,"No","Yes")))</f>
        <v>N/A</v>
      </c>
      <c r="E428" s="64">
        <v>3521.1174316000001</v>
      </c>
      <c r="F428" s="112" t="str">
        <f>IF($B428="N/A","N/A",IF(E428&gt;10,"No",IF(E428&lt;-10,"No","Yes")))</f>
        <v>N/A</v>
      </c>
      <c r="G428" s="64">
        <v>3690.5550672999998</v>
      </c>
      <c r="H428" s="112" t="str">
        <f>IF($B428="N/A","N/A",IF(G428&gt;10,"No",IF(G428&lt;-10,"No","Yes")))</f>
        <v>N/A</v>
      </c>
      <c r="I428" s="102">
        <v>4.327</v>
      </c>
      <c r="J428" s="102">
        <v>4.8120000000000003</v>
      </c>
      <c r="K428" s="59" t="s">
        <v>116</v>
      </c>
      <c r="L428" s="43" t="str">
        <f>IF(J428="Div by 0", "N/A", IF(K428="N/A","N/A", IF(J428&gt;VALUE(MID(K428,1,2)), "No", IF(J428&lt;-1*VALUE(MID(K428,1,2)), "No", "Yes"))))</f>
        <v>Yes</v>
      </c>
    </row>
    <row r="429" spans="1:12">
      <c r="A429" s="218" t="s">
        <v>390</v>
      </c>
      <c r="B429" s="212"/>
      <c r="C429" s="212"/>
      <c r="D429" s="212"/>
      <c r="E429" s="212"/>
      <c r="F429" s="212"/>
      <c r="G429" s="212"/>
      <c r="H429" s="212"/>
      <c r="I429" s="212"/>
      <c r="J429" s="212"/>
      <c r="K429" s="212"/>
      <c r="L429" s="213"/>
    </row>
    <row r="430" spans="1:12">
      <c r="A430" s="111" t="s">
        <v>817</v>
      </c>
      <c r="B430" s="55" t="s">
        <v>51</v>
      </c>
      <c r="C430" s="63">
        <v>13407.986336</v>
      </c>
      <c r="D430" s="54" t="str">
        <f>IF($B430="N/A","N/A",IF(C430&gt;10,"No",IF(C430&lt;-10,"No","Yes")))</f>
        <v>N/A</v>
      </c>
      <c r="E430" s="63">
        <v>10179.523775</v>
      </c>
      <c r="F430" s="54" t="str">
        <f>IF($B430="N/A","N/A",IF(E430&gt;10,"No",IF(E430&lt;-10,"No","Yes")))</f>
        <v>N/A</v>
      </c>
      <c r="G430" s="63">
        <v>10773.657417</v>
      </c>
      <c r="H430" s="54" t="str">
        <f>IF($B430="N/A","N/A",IF(G430&gt;10,"No",IF(G430&lt;-10,"No","Yes")))</f>
        <v>N/A</v>
      </c>
      <c r="I430" s="104">
        <v>-24.1</v>
      </c>
      <c r="J430" s="104">
        <v>5.8369999999999997</v>
      </c>
      <c r="K430" s="55" t="s">
        <v>117</v>
      </c>
      <c r="L430" s="138" t="str">
        <f>IF(J430="Div by 0", "N/A", IF(K430="N/A","N/A", IF(J430&gt;VALUE(MID(K430,1,2)), "No", IF(J430&lt;-1*VALUE(MID(K430,1,2)), "No", "Yes"))))</f>
        <v>Yes</v>
      </c>
    </row>
    <row r="431" spans="1:12">
      <c r="A431" s="113" t="s">
        <v>592</v>
      </c>
      <c r="B431" s="57" t="s">
        <v>51</v>
      </c>
      <c r="C431" s="62">
        <v>13966.440079</v>
      </c>
      <c r="D431" s="56" t="str">
        <f>IF($B431="N/A","N/A",IF(C431&gt;10,"No",IF(C431&lt;-10,"No","Yes")))</f>
        <v>N/A</v>
      </c>
      <c r="E431" s="62">
        <v>10767.790703999999</v>
      </c>
      <c r="F431" s="56" t="str">
        <f>IF($B431="N/A","N/A",IF(E431&gt;10,"No",IF(E431&lt;-10,"No","Yes")))</f>
        <v>N/A</v>
      </c>
      <c r="G431" s="62">
        <v>11096.627194000001</v>
      </c>
      <c r="H431" s="56" t="str">
        <f>IF($B431="N/A","N/A",IF(G431&gt;10,"No",IF(G431&lt;-10,"No","Yes")))</f>
        <v>N/A</v>
      </c>
      <c r="I431" s="96">
        <v>-22.9</v>
      </c>
      <c r="J431" s="96">
        <v>3.0539999999999998</v>
      </c>
      <c r="K431" s="57" t="s">
        <v>116</v>
      </c>
      <c r="L431" s="21" t="str">
        <f>IF(J431="Div by 0", "N/A", IF(K431="N/A","N/A", IF(J431&gt;VALUE(MID(K431,1,2)), "No", IF(J431&lt;-1*VALUE(MID(K431,1,2)), "No", "Yes"))))</f>
        <v>Yes</v>
      </c>
    </row>
    <row r="432" spans="1:12">
      <c r="A432" s="113" t="s">
        <v>595</v>
      </c>
      <c r="B432" s="57" t="s">
        <v>51</v>
      </c>
      <c r="C432" s="62">
        <v>12741.966093999999</v>
      </c>
      <c r="D432" s="56" t="str">
        <f>IF($B432="N/A","N/A",IF(C432&gt;10,"No",IF(C432&lt;-10,"No","Yes")))</f>
        <v>N/A</v>
      </c>
      <c r="E432" s="62">
        <v>9431.5702720999998</v>
      </c>
      <c r="F432" s="56" t="str">
        <f>IF($B432="N/A","N/A",IF(E432&gt;10,"No",IF(E432&lt;-10,"No","Yes")))</f>
        <v>N/A</v>
      </c>
      <c r="G432" s="62">
        <v>10381.519354</v>
      </c>
      <c r="H432" s="56" t="str">
        <f>IF($B432="N/A","N/A",IF(G432&gt;10,"No",IF(G432&lt;-10,"No","Yes")))</f>
        <v>N/A</v>
      </c>
      <c r="I432" s="96">
        <v>-26</v>
      </c>
      <c r="J432" s="96">
        <v>10.07</v>
      </c>
      <c r="K432" s="57" t="s">
        <v>116</v>
      </c>
      <c r="L432" s="21" t="str">
        <f>IF(J432="Div by 0", "N/A", IF(K432="N/A","N/A", IF(J432&gt;VALUE(MID(K432,1,2)), "No", IF(J432&lt;-1*VALUE(MID(K432,1,2)), "No", "Yes"))))</f>
        <v>No</v>
      </c>
    </row>
    <row r="433" spans="1:12" ht="38.25" customHeight="1">
      <c r="A433" s="230" t="s">
        <v>962</v>
      </c>
      <c r="B433" s="231"/>
      <c r="C433" s="231"/>
      <c r="D433" s="231"/>
      <c r="E433" s="231"/>
      <c r="F433" s="231"/>
      <c r="G433" s="231"/>
      <c r="H433" s="231"/>
      <c r="I433" s="231"/>
      <c r="J433" s="231"/>
      <c r="K433" s="231"/>
      <c r="L433" s="232"/>
    </row>
    <row r="434" spans="1:12">
      <c r="A434" s="118" t="s">
        <v>27</v>
      </c>
      <c r="B434" s="70" t="s">
        <v>51</v>
      </c>
      <c r="C434" s="51">
        <v>72.775963719000003</v>
      </c>
      <c r="D434" s="10" t="str">
        <f t="shared" ref="D434:D447" si="114">IF($B434="N/A","N/A",IF(C434&gt;10,"No",IF(C434&lt;-10,"No","Yes")))</f>
        <v>N/A</v>
      </c>
      <c r="E434" s="51">
        <v>72.922113081000006</v>
      </c>
      <c r="F434" s="10" t="str">
        <f t="shared" ref="F434:F447" si="115">IF($B434="N/A","N/A",IF(E434&gt;10,"No",IF(E434&lt;-10,"No","Yes")))</f>
        <v>N/A</v>
      </c>
      <c r="G434" s="51">
        <v>73.637311022000006</v>
      </c>
      <c r="H434" s="10" t="str">
        <f t="shared" ref="H434:H447" si="116">IF($B434="N/A","N/A",IF(G434&gt;10,"No",IF(G434&lt;-10,"No","Yes")))</f>
        <v>N/A</v>
      </c>
      <c r="I434" s="96">
        <v>0.20080000000000001</v>
      </c>
      <c r="J434" s="96">
        <v>0.98080000000000001</v>
      </c>
      <c r="K434" s="11" t="s">
        <v>115</v>
      </c>
      <c r="L434" s="21" t="str">
        <f t="shared" ref="L434:L471" si="117">IF(J434="Div by 0", "N/A", IF(K434="N/A","N/A", IF(J434&gt;VALUE(MID(K434,1,2)), "No", IF(J434&lt;-1*VALUE(MID(K434,1,2)), "No", "Yes"))))</f>
        <v>Yes</v>
      </c>
    </row>
    <row r="435" spans="1:12">
      <c r="A435" s="118" t="s">
        <v>152</v>
      </c>
      <c r="B435" s="70" t="s">
        <v>51</v>
      </c>
      <c r="C435" s="48">
        <v>1123297</v>
      </c>
      <c r="D435" s="10" t="str">
        <f t="shared" si="114"/>
        <v>N/A</v>
      </c>
      <c r="E435" s="48">
        <v>1160939</v>
      </c>
      <c r="F435" s="10" t="str">
        <f t="shared" si="115"/>
        <v>N/A</v>
      </c>
      <c r="G435" s="48">
        <v>1184275</v>
      </c>
      <c r="H435" s="10" t="str">
        <f t="shared" si="116"/>
        <v>N/A</v>
      </c>
      <c r="I435" s="96">
        <v>3.351</v>
      </c>
      <c r="J435" s="96">
        <v>2.0099999999999998</v>
      </c>
      <c r="K435" s="11" t="s">
        <v>115</v>
      </c>
      <c r="L435" s="21" t="str">
        <f t="shared" si="117"/>
        <v>Yes</v>
      </c>
    </row>
    <row r="436" spans="1:12">
      <c r="A436" s="113" t="s">
        <v>592</v>
      </c>
      <c r="B436" s="57" t="s">
        <v>51</v>
      </c>
      <c r="C436" s="48">
        <v>26454</v>
      </c>
      <c r="D436" s="48" t="str">
        <f t="shared" si="114"/>
        <v>N/A</v>
      </c>
      <c r="E436" s="48">
        <v>27306</v>
      </c>
      <c r="F436" s="48" t="str">
        <f t="shared" si="115"/>
        <v>N/A</v>
      </c>
      <c r="G436" s="48">
        <v>27696</v>
      </c>
      <c r="H436" s="56" t="str">
        <f t="shared" si="116"/>
        <v>N/A</v>
      </c>
      <c r="I436" s="96">
        <v>3.2210000000000001</v>
      </c>
      <c r="J436" s="96">
        <v>1.4279999999999999</v>
      </c>
      <c r="K436" s="57" t="s">
        <v>115</v>
      </c>
      <c r="L436" s="21" t="str">
        <f t="shared" si="117"/>
        <v>Yes</v>
      </c>
    </row>
    <row r="437" spans="1:12">
      <c r="A437" s="113" t="s">
        <v>595</v>
      </c>
      <c r="B437" s="57" t="s">
        <v>51</v>
      </c>
      <c r="C437" s="48">
        <v>145015</v>
      </c>
      <c r="D437" s="48" t="str">
        <f t="shared" si="114"/>
        <v>N/A</v>
      </c>
      <c r="E437" s="48">
        <v>147009</v>
      </c>
      <c r="F437" s="48" t="str">
        <f t="shared" si="115"/>
        <v>N/A</v>
      </c>
      <c r="G437" s="48">
        <v>149646</v>
      </c>
      <c r="H437" s="56" t="str">
        <f t="shared" si="116"/>
        <v>N/A</v>
      </c>
      <c r="I437" s="96">
        <v>1.375</v>
      </c>
      <c r="J437" s="96">
        <v>1.794</v>
      </c>
      <c r="K437" s="57" t="s">
        <v>115</v>
      </c>
      <c r="L437" s="21" t="str">
        <f t="shared" si="117"/>
        <v>Yes</v>
      </c>
    </row>
    <row r="438" spans="1:12">
      <c r="A438" s="113" t="s">
        <v>598</v>
      </c>
      <c r="B438" s="57" t="s">
        <v>51</v>
      </c>
      <c r="C438" s="48">
        <v>747538</v>
      </c>
      <c r="D438" s="48" t="str">
        <f t="shared" si="114"/>
        <v>N/A</v>
      </c>
      <c r="E438" s="48">
        <v>786786</v>
      </c>
      <c r="F438" s="48" t="str">
        <f t="shared" si="115"/>
        <v>N/A</v>
      </c>
      <c r="G438" s="48">
        <v>815540</v>
      </c>
      <c r="H438" s="56" t="str">
        <f t="shared" si="116"/>
        <v>N/A</v>
      </c>
      <c r="I438" s="96">
        <v>5.25</v>
      </c>
      <c r="J438" s="96">
        <v>3.6549999999999998</v>
      </c>
      <c r="K438" s="57" t="s">
        <v>115</v>
      </c>
      <c r="L438" s="21" t="str">
        <f t="shared" si="117"/>
        <v>Yes</v>
      </c>
    </row>
    <row r="439" spans="1:12">
      <c r="A439" s="113" t="s">
        <v>600</v>
      </c>
      <c r="B439" s="57" t="s">
        <v>51</v>
      </c>
      <c r="C439" s="48">
        <v>204290</v>
      </c>
      <c r="D439" s="48" t="str">
        <f t="shared" si="114"/>
        <v>N/A</v>
      </c>
      <c r="E439" s="48">
        <v>199838</v>
      </c>
      <c r="F439" s="48" t="str">
        <f t="shared" si="115"/>
        <v>N/A</v>
      </c>
      <c r="G439" s="48">
        <v>191393</v>
      </c>
      <c r="H439" s="56" t="str">
        <f t="shared" si="116"/>
        <v>N/A</v>
      </c>
      <c r="I439" s="96">
        <v>-2.1800000000000002</v>
      </c>
      <c r="J439" s="96">
        <v>-4.2300000000000004</v>
      </c>
      <c r="K439" s="57" t="s">
        <v>115</v>
      </c>
      <c r="L439" s="21" t="str">
        <f t="shared" si="117"/>
        <v>Yes</v>
      </c>
    </row>
    <row r="440" spans="1:12">
      <c r="A440" s="153" t="s">
        <v>681</v>
      </c>
      <c r="B440" s="70" t="s">
        <v>51</v>
      </c>
      <c r="C440" s="51">
        <v>1.5536407557</v>
      </c>
      <c r="D440" s="10" t="str">
        <f t="shared" si="114"/>
        <v>N/A</v>
      </c>
      <c r="E440" s="51">
        <v>0.96757883060000005</v>
      </c>
      <c r="F440" s="10" t="str">
        <f t="shared" si="115"/>
        <v>N/A</v>
      </c>
      <c r="G440" s="51">
        <v>0</v>
      </c>
      <c r="H440" s="10" t="str">
        <f t="shared" si="116"/>
        <v>N/A</v>
      </c>
      <c r="I440" s="96">
        <v>-37.700000000000003</v>
      </c>
      <c r="J440" s="96">
        <v>-100</v>
      </c>
      <c r="K440" s="11" t="s">
        <v>115</v>
      </c>
      <c r="L440" s="21" t="str">
        <f t="shared" si="117"/>
        <v>No</v>
      </c>
    </row>
    <row r="441" spans="1:12">
      <c r="A441" s="153" t="s">
        <v>682</v>
      </c>
      <c r="B441" s="70" t="s">
        <v>51</v>
      </c>
      <c r="C441" s="51">
        <v>0</v>
      </c>
      <c r="D441" s="10" t="str">
        <f t="shared" si="114"/>
        <v>N/A</v>
      </c>
      <c r="E441" s="51">
        <v>0</v>
      </c>
      <c r="F441" s="10" t="str">
        <f t="shared" si="115"/>
        <v>N/A</v>
      </c>
      <c r="G441" s="51">
        <v>0</v>
      </c>
      <c r="H441" s="10" t="str">
        <f t="shared" si="116"/>
        <v>N/A</v>
      </c>
      <c r="I441" s="96" t="s">
        <v>995</v>
      </c>
      <c r="J441" s="96" t="s">
        <v>995</v>
      </c>
      <c r="K441" s="11" t="s">
        <v>115</v>
      </c>
      <c r="L441" s="21" t="str">
        <f t="shared" si="117"/>
        <v>N/A</v>
      </c>
    </row>
    <row r="442" spans="1:12">
      <c r="A442" s="153" t="s">
        <v>683</v>
      </c>
      <c r="B442" s="70" t="s">
        <v>51</v>
      </c>
      <c r="C442" s="51">
        <v>7.0106125093999996</v>
      </c>
      <c r="D442" s="10" t="str">
        <f t="shared" si="114"/>
        <v>N/A</v>
      </c>
      <c r="E442" s="51">
        <v>7.6477747754000003</v>
      </c>
      <c r="F442" s="10" t="str">
        <f t="shared" si="115"/>
        <v>N/A</v>
      </c>
      <c r="G442" s="51">
        <v>7.6691646787999996</v>
      </c>
      <c r="H442" s="10" t="str">
        <f t="shared" si="116"/>
        <v>N/A</v>
      </c>
      <c r="I442" s="96">
        <v>9.0890000000000004</v>
      </c>
      <c r="J442" s="96">
        <v>0.2797</v>
      </c>
      <c r="K442" s="11" t="s">
        <v>115</v>
      </c>
      <c r="L442" s="21" t="str">
        <f t="shared" si="117"/>
        <v>Yes</v>
      </c>
    </row>
    <row r="443" spans="1:12">
      <c r="A443" s="153" t="s">
        <v>684</v>
      </c>
      <c r="B443" s="70" t="s">
        <v>51</v>
      </c>
      <c r="C443" s="51">
        <v>0</v>
      </c>
      <c r="D443" s="10" t="str">
        <f t="shared" si="114"/>
        <v>N/A</v>
      </c>
      <c r="E443" s="51">
        <v>0</v>
      </c>
      <c r="F443" s="10" t="str">
        <f t="shared" si="115"/>
        <v>N/A</v>
      </c>
      <c r="G443" s="51">
        <v>0</v>
      </c>
      <c r="H443" s="10" t="str">
        <f t="shared" si="116"/>
        <v>N/A</v>
      </c>
      <c r="I443" s="96" t="s">
        <v>995</v>
      </c>
      <c r="J443" s="96" t="s">
        <v>995</v>
      </c>
      <c r="K443" s="11" t="s">
        <v>115</v>
      </c>
      <c r="L443" s="21" t="str">
        <f t="shared" si="117"/>
        <v>N/A</v>
      </c>
    </row>
    <row r="444" spans="1:12">
      <c r="A444" s="153" t="s">
        <v>685</v>
      </c>
      <c r="B444" s="70" t="s">
        <v>51</v>
      </c>
      <c r="C444" s="51">
        <v>0</v>
      </c>
      <c r="D444" s="10" t="str">
        <f t="shared" si="114"/>
        <v>N/A</v>
      </c>
      <c r="E444" s="51">
        <v>0</v>
      </c>
      <c r="F444" s="10" t="str">
        <f t="shared" si="115"/>
        <v>N/A</v>
      </c>
      <c r="G444" s="51">
        <v>0</v>
      </c>
      <c r="H444" s="10" t="str">
        <f t="shared" si="116"/>
        <v>N/A</v>
      </c>
      <c r="I444" s="96" t="s">
        <v>995</v>
      </c>
      <c r="J444" s="96" t="s">
        <v>995</v>
      </c>
      <c r="K444" s="11" t="s">
        <v>115</v>
      </c>
      <c r="L444" s="21" t="str">
        <f t="shared" si="117"/>
        <v>N/A</v>
      </c>
    </row>
    <row r="445" spans="1:12">
      <c r="A445" s="153" t="s">
        <v>686</v>
      </c>
      <c r="B445" s="70" t="s">
        <v>51</v>
      </c>
      <c r="C445" s="51">
        <v>0</v>
      </c>
      <c r="D445" s="10" t="str">
        <f t="shared" si="114"/>
        <v>N/A</v>
      </c>
      <c r="E445" s="51">
        <v>0</v>
      </c>
      <c r="F445" s="10" t="str">
        <f t="shared" si="115"/>
        <v>N/A</v>
      </c>
      <c r="G445" s="51">
        <v>0</v>
      </c>
      <c r="H445" s="10" t="str">
        <f t="shared" si="116"/>
        <v>N/A</v>
      </c>
      <c r="I445" s="96" t="s">
        <v>995</v>
      </c>
      <c r="J445" s="96" t="s">
        <v>995</v>
      </c>
      <c r="K445" s="11" t="s">
        <v>115</v>
      </c>
      <c r="L445" s="21" t="str">
        <f t="shared" si="117"/>
        <v>N/A</v>
      </c>
    </row>
    <row r="446" spans="1:12">
      <c r="A446" s="153" t="s">
        <v>687</v>
      </c>
      <c r="B446" s="70" t="s">
        <v>51</v>
      </c>
      <c r="C446" s="51">
        <v>97.325640503000002</v>
      </c>
      <c r="D446" s="10" t="str">
        <f t="shared" si="114"/>
        <v>N/A</v>
      </c>
      <c r="E446" s="51">
        <v>97.966129142</v>
      </c>
      <c r="F446" s="10" t="str">
        <f t="shared" si="115"/>
        <v>N/A</v>
      </c>
      <c r="G446" s="51">
        <v>98.369128791999998</v>
      </c>
      <c r="H446" s="10" t="str">
        <f t="shared" si="116"/>
        <v>N/A</v>
      </c>
      <c r="I446" s="96">
        <v>0.65810000000000002</v>
      </c>
      <c r="J446" s="96">
        <v>0.41139999999999999</v>
      </c>
      <c r="K446" s="11" t="s">
        <v>115</v>
      </c>
      <c r="L446" s="21" t="str">
        <f t="shared" si="117"/>
        <v>Yes</v>
      </c>
    </row>
    <row r="447" spans="1:12">
      <c r="A447" s="113" t="s">
        <v>688</v>
      </c>
      <c r="B447" s="57" t="s">
        <v>51</v>
      </c>
      <c r="C447" s="51">
        <v>0</v>
      </c>
      <c r="D447" s="56" t="str">
        <f t="shared" si="114"/>
        <v>N/A</v>
      </c>
      <c r="E447" s="51">
        <v>0</v>
      </c>
      <c r="F447" s="56" t="str">
        <f t="shared" si="115"/>
        <v>N/A</v>
      </c>
      <c r="G447" s="51">
        <v>0</v>
      </c>
      <c r="H447" s="56" t="str">
        <f t="shared" si="116"/>
        <v>N/A</v>
      </c>
      <c r="I447" s="51" t="s">
        <v>995</v>
      </c>
      <c r="J447" s="51" t="s">
        <v>995</v>
      </c>
      <c r="K447" s="57" t="s">
        <v>115</v>
      </c>
      <c r="L447" s="21" t="str">
        <f t="shared" si="117"/>
        <v>N/A</v>
      </c>
    </row>
    <row r="448" spans="1:12">
      <c r="A448" s="118" t="s">
        <v>400</v>
      </c>
      <c r="B448" s="57" t="s">
        <v>90</v>
      </c>
      <c r="C448" s="51">
        <v>5.7518769800000001E-2</v>
      </c>
      <c r="D448" s="10" t="str">
        <f>IF($B448="N/A","N/A",IF(C448&gt;=20,"No",IF(C448&lt;0,"No","Yes")))</f>
        <v>Yes</v>
      </c>
      <c r="E448" s="51">
        <v>3.5442748500000003E-2</v>
      </c>
      <c r="F448" s="10" t="str">
        <f>IF($B448="N/A","N/A",IF(E448&gt;=20,"No",IF(E448&lt;0,"No","Yes")))</f>
        <v>Yes</v>
      </c>
      <c r="G448" s="51">
        <v>0</v>
      </c>
      <c r="H448" s="10" t="str">
        <f>IF($B448="N/A","N/A",IF(G448&gt;=20,"No",IF(G448&lt;0,"No","Yes")))</f>
        <v>Yes</v>
      </c>
      <c r="I448" s="96">
        <v>-38.4</v>
      </c>
      <c r="J448" s="96">
        <v>-100</v>
      </c>
      <c r="K448" s="11" t="s">
        <v>115</v>
      </c>
      <c r="L448" s="21" t="str">
        <f t="shared" si="117"/>
        <v>No</v>
      </c>
    </row>
    <row r="449" spans="1:12">
      <c r="A449" s="118" t="s">
        <v>401</v>
      </c>
      <c r="B449" s="70" t="s">
        <v>51</v>
      </c>
      <c r="C449" s="51">
        <v>5.7488296264000001</v>
      </c>
      <c r="D449" s="10" t="str">
        <f>IF($B449="N/A","N/A",IF(C449&gt;10,"No",IF(C449&lt;-10,"No","Yes")))</f>
        <v>N/A</v>
      </c>
      <c r="E449" s="51">
        <v>6.1094914156</v>
      </c>
      <c r="F449" s="10" t="str">
        <f>IF($B449="N/A","N/A",IF(E449&gt;10,"No",IF(E449&lt;-10,"No","Yes")))</f>
        <v>N/A</v>
      </c>
      <c r="G449" s="51">
        <v>6.1165668327000002</v>
      </c>
      <c r="H449" s="10" t="str">
        <f>IF($B449="N/A","N/A",IF(G449&gt;10,"No",IF(G449&lt;-10,"No","Yes")))</f>
        <v>N/A</v>
      </c>
      <c r="I449" s="96">
        <v>6.274</v>
      </c>
      <c r="J449" s="96">
        <v>0.1158</v>
      </c>
      <c r="K449" s="11" t="s">
        <v>115</v>
      </c>
      <c r="L449" s="21" t="str">
        <f t="shared" si="117"/>
        <v>Yes</v>
      </c>
    </row>
    <row r="450" spans="1:12">
      <c r="A450" s="118" t="s">
        <v>402</v>
      </c>
      <c r="B450" s="70" t="s">
        <v>51</v>
      </c>
      <c r="C450" s="51">
        <v>18.704646831000002</v>
      </c>
      <c r="D450" s="10" t="str">
        <f>IF($B450="N/A","N/A",IF(C450&gt;10,"No",IF(C450&lt;-10,"No","Yes")))</f>
        <v>N/A</v>
      </c>
      <c r="E450" s="51">
        <v>19.181386839999998</v>
      </c>
      <c r="F450" s="10" t="str">
        <f>IF($B450="N/A","N/A",IF(E450&gt;10,"No",IF(E450&lt;-10,"No","Yes")))</f>
        <v>N/A</v>
      </c>
      <c r="G450" s="51">
        <v>19.464757398</v>
      </c>
      <c r="H450" s="10" t="str">
        <f>IF($B450="N/A","N/A",IF(G450&gt;10,"No",IF(G450&lt;-10,"No","Yes")))</f>
        <v>N/A</v>
      </c>
      <c r="I450" s="96">
        <v>2.5489999999999999</v>
      </c>
      <c r="J450" s="96">
        <v>1.4770000000000001</v>
      </c>
      <c r="K450" s="11" t="s">
        <v>115</v>
      </c>
      <c r="L450" s="21" t="str">
        <f t="shared" si="117"/>
        <v>Yes</v>
      </c>
    </row>
    <row r="451" spans="1:12">
      <c r="A451" s="120" t="s">
        <v>403</v>
      </c>
      <c r="B451" s="70" t="s">
        <v>51</v>
      </c>
      <c r="C451" s="51">
        <v>3.9842401200000002E-2</v>
      </c>
      <c r="D451" s="10" t="str">
        <f>IF($B451="N/A","N/A",IF(C451&gt;10,"No",IF(C451&lt;-10,"No","Yes")))</f>
        <v>N/A</v>
      </c>
      <c r="E451" s="51">
        <v>5.7530306099999998E-2</v>
      </c>
      <c r="F451" s="10" t="str">
        <f>IF($B451="N/A","N/A",IF(E451&gt;10,"No",IF(E451&lt;-10,"No","Yes")))</f>
        <v>N/A</v>
      </c>
      <c r="G451" s="51">
        <v>0</v>
      </c>
      <c r="H451" s="10" t="str">
        <f>IF($B451="N/A","N/A",IF(G451&gt;10,"No",IF(G451&lt;-10,"No","Yes")))</f>
        <v>N/A</v>
      </c>
      <c r="I451" s="96">
        <v>44.39</v>
      </c>
      <c r="J451" s="96">
        <v>-100</v>
      </c>
      <c r="K451" s="11" t="s">
        <v>115</v>
      </c>
      <c r="L451" s="21" t="str">
        <f t="shared" si="117"/>
        <v>No</v>
      </c>
    </row>
    <row r="452" spans="1:12">
      <c r="A452" s="120" t="s">
        <v>827</v>
      </c>
      <c r="B452" s="70" t="s">
        <v>51</v>
      </c>
      <c r="C452" s="51">
        <v>5.2414892204000001</v>
      </c>
      <c r="D452" s="10" t="str">
        <f>IF($B452="N/A","N/A",IF(C452&gt;10,"No",IF(C452&lt;-10,"No","Yes")))</f>
        <v>N/A</v>
      </c>
      <c r="E452" s="51">
        <v>0.51366344770000005</v>
      </c>
      <c r="F452" s="10" t="str">
        <f>IF($B452="N/A","N/A",IF(E452&gt;10,"No",IF(E452&lt;-10,"No","Yes")))</f>
        <v>N/A</v>
      </c>
      <c r="G452" s="51">
        <v>0.47319261000000001</v>
      </c>
      <c r="H452" s="10" t="str">
        <f>IF($B452="N/A","N/A",IF(G452&gt;10,"No",IF(G452&lt;-10,"No","Yes")))</f>
        <v>N/A</v>
      </c>
      <c r="I452" s="96">
        <v>-90.2</v>
      </c>
      <c r="J452" s="96">
        <v>-7.88</v>
      </c>
      <c r="K452" s="11" t="s">
        <v>115</v>
      </c>
      <c r="L452" s="21" t="str">
        <f t="shared" si="117"/>
        <v>Yes</v>
      </c>
    </row>
    <row r="453" spans="1:12">
      <c r="A453" s="120" t="s">
        <v>404</v>
      </c>
      <c r="B453" s="70" t="s">
        <v>51</v>
      </c>
      <c r="C453" s="51">
        <v>30.979680375000001</v>
      </c>
      <c r="D453" s="10" t="str">
        <f>IF($B453="N/A","N/A",IF(C453&gt;10,"No",IF(C453&lt;-10,"No","Yes")))</f>
        <v>N/A</v>
      </c>
      <c r="E453" s="51">
        <v>36.276967331000002</v>
      </c>
      <c r="F453" s="10" t="str">
        <f>IF($B453="N/A","N/A",IF(E453&gt;10,"No",IF(E453&lt;-10,"No","Yes")))</f>
        <v>N/A</v>
      </c>
      <c r="G453" s="51">
        <v>37.27523351</v>
      </c>
      <c r="H453" s="10" t="str">
        <f>IF($B453="N/A","N/A",IF(G453&gt;10,"No",IF(G453&lt;-10,"No","Yes")))</f>
        <v>N/A</v>
      </c>
      <c r="I453" s="96">
        <v>17.100000000000001</v>
      </c>
      <c r="J453" s="96">
        <v>2.7519999999999998</v>
      </c>
      <c r="K453" s="11" t="s">
        <v>115</v>
      </c>
      <c r="L453" s="21" t="str">
        <f t="shared" si="117"/>
        <v>Yes</v>
      </c>
    </row>
    <row r="454" spans="1:12">
      <c r="A454" s="118" t="s">
        <v>384</v>
      </c>
      <c r="B454" s="70" t="s">
        <v>51</v>
      </c>
      <c r="C454" s="39">
        <v>1204100</v>
      </c>
      <c r="D454" s="10" t="str">
        <f t="shared" ref="D454:D470" si="118">IF($B454="N/A","N/A",IF(C454&gt;10,"No",IF(C454&lt;-10,"No","Yes")))</f>
        <v>N/A</v>
      </c>
      <c r="E454" s="39">
        <v>1266983</v>
      </c>
      <c r="F454" s="10" t="str">
        <f t="shared" ref="F454:F470" si="119">IF($B454="N/A","N/A",IF(E454&gt;10,"No",IF(E454&lt;-10,"No","Yes")))</f>
        <v>N/A</v>
      </c>
      <c r="G454" s="39">
        <v>1266570</v>
      </c>
      <c r="H454" s="10" t="str">
        <f t="shared" ref="H454:H470" si="120">IF($B454="N/A","N/A",IF(G454&gt;10,"No",IF(G454&lt;-10,"No","Yes")))</f>
        <v>N/A</v>
      </c>
      <c r="I454" s="96">
        <v>5.2220000000000004</v>
      </c>
      <c r="J454" s="96">
        <v>-3.3000000000000002E-2</v>
      </c>
      <c r="K454" s="11" t="s">
        <v>115</v>
      </c>
      <c r="L454" s="21" t="str">
        <f t="shared" si="117"/>
        <v>Yes</v>
      </c>
    </row>
    <row r="455" spans="1:12">
      <c r="A455" s="153" t="s">
        <v>689</v>
      </c>
      <c r="B455" s="70" t="s">
        <v>51</v>
      </c>
      <c r="C455" s="41">
        <v>0.68216925500000003</v>
      </c>
      <c r="D455" s="10" t="str">
        <f t="shared" si="118"/>
        <v>N/A</v>
      </c>
      <c r="E455" s="41">
        <v>0.52660532940000004</v>
      </c>
      <c r="F455" s="10" t="str">
        <f t="shared" si="119"/>
        <v>N/A</v>
      </c>
      <c r="G455" s="41">
        <v>0</v>
      </c>
      <c r="H455" s="10" t="str">
        <f t="shared" si="120"/>
        <v>N/A</v>
      </c>
      <c r="I455" s="96">
        <v>-22.8</v>
      </c>
      <c r="J455" s="96">
        <v>-100</v>
      </c>
      <c r="K455" s="11" t="s">
        <v>115</v>
      </c>
      <c r="L455" s="21" t="str">
        <f t="shared" si="117"/>
        <v>No</v>
      </c>
    </row>
    <row r="456" spans="1:12">
      <c r="A456" s="153" t="s">
        <v>690</v>
      </c>
      <c r="B456" s="70" t="s">
        <v>51</v>
      </c>
      <c r="C456" s="41">
        <v>0</v>
      </c>
      <c r="D456" s="10" t="str">
        <f t="shared" si="118"/>
        <v>N/A</v>
      </c>
      <c r="E456" s="41">
        <v>0</v>
      </c>
      <c r="F456" s="10" t="str">
        <f t="shared" si="119"/>
        <v>N/A</v>
      </c>
      <c r="G456" s="41">
        <v>0</v>
      </c>
      <c r="H456" s="10" t="str">
        <f t="shared" si="120"/>
        <v>N/A</v>
      </c>
      <c r="I456" s="96" t="s">
        <v>995</v>
      </c>
      <c r="J456" s="96" t="s">
        <v>995</v>
      </c>
      <c r="K456" s="11" t="s">
        <v>115</v>
      </c>
      <c r="L456" s="21" t="str">
        <f t="shared" si="117"/>
        <v>N/A</v>
      </c>
    </row>
    <row r="457" spans="1:12">
      <c r="A457" s="153" t="s">
        <v>691</v>
      </c>
      <c r="B457" s="70" t="s">
        <v>51</v>
      </c>
      <c r="C457" s="41">
        <v>1.2975666473</v>
      </c>
      <c r="D457" s="10" t="str">
        <f t="shared" si="118"/>
        <v>N/A</v>
      </c>
      <c r="E457" s="41">
        <v>1.3708155516</v>
      </c>
      <c r="F457" s="10" t="str">
        <f t="shared" si="119"/>
        <v>N/A</v>
      </c>
      <c r="G457" s="41">
        <v>1.3366809572</v>
      </c>
      <c r="H457" s="10" t="str">
        <f t="shared" si="120"/>
        <v>N/A</v>
      </c>
      <c r="I457" s="96">
        <v>5.6449999999999996</v>
      </c>
      <c r="J457" s="96">
        <v>-2.4900000000000002</v>
      </c>
      <c r="K457" s="11" t="s">
        <v>115</v>
      </c>
      <c r="L457" s="21" t="str">
        <f t="shared" si="117"/>
        <v>Yes</v>
      </c>
    </row>
    <row r="458" spans="1:12">
      <c r="A458" s="153" t="s">
        <v>692</v>
      </c>
      <c r="B458" s="70" t="s">
        <v>51</v>
      </c>
      <c r="C458" s="41">
        <v>62.147246905999999</v>
      </c>
      <c r="D458" s="10" t="str">
        <f t="shared" si="118"/>
        <v>N/A</v>
      </c>
      <c r="E458" s="41">
        <v>60.900027860999998</v>
      </c>
      <c r="F458" s="10" t="str">
        <f t="shared" si="119"/>
        <v>N/A</v>
      </c>
      <c r="G458" s="41">
        <v>61.863221140999997</v>
      </c>
      <c r="H458" s="10" t="str">
        <f t="shared" si="120"/>
        <v>N/A</v>
      </c>
      <c r="I458" s="96">
        <v>-2.0099999999999998</v>
      </c>
      <c r="J458" s="96">
        <v>1.5820000000000001</v>
      </c>
      <c r="K458" s="11" t="s">
        <v>115</v>
      </c>
      <c r="L458" s="21" t="str">
        <f t="shared" si="117"/>
        <v>Yes</v>
      </c>
    </row>
    <row r="459" spans="1:12">
      <c r="A459" s="153" t="s">
        <v>693</v>
      </c>
      <c r="B459" s="70" t="s">
        <v>51</v>
      </c>
      <c r="C459" s="41">
        <v>0</v>
      </c>
      <c r="D459" s="10" t="str">
        <f t="shared" si="118"/>
        <v>N/A</v>
      </c>
      <c r="E459" s="41">
        <v>0</v>
      </c>
      <c r="F459" s="10" t="str">
        <f t="shared" si="119"/>
        <v>N/A</v>
      </c>
      <c r="G459" s="41">
        <v>0</v>
      </c>
      <c r="H459" s="10" t="str">
        <f t="shared" si="120"/>
        <v>N/A</v>
      </c>
      <c r="I459" s="96" t="s">
        <v>995</v>
      </c>
      <c r="J459" s="96" t="s">
        <v>995</v>
      </c>
      <c r="K459" s="11" t="s">
        <v>115</v>
      </c>
      <c r="L459" s="21" t="str">
        <f t="shared" si="117"/>
        <v>N/A</v>
      </c>
    </row>
    <row r="460" spans="1:12">
      <c r="A460" s="153" t="s">
        <v>694</v>
      </c>
      <c r="B460" s="70" t="s">
        <v>51</v>
      </c>
      <c r="C460" s="41">
        <v>0</v>
      </c>
      <c r="D460" s="10" t="str">
        <f t="shared" si="118"/>
        <v>N/A</v>
      </c>
      <c r="E460" s="41">
        <v>0</v>
      </c>
      <c r="F460" s="10" t="str">
        <f t="shared" si="119"/>
        <v>N/A</v>
      </c>
      <c r="G460" s="41">
        <v>0</v>
      </c>
      <c r="H460" s="10" t="str">
        <f t="shared" si="120"/>
        <v>N/A</v>
      </c>
      <c r="I460" s="96" t="s">
        <v>995</v>
      </c>
      <c r="J460" s="96" t="s">
        <v>995</v>
      </c>
      <c r="K460" s="11" t="s">
        <v>115</v>
      </c>
      <c r="L460" s="21" t="str">
        <f t="shared" si="117"/>
        <v>N/A</v>
      </c>
    </row>
    <row r="461" spans="1:12">
      <c r="A461" s="153" t="s">
        <v>695</v>
      </c>
      <c r="B461" s="70" t="s">
        <v>51</v>
      </c>
      <c r="C461" s="41">
        <v>0</v>
      </c>
      <c r="D461" s="10" t="str">
        <f t="shared" si="118"/>
        <v>N/A</v>
      </c>
      <c r="E461" s="41">
        <v>0</v>
      </c>
      <c r="F461" s="10" t="str">
        <f t="shared" si="119"/>
        <v>N/A</v>
      </c>
      <c r="G461" s="41">
        <v>0</v>
      </c>
      <c r="H461" s="10" t="str">
        <f t="shared" si="120"/>
        <v>N/A</v>
      </c>
      <c r="I461" s="96" t="s">
        <v>995</v>
      </c>
      <c r="J461" s="96" t="s">
        <v>995</v>
      </c>
      <c r="K461" s="11" t="s">
        <v>115</v>
      </c>
      <c r="L461" s="21" t="str">
        <f t="shared" si="117"/>
        <v>N/A</v>
      </c>
    </row>
    <row r="462" spans="1:12">
      <c r="A462" s="153" t="s">
        <v>696</v>
      </c>
      <c r="B462" s="70" t="s">
        <v>51</v>
      </c>
      <c r="C462" s="41">
        <v>0</v>
      </c>
      <c r="D462" s="10" t="str">
        <f t="shared" si="118"/>
        <v>N/A</v>
      </c>
      <c r="E462" s="41">
        <v>0</v>
      </c>
      <c r="F462" s="10" t="str">
        <f t="shared" si="119"/>
        <v>N/A</v>
      </c>
      <c r="G462" s="41">
        <v>0</v>
      </c>
      <c r="H462" s="10" t="str">
        <f t="shared" si="120"/>
        <v>N/A</v>
      </c>
      <c r="I462" s="96" t="s">
        <v>995</v>
      </c>
      <c r="J462" s="96" t="s">
        <v>995</v>
      </c>
      <c r="K462" s="11" t="s">
        <v>115</v>
      </c>
      <c r="L462" s="21" t="str">
        <f t="shared" si="117"/>
        <v>N/A</v>
      </c>
    </row>
    <row r="463" spans="1:12">
      <c r="A463" s="153" t="s">
        <v>697</v>
      </c>
      <c r="B463" s="70" t="s">
        <v>51</v>
      </c>
      <c r="C463" s="41">
        <v>0</v>
      </c>
      <c r="D463" s="10" t="str">
        <f t="shared" si="118"/>
        <v>N/A</v>
      </c>
      <c r="E463" s="41">
        <v>0</v>
      </c>
      <c r="F463" s="10" t="str">
        <f t="shared" si="119"/>
        <v>N/A</v>
      </c>
      <c r="G463" s="41">
        <v>0</v>
      </c>
      <c r="H463" s="10" t="str">
        <f t="shared" si="120"/>
        <v>N/A</v>
      </c>
      <c r="I463" s="96" t="s">
        <v>995</v>
      </c>
      <c r="J463" s="96" t="s">
        <v>995</v>
      </c>
      <c r="K463" s="11" t="s">
        <v>115</v>
      </c>
      <c r="L463" s="21" t="str">
        <f t="shared" si="117"/>
        <v>N/A</v>
      </c>
    </row>
    <row r="464" spans="1:12">
      <c r="A464" s="153" t="s">
        <v>698</v>
      </c>
      <c r="B464" s="70" t="s">
        <v>51</v>
      </c>
      <c r="C464" s="41">
        <v>0</v>
      </c>
      <c r="D464" s="10" t="str">
        <f t="shared" si="118"/>
        <v>N/A</v>
      </c>
      <c r="E464" s="41">
        <v>0</v>
      </c>
      <c r="F464" s="10" t="str">
        <f t="shared" si="119"/>
        <v>N/A</v>
      </c>
      <c r="G464" s="41">
        <v>0</v>
      </c>
      <c r="H464" s="10" t="str">
        <f t="shared" si="120"/>
        <v>N/A</v>
      </c>
      <c r="I464" s="96" t="s">
        <v>995</v>
      </c>
      <c r="J464" s="96" t="s">
        <v>995</v>
      </c>
      <c r="K464" s="11" t="s">
        <v>115</v>
      </c>
      <c r="L464" s="21" t="str">
        <f t="shared" si="117"/>
        <v>N/A</v>
      </c>
    </row>
    <row r="465" spans="1:12">
      <c r="A465" s="153" t="s">
        <v>699</v>
      </c>
      <c r="B465" s="70" t="s">
        <v>51</v>
      </c>
      <c r="C465" s="41">
        <v>3.4034548625999999</v>
      </c>
      <c r="D465" s="10" t="str">
        <f t="shared" si="118"/>
        <v>N/A</v>
      </c>
      <c r="E465" s="41">
        <v>3.6265679966</v>
      </c>
      <c r="F465" s="10" t="str">
        <f t="shared" si="119"/>
        <v>N/A</v>
      </c>
      <c r="G465" s="41">
        <v>3.7419171463000001</v>
      </c>
      <c r="H465" s="10" t="str">
        <f t="shared" si="120"/>
        <v>N/A</v>
      </c>
      <c r="I465" s="96">
        <v>6.5549999999999997</v>
      </c>
      <c r="J465" s="96">
        <v>3.181</v>
      </c>
      <c r="K465" s="11" t="s">
        <v>115</v>
      </c>
      <c r="L465" s="21" t="str">
        <f t="shared" si="117"/>
        <v>Yes</v>
      </c>
    </row>
    <row r="466" spans="1:12">
      <c r="A466" s="153" t="s">
        <v>700</v>
      </c>
      <c r="B466" s="70" t="s">
        <v>51</v>
      </c>
      <c r="C466" s="41">
        <v>0</v>
      </c>
      <c r="D466" s="10" t="str">
        <f t="shared" si="118"/>
        <v>N/A</v>
      </c>
      <c r="E466" s="41">
        <v>0</v>
      </c>
      <c r="F466" s="10" t="str">
        <f t="shared" si="119"/>
        <v>N/A</v>
      </c>
      <c r="G466" s="41">
        <v>0</v>
      </c>
      <c r="H466" s="10" t="str">
        <f t="shared" si="120"/>
        <v>N/A</v>
      </c>
      <c r="I466" s="96" t="s">
        <v>995</v>
      </c>
      <c r="J466" s="96" t="s">
        <v>995</v>
      </c>
      <c r="K466" s="11" t="s">
        <v>115</v>
      </c>
      <c r="L466" s="21" t="str">
        <f t="shared" si="117"/>
        <v>N/A</v>
      </c>
    </row>
    <row r="467" spans="1:12">
      <c r="A467" s="113" t="s">
        <v>701</v>
      </c>
      <c r="B467" s="57" t="s">
        <v>51</v>
      </c>
      <c r="C467" s="51">
        <v>0</v>
      </c>
      <c r="D467" s="56" t="str">
        <f t="shared" si="118"/>
        <v>N/A</v>
      </c>
      <c r="E467" s="51">
        <v>0</v>
      </c>
      <c r="F467" s="56" t="str">
        <f t="shared" si="119"/>
        <v>N/A</v>
      </c>
      <c r="G467" s="51">
        <v>0</v>
      </c>
      <c r="H467" s="56" t="str">
        <f t="shared" si="120"/>
        <v>N/A</v>
      </c>
      <c r="I467" s="51" t="s">
        <v>995</v>
      </c>
      <c r="J467" s="51" t="s">
        <v>995</v>
      </c>
      <c r="K467" s="57" t="s">
        <v>115</v>
      </c>
      <c r="L467" s="21" t="str">
        <f t="shared" si="117"/>
        <v>N/A</v>
      </c>
    </row>
    <row r="468" spans="1:12">
      <c r="A468" s="113" t="s">
        <v>702</v>
      </c>
      <c r="B468" s="57" t="s">
        <v>51</v>
      </c>
      <c r="C468" s="51">
        <v>0</v>
      </c>
      <c r="D468" s="56" t="str">
        <f t="shared" si="118"/>
        <v>N/A</v>
      </c>
      <c r="E468" s="51">
        <v>0</v>
      </c>
      <c r="F468" s="56" t="str">
        <f t="shared" si="119"/>
        <v>N/A</v>
      </c>
      <c r="G468" s="51">
        <v>0</v>
      </c>
      <c r="H468" s="56" t="str">
        <f t="shared" si="120"/>
        <v>N/A</v>
      </c>
      <c r="I468" s="51" t="s">
        <v>995</v>
      </c>
      <c r="J468" s="51" t="s">
        <v>995</v>
      </c>
      <c r="K468" s="57" t="s">
        <v>115</v>
      </c>
      <c r="L468" s="21" t="str">
        <f t="shared" si="117"/>
        <v>N/A</v>
      </c>
    </row>
    <row r="469" spans="1:12">
      <c r="A469" s="153" t="s">
        <v>703</v>
      </c>
      <c r="B469" s="70" t="s">
        <v>51</v>
      </c>
      <c r="C469" s="41">
        <v>1.1626941E-3</v>
      </c>
      <c r="D469" s="10" t="str">
        <f t="shared" si="118"/>
        <v>N/A</v>
      </c>
      <c r="E469" s="41">
        <v>1.1049872000000001E-3</v>
      </c>
      <c r="F469" s="10" t="str">
        <f t="shared" si="119"/>
        <v>N/A</v>
      </c>
      <c r="G469" s="41">
        <v>0</v>
      </c>
      <c r="H469" s="10" t="str">
        <f t="shared" si="120"/>
        <v>N/A</v>
      </c>
      <c r="I469" s="96">
        <v>-4.96</v>
      </c>
      <c r="J469" s="96">
        <v>-100</v>
      </c>
      <c r="K469" s="11" t="s">
        <v>115</v>
      </c>
      <c r="L469" s="21" t="str">
        <f t="shared" si="117"/>
        <v>No</v>
      </c>
    </row>
    <row r="470" spans="1:12">
      <c r="A470" s="153" t="s">
        <v>634</v>
      </c>
      <c r="B470" s="70" t="s">
        <v>51</v>
      </c>
      <c r="C470" s="41">
        <v>32.468399634999997</v>
      </c>
      <c r="D470" s="10" t="str">
        <f t="shared" si="118"/>
        <v>N/A</v>
      </c>
      <c r="E470" s="41">
        <v>33.574878274</v>
      </c>
      <c r="F470" s="10" t="str">
        <f t="shared" si="119"/>
        <v>N/A</v>
      </c>
      <c r="G470" s="41">
        <v>33.058180755999999</v>
      </c>
      <c r="H470" s="10" t="str">
        <f t="shared" si="120"/>
        <v>N/A</v>
      </c>
      <c r="I470" s="96">
        <v>3.4079999999999999</v>
      </c>
      <c r="J470" s="96">
        <v>-1.54</v>
      </c>
      <c r="K470" s="11" t="s">
        <v>115</v>
      </c>
      <c r="L470" s="21" t="str">
        <f t="shared" si="117"/>
        <v>Yes</v>
      </c>
    </row>
    <row r="471" spans="1:12">
      <c r="A471" s="153" t="s">
        <v>635</v>
      </c>
      <c r="B471" s="121" t="s">
        <v>0</v>
      </c>
      <c r="C471" s="42">
        <v>0</v>
      </c>
      <c r="D471" s="52" t="str">
        <f>IF($B471="N/A","N/A",IF(C471&gt;=5,"No",IF(C471&lt;0,"No","Yes")))</f>
        <v>Yes</v>
      </c>
      <c r="E471" s="42">
        <v>0</v>
      </c>
      <c r="F471" s="52" t="str">
        <f>IF($B471="N/A","N/A",IF(E471&gt;=5,"No",IF(E471&lt;0,"No","Yes")))</f>
        <v>Yes</v>
      </c>
      <c r="G471" s="42">
        <v>0</v>
      </c>
      <c r="H471" s="52" t="str">
        <f>IF($B471="N/A","N/A",IF(G471&gt;=5,"No",IF(G471&lt;0,"No","Yes")))</f>
        <v>Yes</v>
      </c>
      <c r="I471" s="102" t="s">
        <v>995</v>
      </c>
      <c r="J471" s="102" t="s">
        <v>995</v>
      </c>
      <c r="K471" s="53" t="s">
        <v>115</v>
      </c>
      <c r="L471" s="43" t="str">
        <f t="shared" si="117"/>
        <v>N/A</v>
      </c>
    </row>
    <row r="472" spans="1:12">
      <c r="A472" s="218" t="s">
        <v>28</v>
      </c>
      <c r="B472" s="212"/>
      <c r="C472" s="212"/>
      <c r="D472" s="212"/>
      <c r="E472" s="212"/>
      <c r="F472" s="212"/>
      <c r="G472" s="212"/>
      <c r="H472" s="212"/>
      <c r="I472" s="212"/>
      <c r="J472" s="212"/>
      <c r="K472" s="212"/>
      <c r="L472" s="213"/>
    </row>
    <row r="473" spans="1:12">
      <c r="A473" s="118" t="s">
        <v>601</v>
      </c>
      <c r="B473" s="114" t="s">
        <v>51</v>
      </c>
      <c r="C473" s="65">
        <v>133053281</v>
      </c>
      <c r="D473" s="103" t="str">
        <f>IF($B473="N/A","N/A",IF(C473&gt;10,"No",IF(C473&lt;-10,"No","Yes")))</f>
        <v>N/A</v>
      </c>
      <c r="E473" s="65">
        <v>162148438</v>
      </c>
      <c r="F473" s="103" t="str">
        <f>IF($B473="N/A","N/A",IF(E473&gt;10,"No",IF(E473&lt;-10,"No","Yes")))</f>
        <v>N/A</v>
      </c>
      <c r="G473" s="65">
        <v>159759269</v>
      </c>
      <c r="H473" s="103" t="str">
        <f>IF($B473="N/A","N/A",IF(G473&gt;10,"No",IF(G473&lt;-10,"No","Yes")))</f>
        <v>N/A</v>
      </c>
      <c r="I473" s="104">
        <v>21.87</v>
      </c>
      <c r="J473" s="104">
        <v>-1.47</v>
      </c>
      <c r="K473" s="66" t="s">
        <v>117</v>
      </c>
      <c r="L473" s="138" t="str">
        <f t="shared" ref="L473:L484" si="121">IF(J473="Div by 0", "N/A", IF(K473="N/A","N/A", IF(J473&gt;VALUE(MID(K473,1,2)), "No", IF(J473&lt;-1*VALUE(MID(K473,1,2)), "No", "Yes"))))</f>
        <v>Yes</v>
      </c>
    </row>
    <row r="474" spans="1:12">
      <c r="A474" s="153" t="s">
        <v>602</v>
      </c>
      <c r="B474" s="70" t="s">
        <v>51</v>
      </c>
      <c r="C474" s="40">
        <v>16938291</v>
      </c>
      <c r="D474" s="10" t="str">
        <f>IF($B474="N/A","N/A",IF(C474&gt;10,"No",IF(C474&lt;-10,"No","Yes")))</f>
        <v>N/A</v>
      </c>
      <c r="E474" s="40">
        <v>8464880</v>
      </c>
      <c r="F474" s="10" t="str">
        <f>IF($B474="N/A","N/A",IF(E474&gt;10,"No",IF(E474&lt;-10,"No","Yes")))</f>
        <v>N/A</v>
      </c>
      <c r="G474" s="40">
        <v>0</v>
      </c>
      <c r="H474" s="10" t="str">
        <f>IF($B474="N/A","N/A",IF(G474&gt;10,"No",IF(G474&lt;-10,"No","Yes")))</f>
        <v>N/A</v>
      </c>
      <c r="I474" s="96">
        <v>-50</v>
      </c>
      <c r="J474" s="96">
        <v>-100</v>
      </c>
      <c r="K474" s="11" t="s">
        <v>117</v>
      </c>
      <c r="L474" s="21" t="str">
        <f t="shared" si="121"/>
        <v>No</v>
      </c>
    </row>
    <row r="475" spans="1:12">
      <c r="A475" s="153" t="s">
        <v>603</v>
      </c>
      <c r="B475" s="70" t="s">
        <v>51</v>
      </c>
      <c r="C475" s="40">
        <v>68306730</v>
      </c>
      <c r="D475" s="10" t="str">
        <f>IF($B475="N/A","N/A",IF(C475&gt;10,"No",IF(C475&lt;-10,"No","Yes")))</f>
        <v>N/A</v>
      </c>
      <c r="E475" s="40">
        <v>101060480</v>
      </c>
      <c r="F475" s="10" t="str">
        <f>IF($B475="N/A","N/A",IF(E475&gt;10,"No",IF(E475&lt;-10,"No","Yes")))</f>
        <v>N/A</v>
      </c>
      <c r="G475" s="40">
        <v>101570270</v>
      </c>
      <c r="H475" s="10" t="str">
        <f>IF($B475="N/A","N/A",IF(G475&gt;10,"No",IF(G475&lt;-10,"No","Yes")))</f>
        <v>N/A</v>
      </c>
      <c r="I475" s="96">
        <v>47.95</v>
      </c>
      <c r="J475" s="96">
        <v>0.50439999999999996</v>
      </c>
      <c r="K475" s="11" t="s">
        <v>117</v>
      </c>
      <c r="L475" s="21" t="str">
        <f t="shared" si="121"/>
        <v>Yes</v>
      </c>
    </row>
    <row r="476" spans="1:12">
      <c r="A476" s="153" t="s">
        <v>604</v>
      </c>
      <c r="B476" s="70" t="s">
        <v>51</v>
      </c>
      <c r="C476" s="40">
        <v>47808260</v>
      </c>
      <c r="D476" s="10" t="str">
        <f>IF($B476="N/A","N/A",IF(C476&gt;10,"No",IF(C476&lt;-10,"No","Yes")))</f>
        <v>N/A</v>
      </c>
      <c r="E476" s="40">
        <v>52623078</v>
      </c>
      <c r="F476" s="10" t="str">
        <f>IF($B476="N/A","N/A",IF(E476&gt;10,"No",IF(E476&lt;-10,"No","Yes")))</f>
        <v>N/A</v>
      </c>
      <c r="G476" s="40">
        <v>58188999</v>
      </c>
      <c r="H476" s="10" t="str">
        <f>IF($B476="N/A","N/A",IF(G476&gt;10,"No",IF(G476&lt;-10,"No","Yes")))</f>
        <v>N/A</v>
      </c>
      <c r="I476" s="96">
        <v>10.07</v>
      </c>
      <c r="J476" s="96">
        <v>10.58</v>
      </c>
      <c r="K476" s="11" t="s">
        <v>117</v>
      </c>
      <c r="L476" s="21" t="str">
        <f t="shared" si="121"/>
        <v>Yes</v>
      </c>
    </row>
    <row r="477" spans="1:12">
      <c r="A477" s="118" t="s">
        <v>605</v>
      </c>
      <c r="B477" s="122" t="s">
        <v>29</v>
      </c>
      <c r="C477" s="41">
        <v>1.8404758473</v>
      </c>
      <c r="D477" s="10" t="str">
        <f>IF($B477="N/A","N/A",IF(C477&gt;2,"No",IF(C477&lt;0.9,"No","Yes")))</f>
        <v>Yes</v>
      </c>
      <c r="E477" s="41">
        <v>1.9139836763</v>
      </c>
      <c r="F477" s="10" t="str">
        <f>IF($B477="N/A","N/A",IF(E477&gt;2,"No",IF(E477&lt;0.9,"No","Yes")))</f>
        <v>Yes</v>
      </c>
      <c r="G477" s="41">
        <v>2.2350636129999999</v>
      </c>
      <c r="H477" s="10" t="str">
        <f>IF($B477="N/A","N/A",IF(G477&gt;2,"No",IF(G477&lt;0.9,"No","Yes")))</f>
        <v>No</v>
      </c>
      <c r="I477" s="96">
        <v>3.9940000000000002</v>
      </c>
      <c r="J477" s="96">
        <v>16.78</v>
      </c>
      <c r="K477" s="11" t="s">
        <v>117</v>
      </c>
      <c r="L477" s="21" t="str">
        <f t="shared" si="121"/>
        <v>No</v>
      </c>
    </row>
    <row r="478" spans="1:12">
      <c r="A478" s="153" t="s">
        <v>602</v>
      </c>
      <c r="B478" s="122" t="s">
        <v>29</v>
      </c>
      <c r="C478" s="41">
        <v>1.2648914616</v>
      </c>
      <c r="D478" s="10" t="str">
        <f>IF($B478="N/A","N/A",IF(C478&gt;2,"No",IF(C478&lt;0.9,"No","Yes")))</f>
        <v>Yes</v>
      </c>
      <c r="E478" s="41">
        <v>1.4272843261999999</v>
      </c>
      <c r="F478" s="10" t="str">
        <f>IF($B478="N/A","N/A",IF(E478&gt;2,"No",IF(E478&lt;0.9,"No","Yes")))</f>
        <v>Yes</v>
      </c>
      <c r="G478" s="41" t="s">
        <v>995</v>
      </c>
      <c r="H478" s="10" t="str">
        <f>IF($B478="N/A","N/A",IF(G478&gt;2,"No",IF(G478&lt;0.9,"No","Yes")))</f>
        <v>No</v>
      </c>
      <c r="I478" s="96">
        <v>12.84</v>
      </c>
      <c r="J478" s="96" t="s">
        <v>995</v>
      </c>
      <c r="K478" s="11" t="s">
        <v>117</v>
      </c>
      <c r="L478" s="21" t="str">
        <f t="shared" si="121"/>
        <v>N/A</v>
      </c>
    </row>
    <row r="479" spans="1:12">
      <c r="A479" s="153" t="s">
        <v>603</v>
      </c>
      <c r="B479" s="122" t="s">
        <v>29</v>
      </c>
      <c r="C479" s="41">
        <v>1.0425424104000001</v>
      </c>
      <c r="D479" s="10" t="str">
        <f>IF($B479="N/A","N/A",IF(C479&gt;2,"No",IF(C479&lt;0.9,"No","Yes")))</f>
        <v>Yes</v>
      </c>
      <c r="E479" s="41">
        <v>0.9984142305</v>
      </c>
      <c r="F479" s="10" t="str">
        <f>IF($B479="N/A","N/A",IF(E479&gt;2,"No",IF(E479&lt;0.9,"No","Yes")))</f>
        <v>Yes</v>
      </c>
      <c r="G479" s="41">
        <v>0.99894167659999999</v>
      </c>
      <c r="H479" s="10" t="str">
        <f>IF($B479="N/A","N/A",IF(G479&gt;2,"No",IF(G479&lt;0.9,"No","Yes")))</f>
        <v>Yes</v>
      </c>
      <c r="I479" s="96">
        <v>-4.2300000000000004</v>
      </c>
      <c r="J479" s="96">
        <v>5.28E-2</v>
      </c>
      <c r="K479" s="11" t="s">
        <v>117</v>
      </c>
      <c r="L479" s="21" t="str">
        <f t="shared" si="121"/>
        <v>Yes</v>
      </c>
    </row>
    <row r="480" spans="1:12">
      <c r="A480" s="153" t="s">
        <v>604</v>
      </c>
      <c r="B480" s="122" t="s">
        <v>29</v>
      </c>
      <c r="C480" s="41">
        <v>1.8175029918000001</v>
      </c>
      <c r="D480" s="10" t="str">
        <f>IF($B480="N/A","N/A",IF(C480&gt;2,"No",IF(C480&lt;0.9,"No","Yes")))</f>
        <v>Yes</v>
      </c>
      <c r="E480" s="41">
        <v>1.8797601427999999</v>
      </c>
      <c r="F480" s="10" t="str">
        <f>IF($B480="N/A","N/A",IF(E480&gt;2,"No",IF(E480&lt;0.9,"No","Yes")))</f>
        <v>Yes</v>
      </c>
      <c r="G480" s="41">
        <v>2.2022577869000002</v>
      </c>
      <c r="H480" s="10" t="str">
        <f>IF($B480="N/A","N/A",IF(G480&gt;2,"No",IF(G480&lt;0.9,"No","Yes")))</f>
        <v>No</v>
      </c>
      <c r="I480" s="96">
        <v>3.4249999999999998</v>
      </c>
      <c r="J480" s="96">
        <v>17.16</v>
      </c>
      <c r="K480" s="11" t="s">
        <v>117</v>
      </c>
      <c r="L480" s="21" t="str">
        <f t="shared" si="121"/>
        <v>No</v>
      </c>
    </row>
    <row r="481" spans="1:12">
      <c r="A481" s="118" t="s">
        <v>606</v>
      </c>
      <c r="B481" s="70" t="s">
        <v>51</v>
      </c>
      <c r="C481" s="40">
        <v>13.777961790000001</v>
      </c>
      <c r="D481" s="10" t="str">
        <f>IF($B481="N/A","N/A",IF(C481&gt;10,"No",IF(C481&lt;-10,"No","Yes")))</f>
        <v>N/A</v>
      </c>
      <c r="E481" s="40">
        <v>16.194665247</v>
      </c>
      <c r="F481" s="10" t="str">
        <f>IF($B481="N/A","N/A",IF(E481&gt;10,"No",IF(E481&lt;-10,"No","Yes")))</f>
        <v>N/A</v>
      </c>
      <c r="G481" s="40">
        <v>15.700974573</v>
      </c>
      <c r="H481" s="10" t="str">
        <f>IF($B481="N/A","N/A",IF(G481&gt;10,"No",IF(G481&lt;-10,"No","Yes")))</f>
        <v>N/A</v>
      </c>
      <c r="I481" s="96">
        <v>17.54</v>
      </c>
      <c r="J481" s="96">
        <v>-3.05</v>
      </c>
      <c r="K481" s="11" t="s">
        <v>117</v>
      </c>
      <c r="L481" s="21" t="str">
        <f t="shared" si="121"/>
        <v>Yes</v>
      </c>
    </row>
    <row r="482" spans="1:12">
      <c r="A482" s="153" t="s">
        <v>602</v>
      </c>
      <c r="B482" s="70" t="s">
        <v>51</v>
      </c>
      <c r="C482" s="40">
        <v>163.41814761000001</v>
      </c>
      <c r="D482" s="10" t="str">
        <f>IF($B482="N/A","N/A",IF(C482&gt;10,"No",IF(C482&lt;-10,"No","Yes")))</f>
        <v>N/A</v>
      </c>
      <c r="E482" s="40">
        <v>166.15722837999999</v>
      </c>
      <c r="F482" s="10" t="str">
        <f>IF($B482="N/A","N/A",IF(E482&gt;10,"No",IF(E482&lt;-10,"No","Yes")))</f>
        <v>N/A</v>
      </c>
      <c r="G482" s="40" t="s">
        <v>995</v>
      </c>
      <c r="H482" s="10" t="str">
        <f>IF($B482="N/A","N/A",IF(G482&gt;10,"No",IF(G482&lt;-10,"No","Yes")))</f>
        <v>N/A</v>
      </c>
      <c r="I482" s="96">
        <v>1.6759999999999999</v>
      </c>
      <c r="J482" s="96" t="s">
        <v>995</v>
      </c>
      <c r="K482" s="11" t="s">
        <v>117</v>
      </c>
      <c r="L482" s="21" t="str">
        <f t="shared" si="121"/>
        <v>N/A</v>
      </c>
    </row>
    <row r="483" spans="1:12">
      <c r="A483" s="153" t="s">
        <v>603</v>
      </c>
      <c r="B483" s="70" t="s">
        <v>51</v>
      </c>
      <c r="C483" s="40">
        <v>132.61228222</v>
      </c>
      <c r="D483" s="10" t="str">
        <f>IF($B483="N/A","N/A",IF(C483&gt;10,"No",IF(C483&lt;-10,"No","Yes")))</f>
        <v>N/A</v>
      </c>
      <c r="E483" s="40">
        <v>133.43766051</v>
      </c>
      <c r="F483" s="10" t="str">
        <f>IF($B483="N/A","N/A",IF(E483&gt;10,"No",IF(E483&lt;-10,"No","Yes")))</f>
        <v>N/A</v>
      </c>
      <c r="G483" s="40">
        <v>131.89471046</v>
      </c>
      <c r="H483" s="10" t="str">
        <f>IF($B483="N/A","N/A",IF(G483&gt;10,"No",IF(G483&lt;-10,"No","Yes")))</f>
        <v>N/A</v>
      </c>
      <c r="I483" s="96">
        <v>0.62239999999999995</v>
      </c>
      <c r="J483" s="96">
        <v>-1.1599999999999999</v>
      </c>
      <c r="K483" s="11" t="s">
        <v>117</v>
      </c>
      <c r="L483" s="21" t="str">
        <f t="shared" si="121"/>
        <v>Yes</v>
      </c>
    </row>
    <row r="484" spans="1:12">
      <c r="A484" s="153" t="s">
        <v>604</v>
      </c>
      <c r="B484" s="101" t="s">
        <v>51</v>
      </c>
      <c r="C484" s="44">
        <v>5.0798077359000002</v>
      </c>
      <c r="D484" s="52" t="str">
        <f>IF($B484="N/A","N/A",IF(C484&gt;10,"No",IF(C484&lt;-10,"No","Yes")))</f>
        <v>N/A</v>
      </c>
      <c r="E484" s="44">
        <v>5.3951338370000004</v>
      </c>
      <c r="F484" s="52" t="str">
        <f>IF($B484="N/A","N/A",IF(E484&gt;10,"No",IF(E484&lt;-10,"No","Yes")))</f>
        <v>N/A</v>
      </c>
      <c r="G484" s="44">
        <v>5.8320915078000004</v>
      </c>
      <c r="H484" s="52" t="str">
        <f>IF($B484="N/A","N/A",IF(G484&gt;10,"No",IF(G484&lt;-10,"No","Yes")))</f>
        <v>N/A</v>
      </c>
      <c r="I484" s="102">
        <v>6.2069999999999999</v>
      </c>
      <c r="J484" s="102">
        <v>8.0990000000000002</v>
      </c>
      <c r="K484" s="53" t="s">
        <v>117</v>
      </c>
      <c r="L484" s="43" t="str">
        <f t="shared" si="121"/>
        <v>Yes</v>
      </c>
    </row>
    <row r="485" spans="1:12">
      <c r="A485" s="218" t="s">
        <v>405</v>
      </c>
      <c r="B485" s="212"/>
      <c r="C485" s="212"/>
      <c r="D485" s="212"/>
      <c r="E485" s="212"/>
      <c r="F485" s="212"/>
      <c r="G485" s="212"/>
      <c r="H485" s="212"/>
      <c r="I485" s="212"/>
      <c r="J485" s="212"/>
      <c r="K485" s="212"/>
      <c r="L485" s="213"/>
    </row>
    <row r="486" spans="1:12">
      <c r="A486" s="111" t="s">
        <v>601</v>
      </c>
      <c r="B486" s="55" t="s">
        <v>51</v>
      </c>
      <c r="C486" s="63">
        <v>71086850</v>
      </c>
      <c r="D486" s="54" t="str">
        <f>IF($B486="N/A","N/A",IF(C486&gt;10,"No",IF(C486&lt;-10,"No","Yes")))</f>
        <v>N/A</v>
      </c>
      <c r="E486" s="63">
        <v>104204287</v>
      </c>
      <c r="F486" s="54" t="str">
        <f>IF($B486="N/A","N/A",IF(E486&gt;10,"No",IF(E486&lt;-10,"No","Yes")))</f>
        <v>N/A</v>
      </c>
      <c r="G486" s="63">
        <v>105155165</v>
      </c>
      <c r="H486" s="54" t="str">
        <f>IF($B486="N/A","N/A",IF(G486&gt;10,"No",IF(G486&lt;-10,"No","Yes")))</f>
        <v>N/A</v>
      </c>
      <c r="I486" s="60">
        <v>46.59</v>
      </c>
      <c r="J486" s="60">
        <v>0.91249999999999998</v>
      </c>
      <c r="K486" s="55" t="s">
        <v>117</v>
      </c>
      <c r="L486" s="138" t="str">
        <f>IF(J486="Div by 0", "N/A", IF(K486="N/A","N/A", IF(J486&gt;VALUE(MID(K486,1,2)), "No", IF(J486&lt;-1*VALUE(MID(K486,1,2)), "No", "Yes"))))</f>
        <v>Yes</v>
      </c>
    </row>
    <row r="487" spans="1:12">
      <c r="A487" s="111" t="s">
        <v>315</v>
      </c>
      <c r="B487" s="55" t="s">
        <v>51</v>
      </c>
      <c r="C487" s="63">
        <v>489354808</v>
      </c>
      <c r="D487" s="56" t="str">
        <f>IF($B487="N/A","N/A",IF(C487&gt;10,"No",IF(C487&lt;-10,"No","Yes")))</f>
        <v>N/A</v>
      </c>
      <c r="E487" s="63">
        <v>471654536</v>
      </c>
      <c r="F487" s="56" t="str">
        <f>IF($B487="N/A","N/A",IF(E487&gt;10,"No",IF(E487&lt;-10,"No","Yes")))</f>
        <v>N/A</v>
      </c>
      <c r="G487" s="63">
        <v>486097813</v>
      </c>
      <c r="H487" s="56" t="str">
        <f>IF($B487="N/A","N/A",IF(G487&gt;10,"No",IF(G487&lt;-10,"No","Yes")))</f>
        <v>N/A</v>
      </c>
      <c r="I487" s="51">
        <v>-3.62</v>
      </c>
      <c r="J487" s="51">
        <v>3.0619999999999998</v>
      </c>
      <c r="K487" s="55" t="s">
        <v>117</v>
      </c>
      <c r="L487" s="21" t="str">
        <f>IF(J487="Div by 0", "N/A", IF(K487="N/A","N/A", IF(J487&gt;VALUE(MID(K487,1,2)), "No", IF(J487&lt;-1*VALUE(MID(K487,1,2)), "No", "Yes"))))</f>
        <v>Yes</v>
      </c>
    </row>
    <row r="488" spans="1:12">
      <c r="A488" s="111" t="s">
        <v>607</v>
      </c>
      <c r="B488" s="59" t="s">
        <v>51</v>
      </c>
      <c r="C488" s="58">
        <v>78643</v>
      </c>
      <c r="D488" s="112" t="str">
        <f>IF($B488="N/A","N/A",IF(C488&gt;10,"No",IF(C488&lt;-10,"No","Yes")))</f>
        <v>N/A</v>
      </c>
      <c r="E488" s="58">
        <v>88679</v>
      </c>
      <c r="F488" s="112" t="str">
        <f>IF($B488="N/A","N/A",IF(E488&gt;10,"No",IF(E488&lt;-10,"No","Yes")))</f>
        <v>N/A</v>
      </c>
      <c r="G488" s="58">
        <v>90824</v>
      </c>
      <c r="H488" s="112" t="str">
        <f>IF($B488="N/A","N/A",IF(G488&gt;10,"No",IF(G488&lt;-10,"No","Yes")))</f>
        <v>N/A</v>
      </c>
      <c r="I488" s="61">
        <v>12.76</v>
      </c>
      <c r="J488" s="61">
        <v>2.419</v>
      </c>
      <c r="K488" s="59" t="s">
        <v>117</v>
      </c>
      <c r="L488" s="43" t="str">
        <f>IF(J488="Div by 0", "N/A", IF(K488="N/A","N/A", IF(J488&gt;VALUE(MID(K488,1,2)), "No", IF(J488&lt;-1*VALUE(MID(K488,1,2)), "No", "Yes"))))</f>
        <v>Yes</v>
      </c>
    </row>
    <row r="489" spans="1:12">
      <c r="A489" s="218" t="s">
        <v>406</v>
      </c>
      <c r="B489" s="212"/>
      <c r="C489" s="212"/>
      <c r="D489" s="212"/>
      <c r="E489" s="212"/>
      <c r="F489" s="212"/>
      <c r="G489" s="212"/>
      <c r="H489" s="212"/>
      <c r="I489" s="212"/>
      <c r="J489" s="212"/>
      <c r="K489" s="212"/>
      <c r="L489" s="213"/>
    </row>
    <row r="490" spans="1:12">
      <c r="A490" s="69" t="s">
        <v>601</v>
      </c>
      <c r="B490" s="114" t="s">
        <v>51</v>
      </c>
      <c r="C490" s="63">
        <v>45056494</v>
      </c>
      <c r="D490" s="103" t="str">
        <f>IF($B490="N/A","N/A",IF(C490&gt;10,"No",IF(C490&lt;-10,"No","Yes")))</f>
        <v>N/A</v>
      </c>
      <c r="E490" s="63">
        <v>50403797</v>
      </c>
      <c r="F490" s="103" t="str">
        <f>IF($B490="N/A","N/A",IF(E490&gt;10,"No",IF(E490&lt;-10,"No","Yes")))</f>
        <v>N/A</v>
      </c>
      <c r="G490" s="63">
        <v>54604104</v>
      </c>
      <c r="H490" s="103" t="str">
        <f>IF($B490="N/A","N/A",IF(G490&gt;10,"No",IF(G490&lt;-10,"No","Yes")))</f>
        <v>N/A</v>
      </c>
      <c r="I490" s="104">
        <v>11.87</v>
      </c>
      <c r="J490" s="104">
        <v>8.3330000000000002</v>
      </c>
      <c r="K490" s="66" t="s">
        <v>117</v>
      </c>
      <c r="L490" s="138" t="str">
        <f>IF(J490="Div by 0", "N/A", IF(K490="N/A","N/A", IF(J490&gt;VALUE(MID(K490,1,2)), "No", IF(J490&lt;-1*VALUE(MID(K490,1,2)), "No", "Yes"))))</f>
        <v>Yes</v>
      </c>
    </row>
    <row r="491" spans="1:12">
      <c r="A491" s="69" t="s">
        <v>607</v>
      </c>
      <c r="B491" s="101" t="s">
        <v>51</v>
      </c>
      <c r="C491" s="58">
        <v>1027202</v>
      </c>
      <c r="D491" s="52" t="str">
        <f>IF($B491="N/A","N/A",IF(C491&gt;10,"No",IF(C491&lt;-10,"No","Yes")))</f>
        <v>N/A</v>
      </c>
      <c r="E491" s="58">
        <v>1061027</v>
      </c>
      <c r="F491" s="52" t="str">
        <f>IF($B491="N/A","N/A",IF(E491&gt;10,"No",IF(E491&lt;-10,"No","Yes")))</f>
        <v>N/A</v>
      </c>
      <c r="G491" s="58">
        <v>1093451</v>
      </c>
      <c r="H491" s="52" t="str">
        <f>IF($B491="N/A","N/A",IF(G491&gt;10,"No",IF(G491&lt;-10,"No","Yes")))</f>
        <v>N/A</v>
      </c>
      <c r="I491" s="102">
        <v>3.2930000000000001</v>
      </c>
      <c r="J491" s="102">
        <v>3.056</v>
      </c>
      <c r="K491" s="53" t="s">
        <v>117</v>
      </c>
      <c r="L491" s="43" t="str">
        <f>IF(J491="Div by 0", "N/A", IF(K491="N/A","N/A", IF(J491&gt;VALUE(MID(K491,1,2)), "No", IF(J491&lt;-1*VALUE(MID(K491,1,2)), "No", "Yes"))))</f>
        <v>Yes</v>
      </c>
    </row>
    <row r="492" spans="1:12">
      <c r="A492" s="218" t="s">
        <v>407</v>
      </c>
      <c r="B492" s="212"/>
      <c r="C492" s="212"/>
      <c r="D492" s="212"/>
      <c r="E492" s="212"/>
      <c r="F492" s="212"/>
      <c r="G492" s="212"/>
      <c r="H492" s="212"/>
      <c r="I492" s="212"/>
      <c r="J492" s="212"/>
      <c r="K492" s="212"/>
      <c r="L492" s="213"/>
    </row>
    <row r="493" spans="1:12">
      <c r="A493" s="111" t="s">
        <v>607</v>
      </c>
      <c r="B493" s="123" t="s">
        <v>51</v>
      </c>
      <c r="C493" s="116">
        <v>17452</v>
      </c>
      <c r="D493" s="54" t="str">
        <f t="shared" ref="D493:D510" si="122">IF($B493="N/A","N/A",IF(C493&gt;10,"No",IF(C493&lt;-10,"No","Yes")))</f>
        <v>N/A</v>
      </c>
      <c r="E493" s="116">
        <v>11233</v>
      </c>
      <c r="F493" s="54" t="str">
        <f t="shared" ref="F493:F510" si="123">IF($B493="N/A","N/A",IF(E493&gt;10,"No",IF(E493&lt;-10,"No","Yes")))</f>
        <v>N/A</v>
      </c>
      <c r="G493" s="116">
        <v>0</v>
      </c>
      <c r="H493" s="54" t="str">
        <f t="shared" ref="H493:H510" si="124">IF($B493="N/A","N/A",IF(G493&gt;10,"No",IF(G493&lt;-10,"No","Yes")))</f>
        <v>N/A</v>
      </c>
      <c r="I493" s="104">
        <v>-35.6</v>
      </c>
      <c r="J493" s="104">
        <v>-100</v>
      </c>
      <c r="K493" s="123" t="s">
        <v>117</v>
      </c>
      <c r="L493" s="138" t="str">
        <f t="shared" ref="L493:L510" si="125">IF(J493="Div by 0", "N/A", IF(K493="N/A","N/A", IF(J493&gt;VALUE(MID(K493,1,2)), "No", IF(J493&lt;-1*VALUE(MID(K493,1,2)), "No", "Yes"))))</f>
        <v>No</v>
      </c>
    </row>
    <row r="494" spans="1:12">
      <c r="A494" s="113" t="s">
        <v>592</v>
      </c>
      <c r="B494" s="57" t="s">
        <v>51</v>
      </c>
      <c r="C494" s="48">
        <v>10</v>
      </c>
      <c r="D494" s="56" t="str">
        <f t="shared" si="122"/>
        <v>N/A</v>
      </c>
      <c r="E494" s="48">
        <v>7</v>
      </c>
      <c r="F494" s="56" t="str">
        <f t="shared" si="123"/>
        <v>N/A</v>
      </c>
      <c r="G494" s="48">
        <v>0</v>
      </c>
      <c r="H494" s="56" t="str">
        <f t="shared" si="124"/>
        <v>N/A</v>
      </c>
      <c r="I494" s="96">
        <v>-30</v>
      </c>
      <c r="J494" s="96">
        <v>-100</v>
      </c>
      <c r="K494" s="57" t="s">
        <v>115</v>
      </c>
      <c r="L494" s="21" t="str">
        <f t="shared" si="125"/>
        <v>No</v>
      </c>
    </row>
    <row r="495" spans="1:12">
      <c r="A495" s="113" t="s">
        <v>595</v>
      </c>
      <c r="B495" s="57" t="s">
        <v>51</v>
      </c>
      <c r="C495" s="48">
        <v>963</v>
      </c>
      <c r="D495" s="56" t="str">
        <f t="shared" si="122"/>
        <v>N/A</v>
      </c>
      <c r="E495" s="48">
        <v>593</v>
      </c>
      <c r="F495" s="56" t="str">
        <f t="shared" si="123"/>
        <v>N/A</v>
      </c>
      <c r="G495" s="48">
        <v>0</v>
      </c>
      <c r="H495" s="56" t="str">
        <f t="shared" si="124"/>
        <v>N/A</v>
      </c>
      <c r="I495" s="96">
        <v>-38.4</v>
      </c>
      <c r="J495" s="96">
        <v>-100</v>
      </c>
      <c r="K495" s="57" t="s">
        <v>115</v>
      </c>
      <c r="L495" s="21" t="str">
        <f t="shared" si="125"/>
        <v>No</v>
      </c>
    </row>
    <row r="496" spans="1:12">
      <c r="A496" s="113" t="s">
        <v>598</v>
      </c>
      <c r="B496" s="57" t="s">
        <v>51</v>
      </c>
      <c r="C496" s="48">
        <v>12521</v>
      </c>
      <c r="D496" s="56" t="str">
        <f t="shared" si="122"/>
        <v>N/A</v>
      </c>
      <c r="E496" s="48">
        <v>8575</v>
      </c>
      <c r="F496" s="56" t="str">
        <f t="shared" si="123"/>
        <v>N/A</v>
      </c>
      <c r="G496" s="48">
        <v>0</v>
      </c>
      <c r="H496" s="56" t="str">
        <f t="shared" si="124"/>
        <v>N/A</v>
      </c>
      <c r="I496" s="96">
        <v>-31.5</v>
      </c>
      <c r="J496" s="96">
        <v>-100</v>
      </c>
      <c r="K496" s="57" t="s">
        <v>115</v>
      </c>
      <c r="L496" s="21" t="str">
        <f t="shared" si="125"/>
        <v>No</v>
      </c>
    </row>
    <row r="497" spans="1:12">
      <c r="A497" s="113" t="s">
        <v>600</v>
      </c>
      <c r="B497" s="57" t="s">
        <v>51</v>
      </c>
      <c r="C497" s="48">
        <v>3958</v>
      </c>
      <c r="D497" s="56" t="str">
        <f t="shared" si="122"/>
        <v>N/A</v>
      </c>
      <c r="E497" s="48">
        <v>2058</v>
      </c>
      <c r="F497" s="56" t="str">
        <f t="shared" si="123"/>
        <v>N/A</v>
      </c>
      <c r="G497" s="48">
        <v>0</v>
      </c>
      <c r="H497" s="56" t="str">
        <f t="shared" si="124"/>
        <v>N/A</v>
      </c>
      <c r="I497" s="96">
        <v>-48</v>
      </c>
      <c r="J497" s="96">
        <v>-100</v>
      </c>
      <c r="K497" s="57" t="s">
        <v>115</v>
      </c>
      <c r="L497" s="21" t="str">
        <f t="shared" si="125"/>
        <v>No</v>
      </c>
    </row>
    <row r="498" spans="1:12">
      <c r="A498" s="111" t="s">
        <v>778</v>
      </c>
      <c r="B498" s="57" t="s">
        <v>51</v>
      </c>
      <c r="C498" s="48">
        <v>8632.7900000000009</v>
      </c>
      <c r="D498" s="56" t="str">
        <f t="shared" si="122"/>
        <v>N/A</v>
      </c>
      <c r="E498" s="48">
        <v>4229.47</v>
      </c>
      <c r="F498" s="56" t="str">
        <f t="shared" si="123"/>
        <v>N/A</v>
      </c>
      <c r="G498" s="48">
        <v>0</v>
      </c>
      <c r="H498" s="56" t="str">
        <f t="shared" si="124"/>
        <v>N/A</v>
      </c>
      <c r="I498" s="96">
        <v>-51</v>
      </c>
      <c r="J498" s="96">
        <v>-100</v>
      </c>
      <c r="K498" s="57" t="s">
        <v>115</v>
      </c>
      <c r="L498" s="21" t="str">
        <f t="shared" si="125"/>
        <v>No</v>
      </c>
    </row>
    <row r="499" spans="1:12">
      <c r="A499" s="111" t="s">
        <v>601</v>
      </c>
      <c r="B499" s="55" t="s">
        <v>51</v>
      </c>
      <c r="C499" s="63">
        <v>16909937</v>
      </c>
      <c r="D499" s="56" t="str">
        <f t="shared" si="122"/>
        <v>N/A</v>
      </c>
      <c r="E499" s="63">
        <v>7540354</v>
      </c>
      <c r="F499" s="56" t="str">
        <f t="shared" si="123"/>
        <v>N/A</v>
      </c>
      <c r="G499" s="63">
        <v>0</v>
      </c>
      <c r="H499" s="56" t="str">
        <f t="shared" si="124"/>
        <v>N/A</v>
      </c>
      <c r="I499" s="96">
        <v>-55.4</v>
      </c>
      <c r="J499" s="96">
        <v>-100</v>
      </c>
      <c r="K499" s="55" t="s">
        <v>117</v>
      </c>
      <c r="L499" s="21" t="str">
        <f t="shared" si="125"/>
        <v>No</v>
      </c>
    </row>
    <row r="500" spans="1:12">
      <c r="A500" s="111" t="s">
        <v>779</v>
      </c>
      <c r="B500" s="55" t="s">
        <v>51</v>
      </c>
      <c r="C500" s="63">
        <v>968.93977768000002</v>
      </c>
      <c r="D500" s="56" t="str">
        <f t="shared" si="122"/>
        <v>N/A</v>
      </c>
      <c r="E500" s="63">
        <v>671.26804949999996</v>
      </c>
      <c r="F500" s="56" t="str">
        <f t="shared" si="123"/>
        <v>N/A</v>
      </c>
      <c r="G500" s="63" t="s">
        <v>995</v>
      </c>
      <c r="H500" s="56" t="str">
        <f t="shared" si="124"/>
        <v>N/A</v>
      </c>
      <c r="I500" s="96">
        <v>-30.7</v>
      </c>
      <c r="J500" s="96" t="s">
        <v>995</v>
      </c>
      <c r="K500" s="55" t="s">
        <v>117</v>
      </c>
      <c r="L500" s="21" t="str">
        <f t="shared" si="125"/>
        <v>N/A</v>
      </c>
    </row>
    <row r="501" spans="1:12">
      <c r="A501" s="113" t="s">
        <v>592</v>
      </c>
      <c r="B501" s="55" t="s">
        <v>51</v>
      </c>
      <c r="C501" s="63">
        <v>1500.4</v>
      </c>
      <c r="D501" s="56" t="str">
        <f t="shared" si="122"/>
        <v>N/A</v>
      </c>
      <c r="E501" s="63">
        <v>2106.5714286000002</v>
      </c>
      <c r="F501" s="56" t="str">
        <f t="shared" si="123"/>
        <v>N/A</v>
      </c>
      <c r="G501" s="63" t="s">
        <v>995</v>
      </c>
      <c r="H501" s="56" t="str">
        <f t="shared" si="124"/>
        <v>N/A</v>
      </c>
      <c r="I501" s="96">
        <v>40.4</v>
      </c>
      <c r="J501" s="96" t="s">
        <v>995</v>
      </c>
      <c r="K501" s="55" t="s">
        <v>117</v>
      </c>
      <c r="L501" s="21" t="str">
        <f t="shared" si="125"/>
        <v>N/A</v>
      </c>
    </row>
    <row r="502" spans="1:12">
      <c r="A502" s="113" t="s">
        <v>595</v>
      </c>
      <c r="B502" s="55" t="s">
        <v>51</v>
      </c>
      <c r="C502" s="63">
        <v>3112.7113187999998</v>
      </c>
      <c r="D502" s="56" t="str">
        <f t="shared" si="122"/>
        <v>N/A</v>
      </c>
      <c r="E502" s="63">
        <v>2306.2242833</v>
      </c>
      <c r="F502" s="56" t="str">
        <f t="shared" si="123"/>
        <v>N/A</v>
      </c>
      <c r="G502" s="63" t="s">
        <v>995</v>
      </c>
      <c r="H502" s="56" t="str">
        <f t="shared" si="124"/>
        <v>N/A</v>
      </c>
      <c r="I502" s="96">
        <v>-25.9</v>
      </c>
      <c r="J502" s="96" t="s">
        <v>995</v>
      </c>
      <c r="K502" s="55" t="s">
        <v>117</v>
      </c>
      <c r="L502" s="21" t="str">
        <f t="shared" si="125"/>
        <v>N/A</v>
      </c>
    </row>
    <row r="503" spans="1:12">
      <c r="A503" s="113" t="s">
        <v>598</v>
      </c>
      <c r="B503" s="55" t="s">
        <v>51</v>
      </c>
      <c r="C503" s="63">
        <v>535.38599152999996</v>
      </c>
      <c r="D503" s="56" t="str">
        <f t="shared" si="122"/>
        <v>N/A</v>
      </c>
      <c r="E503" s="63">
        <v>422.59335277000002</v>
      </c>
      <c r="F503" s="56" t="str">
        <f t="shared" si="123"/>
        <v>N/A</v>
      </c>
      <c r="G503" s="63" t="s">
        <v>995</v>
      </c>
      <c r="H503" s="56" t="str">
        <f t="shared" si="124"/>
        <v>N/A</v>
      </c>
      <c r="I503" s="96">
        <v>-21.1</v>
      </c>
      <c r="J503" s="96" t="s">
        <v>995</v>
      </c>
      <c r="K503" s="55" t="s">
        <v>117</v>
      </c>
      <c r="L503" s="21" t="str">
        <f t="shared" si="125"/>
        <v>N/A</v>
      </c>
    </row>
    <row r="504" spans="1:12">
      <c r="A504" s="113" t="s">
        <v>600</v>
      </c>
      <c r="B504" s="55" t="s">
        <v>51</v>
      </c>
      <c r="C504" s="63">
        <v>1817.5401718000001</v>
      </c>
      <c r="D504" s="56" t="str">
        <f t="shared" si="122"/>
        <v>N/A</v>
      </c>
      <c r="E504" s="63">
        <v>1231.4280855</v>
      </c>
      <c r="F504" s="56" t="str">
        <f t="shared" si="123"/>
        <v>N/A</v>
      </c>
      <c r="G504" s="63" t="s">
        <v>995</v>
      </c>
      <c r="H504" s="56" t="str">
        <f t="shared" si="124"/>
        <v>N/A</v>
      </c>
      <c r="I504" s="96">
        <v>-32.200000000000003</v>
      </c>
      <c r="J504" s="96" t="s">
        <v>995</v>
      </c>
      <c r="K504" s="55" t="s">
        <v>117</v>
      </c>
      <c r="L504" s="21" t="str">
        <f t="shared" si="125"/>
        <v>N/A</v>
      </c>
    </row>
    <row r="505" spans="1:12">
      <c r="A505" s="118" t="s">
        <v>780</v>
      </c>
      <c r="B505" s="114" t="s">
        <v>51</v>
      </c>
      <c r="C505" s="65">
        <v>26893246</v>
      </c>
      <c r="D505" s="10" t="str">
        <f t="shared" si="122"/>
        <v>N/A</v>
      </c>
      <c r="E505" s="65">
        <v>20221648</v>
      </c>
      <c r="F505" s="10" t="str">
        <f t="shared" si="123"/>
        <v>N/A</v>
      </c>
      <c r="G505" s="65">
        <v>0</v>
      </c>
      <c r="H505" s="10" t="str">
        <f t="shared" si="124"/>
        <v>N/A</v>
      </c>
      <c r="I505" s="96">
        <v>-24.8</v>
      </c>
      <c r="J505" s="96">
        <v>-100</v>
      </c>
      <c r="K505" s="66" t="s">
        <v>117</v>
      </c>
      <c r="L505" s="21" t="str">
        <f t="shared" si="125"/>
        <v>No</v>
      </c>
    </row>
    <row r="506" spans="1:12">
      <c r="A506" s="118" t="s">
        <v>781</v>
      </c>
      <c r="B506" s="70" t="s">
        <v>51</v>
      </c>
      <c r="C506" s="40">
        <v>1540.9836121999999</v>
      </c>
      <c r="D506" s="10" t="str">
        <f t="shared" si="122"/>
        <v>N/A</v>
      </c>
      <c r="E506" s="40">
        <v>1800.2001246</v>
      </c>
      <c r="F506" s="10" t="str">
        <f t="shared" si="123"/>
        <v>N/A</v>
      </c>
      <c r="G506" s="40" t="s">
        <v>995</v>
      </c>
      <c r="H506" s="10" t="str">
        <f t="shared" si="124"/>
        <v>N/A</v>
      </c>
      <c r="I506" s="96">
        <v>16.82</v>
      </c>
      <c r="J506" s="96" t="s">
        <v>995</v>
      </c>
      <c r="K506" s="11" t="s">
        <v>117</v>
      </c>
      <c r="L506" s="21" t="str">
        <f t="shared" si="125"/>
        <v>N/A</v>
      </c>
    </row>
    <row r="507" spans="1:12">
      <c r="A507" s="113" t="s">
        <v>592</v>
      </c>
      <c r="B507" s="55" t="s">
        <v>51</v>
      </c>
      <c r="C507" s="63">
        <v>10336.299999999999</v>
      </c>
      <c r="D507" s="56" t="str">
        <f t="shared" si="122"/>
        <v>N/A</v>
      </c>
      <c r="E507" s="63">
        <v>15591.571429</v>
      </c>
      <c r="F507" s="56" t="str">
        <f t="shared" si="123"/>
        <v>N/A</v>
      </c>
      <c r="G507" s="63" t="s">
        <v>995</v>
      </c>
      <c r="H507" s="56" t="str">
        <f t="shared" si="124"/>
        <v>N/A</v>
      </c>
      <c r="I507" s="96">
        <v>50.84</v>
      </c>
      <c r="J507" s="96" t="s">
        <v>995</v>
      </c>
      <c r="K507" s="55" t="s">
        <v>117</v>
      </c>
      <c r="L507" s="21" t="str">
        <f t="shared" si="125"/>
        <v>N/A</v>
      </c>
    </row>
    <row r="508" spans="1:12">
      <c r="A508" s="113" t="s">
        <v>595</v>
      </c>
      <c r="B508" s="55" t="s">
        <v>51</v>
      </c>
      <c r="C508" s="63">
        <v>10447.248183</v>
      </c>
      <c r="D508" s="56" t="str">
        <f t="shared" si="122"/>
        <v>N/A</v>
      </c>
      <c r="E508" s="63">
        <v>11649.752108000001</v>
      </c>
      <c r="F508" s="56" t="str">
        <f t="shared" si="123"/>
        <v>N/A</v>
      </c>
      <c r="G508" s="63" t="s">
        <v>995</v>
      </c>
      <c r="H508" s="56" t="str">
        <f t="shared" si="124"/>
        <v>N/A</v>
      </c>
      <c r="I508" s="96">
        <v>11.51</v>
      </c>
      <c r="J508" s="96" t="s">
        <v>995</v>
      </c>
      <c r="K508" s="55" t="s">
        <v>117</v>
      </c>
      <c r="L508" s="21" t="str">
        <f t="shared" si="125"/>
        <v>N/A</v>
      </c>
    </row>
    <row r="509" spans="1:12">
      <c r="A509" s="113" t="s">
        <v>598</v>
      </c>
      <c r="B509" s="55" t="s">
        <v>51</v>
      </c>
      <c r="C509" s="63">
        <v>790.81574953999996</v>
      </c>
      <c r="D509" s="56" t="str">
        <f t="shared" si="122"/>
        <v>N/A</v>
      </c>
      <c r="E509" s="63">
        <v>989.89970845000005</v>
      </c>
      <c r="F509" s="56" t="str">
        <f t="shared" si="123"/>
        <v>N/A</v>
      </c>
      <c r="G509" s="63" t="s">
        <v>995</v>
      </c>
      <c r="H509" s="56" t="str">
        <f t="shared" si="124"/>
        <v>N/A</v>
      </c>
      <c r="I509" s="96">
        <v>25.17</v>
      </c>
      <c r="J509" s="96" t="s">
        <v>995</v>
      </c>
      <c r="K509" s="55" t="s">
        <v>117</v>
      </c>
      <c r="L509" s="21" t="str">
        <f t="shared" si="125"/>
        <v>N/A</v>
      </c>
    </row>
    <row r="510" spans="1:12">
      <c r="A510" s="113" t="s">
        <v>600</v>
      </c>
      <c r="B510" s="123" t="s">
        <v>51</v>
      </c>
      <c r="C510" s="124">
        <v>1724.9567964</v>
      </c>
      <c r="D510" s="112" t="str">
        <f t="shared" si="122"/>
        <v>N/A</v>
      </c>
      <c r="E510" s="124">
        <v>2291.4548104999999</v>
      </c>
      <c r="F510" s="112" t="str">
        <f t="shared" si="123"/>
        <v>N/A</v>
      </c>
      <c r="G510" s="124" t="s">
        <v>995</v>
      </c>
      <c r="H510" s="112" t="str">
        <f t="shared" si="124"/>
        <v>N/A</v>
      </c>
      <c r="I510" s="102">
        <v>32.840000000000003</v>
      </c>
      <c r="J510" s="102" t="s">
        <v>995</v>
      </c>
      <c r="K510" s="123" t="s">
        <v>117</v>
      </c>
      <c r="L510" s="43" t="str">
        <f t="shared" si="125"/>
        <v>N/A</v>
      </c>
    </row>
    <row r="511" spans="1:12">
      <c r="A511" s="233" t="s">
        <v>782</v>
      </c>
      <c r="B511" s="216"/>
      <c r="C511" s="216"/>
      <c r="D511" s="216"/>
      <c r="E511" s="216"/>
      <c r="F511" s="216"/>
      <c r="G511" s="216"/>
      <c r="H511" s="216"/>
      <c r="I511" s="216"/>
      <c r="J511" s="216"/>
      <c r="K511" s="216"/>
      <c r="L511" s="217"/>
    </row>
    <row r="512" spans="1:12">
      <c r="A512" s="113" t="s">
        <v>608</v>
      </c>
      <c r="B512" s="55" t="s">
        <v>51</v>
      </c>
      <c r="C512" s="63">
        <v>6190159</v>
      </c>
      <c r="D512" s="54" t="str">
        <f>IF($B512="N/A","N/A",IF(C512&gt;10,"No",IF(C512&lt;-10,"No","Yes")))</f>
        <v>N/A</v>
      </c>
      <c r="E512" s="63">
        <v>3325162</v>
      </c>
      <c r="F512" s="54" t="str">
        <f>IF($B512="N/A","N/A",IF(E512&gt;10,"No",IF(E512&lt;-10,"No","Yes")))</f>
        <v>N/A</v>
      </c>
      <c r="G512" s="63">
        <v>0</v>
      </c>
      <c r="H512" s="54" t="str">
        <f>IF($B512="N/A","N/A",IF(G512&gt;10,"No",IF(G512&lt;-10,"No","Yes")))</f>
        <v>N/A</v>
      </c>
      <c r="I512" s="104">
        <v>-46.3</v>
      </c>
      <c r="J512" s="104">
        <v>-100</v>
      </c>
      <c r="K512" s="55" t="s">
        <v>117</v>
      </c>
      <c r="L512" s="138" t="str">
        <f>IF(J512="Div by 0", "N/A", IF(K512="N/A","N/A", IF(J512&gt;VALUE(MID(K512,1,2)), "No", IF(J512&lt;-1*VALUE(MID(K512,1,2)), "No", "Yes"))))</f>
        <v>No</v>
      </c>
    </row>
    <row r="513" spans="1:12">
      <c r="A513" s="113" t="s">
        <v>609</v>
      </c>
      <c r="B513" s="57" t="s">
        <v>51</v>
      </c>
      <c r="C513" s="62">
        <v>256695</v>
      </c>
      <c r="D513" s="56" t="str">
        <f>IF($B513="N/A","N/A",IF(C513&gt;10,"No",IF(C513&lt;-10,"No","Yes")))</f>
        <v>N/A</v>
      </c>
      <c r="E513" s="62">
        <v>261566</v>
      </c>
      <c r="F513" s="56" t="str">
        <f>IF($B513="N/A","N/A",IF(E513&gt;10,"No",IF(E513&lt;-10,"No","Yes")))</f>
        <v>N/A</v>
      </c>
      <c r="G513" s="62">
        <v>0</v>
      </c>
      <c r="H513" s="56" t="str">
        <f>IF($B513="N/A","N/A",IF(G513&gt;10,"No",IF(G513&lt;-10,"No","Yes")))</f>
        <v>N/A</v>
      </c>
      <c r="I513" s="96">
        <v>1.8979999999999999</v>
      </c>
      <c r="J513" s="96">
        <v>-100</v>
      </c>
      <c r="K513" s="57" t="s">
        <v>117</v>
      </c>
      <c r="L513" s="21" t="str">
        <f>IF(J513="Div by 0", "N/A", IF(K513="N/A","N/A", IF(J513&gt;VALUE(MID(K513,1,2)), "No", IF(J513&lt;-1*VALUE(MID(K513,1,2)), "No", "Yes"))))</f>
        <v>No</v>
      </c>
    </row>
    <row r="514" spans="1:12">
      <c r="A514" s="113" t="s">
        <v>610</v>
      </c>
      <c r="B514" s="57" t="s">
        <v>51</v>
      </c>
      <c r="C514" s="62">
        <v>6072680</v>
      </c>
      <c r="D514" s="56" t="str">
        <f>IF($B514="N/A","N/A",IF(C514&gt;10,"No",IF(C514&lt;-10,"No","Yes")))</f>
        <v>N/A</v>
      </c>
      <c r="E514" s="62">
        <v>4213915</v>
      </c>
      <c r="F514" s="56" t="str">
        <f>IF($B514="N/A","N/A",IF(E514&gt;10,"No",IF(E514&lt;-10,"No","Yes")))</f>
        <v>N/A</v>
      </c>
      <c r="G514" s="62">
        <v>0</v>
      </c>
      <c r="H514" s="56" t="str">
        <f>IF($B514="N/A","N/A",IF(G514&gt;10,"No",IF(G514&lt;-10,"No","Yes")))</f>
        <v>N/A</v>
      </c>
      <c r="I514" s="96">
        <v>-30.6</v>
      </c>
      <c r="J514" s="96">
        <v>-100</v>
      </c>
      <c r="K514" s="57" t="s">
        <v>117</v>
      </c>
      <c r="L514" s="21" t="str">
        <f>IF(J514="Div by 0", "N/A", IF(K514="N/A","N/A", IF(J514&gt;VALUE(MID(K514,1,2)), "No", IF(J514&lt;-1*VALUE(MID(K514,1,2)), "No", "Yes"))))</f>
        <v>No</v>
      </c>
    </row>
    <row r="515" spans="1:12">
      <c r="A515" s="113" t="s">
        <v>611</v>
      </c>
      <c r="B515" s="59" t="s">
        <v>51</v>
      </c>
      <c r="C515" s="64">
        <v>14373712</v>
      </c>
      <c r="D515" s="112" t="str">
        <f>IF($B515="N/A","N/A",IF(C515&gt;10,"No",IF(C515&lt;-10,"No","Yes")))</f>
        <v>N/A</v>
      </c>
      <c r="E515" s="64">
        <v>12421005</v>
      </c>
      <c r="F515" s="112" t="str">
        <f>IF($B515="N/A","N/A",IF(E515&gt;10,"No",IF(E515&lt;-10,"No","Yes")))</f>
        <v>N/A</v>
      </c>
      <c r="G515" s="64">
        <v>0</v>
      </c>
      <c r="H515" s="112" t="str">
        <f>IF($B515="N/A","N/A",IF(G515&gt;10,"No",IF(G515&lt;-10,"No","Yes")))</f>
        <v>N/A</v>
      </c>
      <c r="I515" s="102">
        <v>-13.6</v>
      </c>
      <c r="J515" s="102">
        <v>-100</v>
      </c>
      <c r="K515" s="59" t="s">
        <v>117</v>
      </c>
      <c r="L515" s="43" t="str">
        <f>IF(J515="Div by 0", "N/A", IF(K515="N/A","N/A", IF(J515&gt;VALUE(MID(K515,1,2)), "No", IF(J515&lt;-1*VALUE(MID(K515,1,2)), "No", "Yes"))))</f>
        <v>No</v>
      </c>
    </row>
    <row r="516" spans="1:12">
      <c r="A516" s="233" t="s">
        <v>783</v>
      </c>
      <c r="B516" s="216"/>
      <c r="C516" s="216"/>
      <c r="D516" s="216"/>
      <c r="E516" s="216"/>
      <c r="F516" s="216"/>
      <c r="G516" s="216"/>
      <c r="H516" s="216"/>
      <c r="I516" s="216"/>
      <c r="J516" s="216"/>
      <c r="K516" s="216"/>
      <c r="L516" s="217"/>
    </row>
    <row r="517" spans="1:12">
      <c r="A517" s="153" t="s">
        <v>608</v>
      </c>
      <c r="B517" s="114" t="s">
        <v>51</v>
      </c>
      <c r="C517" s="65">
        <v>354.69625258000002</v>
      </c>
      <c r="D517" s="103" t="str">
        <f>IF($B517="N/A","N/A",IF(C517&gt;10,"No",IF(C517&lt;-10,"No","Yes")))</f>
        <v>N/A</v>
      </c>
      <c r="E517" s="65">
        <v>296.01727054000003</v>
      </c>
      <c r="F517" s="103" t="str">
        <f>IF($B517="N/A","N/A",IF(E517&gt;10,"No",IF(E517&lt;-10,"No","Yes")))</f>
        <v>N/A</v>
      </c>
      <c r="G517" s="65" t="s">
        <v>995</v>
      </c>
      <c r="H517" s="103" t="str">
        <f>IF($B517="N/A","N/A",IF(G517&gt;10,"No",IF(G517&lt;-10,"No","Yes")))</f>
        <v>N/A</v>
      </c>
      <c r="I517" s="104">
        <v>-16.5</v>
      </c>
      <c r="J517" s="104" t="s">
        <v>995</v>
      </c>
      <c r="K517" s="66" t="s">
        <v>117</v>
      </c>
      <c r="L517" s="138" t="str">
        <f>IF(J517="Div by 0", "N/A", IF(K517="N/A","N/A", IF(J517&gt;VALUE(MID(K517,1,2)), "No", IF(J517&lt;-1*VALUE(MID(K517,1,2)), "No", "Yes"))))</f>
        <v>N/A</v>
      </c>
    </row>
    <row r="518" spans="1:12">
      <c r="A518" s="153" t="s">
        <v>609</v>
      </c>
      <c r="B518" s="70" t="s">
        <v>51</v>
      </c>
      <c r="C518" s="40">
        <v>14.708629383</v>
      </c>
      <c r="D518" s="10" t="str">
        <f>IF($B518="N/A","N/A",IF(C518&gt;10,"No",IF(C518&lt;-10,"No","Yes")))</f>
        <v>N/A</v>
      </c>
      <c r="E518" s="40">
        <v>23.285498086</v>
      </c>
      <c r="F518" s="10" t="str">
        <f>IF($B518="N/A","N/A",IF(E518&gt;10,"No",IF(E518&lt;-10,"No","Yes")))</f>
        <v>N/A</v>
      </c>
      <c r="G518" s="40" t="s">
        <v>995</v>
      </c>
      <c r="H518" s="10" t="str">
        <f>IF($B518="N/A","N/A",IF(G518&gt;10,"No",IF(G518&lt;-10,"No","Yes")))</f>
        <v>N/A</v>
      </c>
      <c r="I518" s="96">
        <v>58.31</v>
      </c>
      <c r="J518" s="96" t="s">
        <v>995</v>
      </c>
      <c r="K518" s="11" t="s">
        <v>117</v>
      </c>
      <c r="L518" s="21" t="str">
        <f>IF(J518="Div by 0", "N/A", IF(K518="N/A","N/A", IF(J518&gt;VALUE(MID(K518,1,2)), "No", IF(J518&lt;-1*VALUE(MID(K518,1,2)), "No", "Yes"))))</f>
        <v>N/A</v>
      </c>
    </row>
    <row r="519" spans="1:12">
      <c r="A519" s="153" t="s">
        <v>610</v>
      </c>
      <c r="B519" s="70" t="s">
        <v>51</v>
      </c>
      <c r="C519" s="40">
        <v>347.96470319000002</v>
      </c>
      <c r="D519" s="10" t="str">
        <f>IF($B519="N/A","N/A",IF(C519&gt;10,"No",IF(C519&lt;-10,"No","Yes")))</f>
        <v>N/A</v>
      </c>
      <c r="E519" s="40">
        <v>375.13709605999998</v>
      </c>
      <c r="F519" s="10" t="str">
        <f>IF($B519="N/A","N/A",IF(E519&gt;10,"No",IF(E519&lt;-10,"No","Yes")))</f>
        <v>N/A</v>
      </c>
      <c r="G519" s="40" t="s">
        <v>995</v>
      </c>
      <c r="H519" s="10" t="str">
        <f>IF($B519="N/A","N/A",IF(G519&gt;10,"No",IF(G519&lt;-10,"No","Yes")))</f>
        <v>N/A</v>
      </c>
      <c r="I519" s="96">
        <v>7.8090000000000002</v>
      </c>
      <c r="J519" s="96" t="s">
        <v>995</v>
      </c>
      <c r="K519" s="11" t="s">
        <v>117</v>
      </c>
      <c r="L519" s="21" t="str">
        <f>IF(J519="Div by 0", "N/A", IF(K519="N/A","N/A", IF(J519&gt;VALUE(MID(K519,1,2)), "No", IF(J519&lt;-1*VALUE(MID(K519,1,2)), "No", "Yes"))))</f>
        <v>N/A</v>
      </c>
    </row>
    <row r="520" spans="1:12">
      <c r="A520" s="113" t="s">
        <v>611</v>
      </c>
      <c r="B520" s="59" t="s">
        <v>51</v>
      </c>
      <c r="C520" s="64">
        <v>823.61402705</v>
      </c>
      <c r="D520" s="56" t="str">
        <f>IF($B520="N/A","N/A",IF(C520&gt;10,"No",IF(C520&lt;-10,"No","Yes")))</f>
        <v>N/A</v>
      </c>
      <c r="E520" s="64">
        <v>1105.7602598999999</v>
      </c>
      <c r="F520" s="56" t="str">
        <f>IF($B520="N/A","N/A",IF(E520&gt;10,"No",IF(E520&lt;-10,"No","Yes")))</f>
        <v>N/A</v>
      </c>
      <c r="G520" s="64" t="s">
        <v>995</v>
      </c>
      <c r="H520" s="56" t="str">
        <f>IF($B520="N/A","N/A",IF(G520&gt;10,"No",IF(G520&lt;-10,"No","Yes")))</f>
        <v>N/A</v>
      </c>
      <c r="I520" s="51">
        <v>34.26</v>
      </c>
      <c r="J520" s="51" t="s">
        <v>995</v>
      </c>
      <c r="K520" s="59" t="s">
        <v>117</v>
      </c>
      <c r="L520" s="21" t="str">
        <f>IF(J520="Div by 0", "N/A", IF(K520="N/A","N/A", IF(J520&gt;VALUE(MID(K520,1,2)), "No", IF(J520&lt;-1*VALUE(MID(K520,1,2)), "No", "Yes"))))</f>
        <v>N/A</v>
      </c>
    </row>
    <row r="521" spans="1:12" ht="39.75" customHeight="1">
      <c r="A521" s="220" t="s">
        <v>963</v>
      </c>
      <c r="B521" s="200"/>
      <c r="C521" s="200"/>
      <c r="D521" s="200"/>
      <c r="E521" s="200"/>
      <c r="F521" s="200"/>
      <c r="G521" s="200"/>
      <c r="H521" s="200"/>
      <c r="I521" s="200"/>
      <c r="J521" s="200"/>
      <c r="K521" s="200"/>
      <c r="L521" s="201"/>
    </row>
    <row r="522" spans="1:12">
      <c r="A522" s="111" t="s">
        <v>32</v>
      </c>
      <c r="B522" s="55" t="s">
        <v>51</v>
      </c>
      <c r="C522" s="50">
        <v>1263676</v>
      </c>
      <c r="D522" s="56" t="str">
        <f t="shared" ref="D522:D554" si="126">IF($B522="N/A","N/A",IF(C522&gt;10,"No",IF(C522&lt;-10,"No","Yes")))</f>
        <v>N/A</v>
      </c>
      <c r="E522" s="50">
        <v>1318491</v>
      </c>
      <c r="F522" s="56" t="str">
        <f t="shared" ref="F522:F554" si="127">IF($B522="N/A","N/A",IF(E522&gt;10,"No",IF(E522&lt;-10,"No","Yes")))</f>
        <v>N/A</v>
      </c>
      <c r="G522" s="50">
        <v>1346653</v>
      </c>
      <c r="H522" s="56" t="str">
        <f t="shared" ref="H522:H554" si="128">IF($B522="N/A","N/A",IF(G522&gt;10,"No",IF(G522&lt;-10,"No","Yes")))</f>
        <v>N/A</v>
      </c>
      <c r="I522" s="51">
        <v>4.3380000000000001</v>
      </c>
      <c r="J522" s="51">
        <v>2.1360000000000001</v>
      </c>
      <c r="K522" s="55" t="s">
        <v>117</v>
      </c>
      <c r="L522" s="21" t="str">
        <f t="shared" ref="L522:L554" si="129">IF(J522="Div by 0", "N/A", IF(K522="N/A","N/A", IF(J522&gt;VALUE(MID(K522,1,2)), "No", IF(J522&lt;-1*VALUE(MID(K522,1,2)), "No", "Yes"))))</f>
        <v>Yes</v>
      </c>
    </row>
    <row r="523" spans="1:12">
      <c r="A523" s="118" t="s">
        <v>33</v>
      </c>
      <c r="B523" s="70" t="s">
        <v>51</v>
      </c>
      <c r="C523" s="39">
        <v>1128715</v>
      </c>
      <c r="D523" s="10" t="str">
        <f t="shared" si="126"/>
        <v>N/A</v>
      </c>
      <c r="E523" s="39">
        <v>1181885</v>
      </c>
      <c r="F523" s="10" t="str">
        <f t="shared" si="127"/>
        <v>N/A</v>
      </c>
      <c r="G523" s="39">
        <v>1210054</v>
      </c>
      <c r="H523" s="10" t="str">
        <f t="shared" si="128"/>
        <v>N/A</v>
      </c>
      <c r="I523" s="96">
        <v>4.7110000000000003</v>
      </c>
      <c r="J523" s="96">
        <v>2.383</v>
      </c>
      <c r="K523" s="11" t="s">
        <v>117</v>
      </c>
      <c r="L523" s="21" t="str">
        <f t="shared" si="129"/>
        <v>Yes</v>
      </c>
    </row>
    <row r="524" spans="1:12">
      <c r="A524" s="118" t="s">
        <v>408</v>
      </c>
      <c r="B524" s="70" t="s">
        <v>51</v>
      </c>
      <c r="C524" s="39">
        <v>956989.25</v>
      </c>
      <c r="D524" s="10" t="str">
        <f t="shared" si="126"/>
        <v>N/A</v>
      </c>
      <c r="E524" s="39">
        <v>1019486.05</v>
      </c>
      <c r="F524" s="10" t="str">
        <f t="shared" si="127"/>
        <v>N/A</v>
      </c>
      <c r="G524" s="39">
        <v>1037916.58</v>
      </c>
      <c r="H524" s="10" t="str">
        <f t="shared" si="128"/>
        <v>N/A</v>
      </c>
      <c r="I524" s="96">
        <v>6.5309999999999997</v>
      </c>
      <c r="J524" s="96">
        <v>1.8080000000000001</v>
      </c>
      <c r="K524" s="11" t="s">
        <v>117</v>
      </c>
      <c r="L524" s="21" t="str">
        <f t="shared" si="129"/>
        <v>Yes</v>
      </c>
    </row>
    <row r="525" spans="1:12">
      <c r="A525" s="69" t="s">
        <v>591</v>
      </c>
      <c r="B525" s="70" t="s">
        <v>51</v>
      </c>
      <c r="C525" s="39">
        <v>4476</v>
      </c>
      <c r="D525" s="10" t="str">
        <f t="shared" si="126"/>
        <v>N/A</v>
      </c>
      <c r="E525" s="39">
        <v>4302</v>
      </c>
      <c r="F525" s="10" t="str">
        <f t="shared" si="127"/>
        <v>N/A</v>
      </c>
      <c r="G525" s="39">
        <v>4282</v>
      </c>
      <c r="H525" s="10" t="str">
        <f t="shared" si="128"/>
        <v>N/A</v>
      </c>
      <c r="I525" s="96">
        <v>-3.89</v>
      </c>
      <c r="J525" s="96">
        <v>-0.46500000000000002</v>
      </c>
      <c r="K525" s="11" t="s">
        <v>116</v>
      </c>
      <c r="L525" s="21" t="str">
        <f t="shared" si="129"/>
        <v>Yes</v>
      </c>
    </row>
    <row r="526" spans="1:12">
      <c r="A526" s="153" t="s">
        <v>787</v>
      </c>
      <c r="B526" s="70" t="s">
        <v>51</v>
      </c>
      <c r="C526" s="39">
        <v>1608</v>
      </c>
      <c r="D526" s="10" t="str">
        <f t="shared" si="126"/>
        <v>N/A</v>
      </c>
      <c r="E526" s="39">
        <v>1473</v>
      </c>
      <c r="F526" s="10" t="str">
        <f t="shared" si="127"/>
        <v>N/A</v>
      </c>
      <c r="G526" s="39">
        <v>1445</v>
      </c>
      <c r="H526" s="10" t="str">
        <f t="shared" si="128"/>
        <v>N/A</v>
      </c>
      <c r="I526" s="96">
        <v>-8.4</v>
      </c>
      <c r="J526" s="96">
        <v>-1.9</v>
      </c>
      <c r="K526" s="11" t="s">
        <v>116</v>
      </c>
      <c r="L526" s="21" t="str">
        <f t="shared" si="129"/>
        <v>Yes</v>
      </c>
    </row>
    <row r="527" spans="1:12">
      <c r="A527" s="153" t="s">
        <v>788</v>
      </c>
      <c r="B527" s="70" t="s">
        <v>51</v>
      </c>
      <c r="C527" s="39">
        <v>504</v>
      </c>
      <c r="D527" s="10" t="str">
        <f t="shared" si="126"/>
        <v>N/A</v>
      </c>
      <c r="E527" s="39">
        <v>510</v>
      </c>
      <c r="F527" s="10" t="str">
        <f t="shared" si="127"/>
        <v>N/A</v>
      </c>
      <c r="G527" s="39">
        <v>512</v>
      </c>
      <c r="H527" s="10" t="str">
        <f t="shared" si="128"/>
        <v>N/A</v>
      </c>
      <c r="I527" s="96">
        <v>1.19</v>
      </c>
      <c r="J527" s="96">
        <v>0.39219999999999999</v>
      </c>
      <c r="K527" s="11" t="s">
        <v>116</v>
      </c>
      <c r="L527" s="21" t="str">
        <f t="shared" si="129"/>
        <v>Yes</v>
      </c>
    </row>
    <row r="528" spans="1:12">
      <c r="A528" s="153" t="s">
        <v>789</v>
      </c>
      <c r="B528" s="70" t="s">
        <v>51</v>
      </c>
      <c r="C528" s="39">
        <v>2364</v>
      </c>
      <c r="D528" s="10" t="str">
        <f t="shared" si="126"/>
        <v>N/A</v>
      </c>
      <c r="E528" s="39">
        <v>2316</v>
      </c>
      <c r="F528" s="10" t="str">
        <f t="shared" si="127"/>
        <v>N/A</v>
      </c>
      <c r="G528" s="39">
        <v>2324</v>
      </c>
      <c r="H528" s="10" t="str">
        <f t="shared" si="128"/>
        <v>N/A</v>
      </c>
      <c r="I528" s="96">
        <v>-2.0299999999999998</v>
      </c>
      <c r="J528" s="96">
        <v>0.34539999999999998</v>
      </c>
      <c r="K528" s="11" t="s">
        <v>116</v>
      </c>
      <c r="L528" s="21" t="str">
        <f t="shared" si="129"/>
        <v>Yes</v>
      </c>
    </row>
    <row r="529" spans="1:12">
      <c r="A529" s="153" t="s">
        <v>790</v>
      </c>
      <c r="B529" s="70" t="s">
        <v>51</v>
      </c>
      <c r="C529" s="39">
        <v>0</v>
      </c>
      <c r="D529" s="10" t="str">
        <f t="shared" si="126"/>
        <v>N/A</v>
      </c>
      <c r="E529" s="39">
        <v>3</v>
      </c>
      <c r="F529" s="10" t="str">
        <f t="shared" si="127"/>
        <v>N/A</v>
      </c>
      <c r="G529" s="39">
        <v>1</v>
      </c>
      <c r="H529" s="10" t="str">
        <f t="shared" si="128"/>
        <v>N/A</v>
      </c>
      <c r="I529" s="96" t="s">
        <v>995</v>
      </c>
      <c r="J529" s="96">
        <v>-66.7</v>
      </c>
      <c r="K529" s="11" t="s">
        <v>116</v>
      </c>
      <c r="L529" s="21" t="str">
        <f t="shared" si="129"/>
        <v>No</v>
      </c>
    </row>
    <row r="530" spans="1:12">
      <c r="A530" s="153" t="s">
        <v>791</v>
      </c>
      <c r="B530" s="70" t="s">
        <v>51</v>
      </c>
      <c r="C530" s="39">
        <v>0</v>
      </c>
      <c r="D530" s="10" t="str">
        <f t="shared" si="126"/>
        <v>N/A</v>
      </c>
      <c r="E530" s="39">
        <v>0</v>
      </c>
      <c r="F530" s="10" t="str">
        <f t="shared" si="127"/>
        <v>N/A</v>
      </c>
      <c r="G530" s="39">
        <v>0</v>
      </c>
      <c r="H530" s="10" t="str">
        <f t="shared" si="128"/>
        <v>N/A</v>
      </c>
      <c r="I530" s="96" t="s">
        <v>995</v>
      </c>
      <c r="J530" s="96" t="s">
        <v>995</v>
      </c>
      <c r="K530" s="11" t="s">
        <v>116</v>
      </c>
      <c r="L530" s="21" t="str">
        <f t="shared" si="129"/>
        <v>N/A</v>
      </c>
    </row>
    <row r="531" spans="1:12">
      <c r="A531" s="69" t="s">
        <v>594</v>
      </c>
      <c r="B531" s="70" t="s">
        <v>51</v>
      </c>
      <c r="C531" s="39">
        <v>159881</v>
      </c>
      <c r="D531" s="10" t="str">
        <f t="shared" si="126"/>
        <v>N/A</v>
      </c>
      <c r="E531" s="39">
        <v>160599</v>
      </c>
      <c r="F531" s="10" t="str">
        <f t="shared" si="127"/>
        <v>N/A</v>
      </c>
      <c r="G531" s="39">
        <v>164024</v>
      </c>
      <c r="H531" s="10" t="str">
        <f t="shared" si="128"/>
        <v>N/A</v>
      </c>
      <c r="I531" s="96">
        <v>0.4491</v>
      </c>
      <c r="J531" s="96">
        <v>2.133</v>
      </c>
      <c r="K531" s="11" t="s">
        <v>116</v>
      </c>
      <c r="L531" s="21" t="str">
        <f t="shared" si="129"/>
        <v>Yes</v>
      </c>
    </row>
    <row r="532" spans="1:12">
      <c r="A532" s="153" t="s">
        <v>792</v>
      </c>
      <c r="B532" s="70" t="s">
        <v>51</v>
      </c>
      <c r="C532" s="39">
        <v>121710</v>
      </c>
      <c r="D532" s="10" t="str">
        <f t="shared" si="126"/>
        <v>N/A</v>
      </c>
      <c r="E532" s="39">
        <v>124158</v>
      </c>
      <c r="F532" s="10" t="str">
        <f t="shared" si="127"/>
        <v>N/A</v>
      </c>
      <c r="G532" s="39">
        <v>128159</v>
      </c>
      <c r="H532" s="10" t="str">
        <f t="shared" si="128"/>
        <v>N/A</v>
      </c>
      <c r="I532" s="96">
        <v>2.0110000000000001</v>
      </c>
      <c r="J532" s="96">
        <v>3.2229999999999999</v>
      </c>
      <c r="K532" s="11" t="s">
        <v>116</v>
      </c>
      <c r="L532" s="21" t="str">
        <f t="shared" si="129"/>
        <v>Yes</v>
      </c>
    </row>
    <row r="533" spans="1:12">
      <c r="A533" s="153" t="s">
        <v>793</v>
      </c>
      <c r="B533" s="70" t="s">
        <v>51</v>
      </c>
      <c r="C533" s="39">
        <v>4702</v>
      </c>
      <c r="D533" s="10" t="str">
        <f t="shared" si="126"/>
        <v>N/A</v>
      </c>
      <c r="E533" s="39">
        <v>4797</v>
      </c>
      <c r="F533" s="10" t="str">
        <f t="shared" si="127"/>
        <v>N/A</v>
      </c>
      <c r="G533" s="39">
        <v>4676</v>
      </c>
      <c r="H533" s="10" t="str">
        <f t="shared" si="128"/>
        <v>N/A</v>
      </c>
      <c r="I533" s="96">
        <v>2.02</v>
      </c>
      <c r="J533" s="96">
        <v>-2.52</v>
      </c>
      <c r="K533" s="11" t="s">
        <v>116</v>
      </c>
      <c r="L533" s="21" t="str">
        <f t="shared" si="129"/>
        <v>Yes</v>
      </c>
    </row>
    <row r="534" spans="1:12">
      <c r="A534" s="153" t="s">
        <v>886</v>
      </c>
      <c r="B534" s="70" t="s">
        <v>51</v>
      </c>
      <c r="C534" s="39">
        <v>33441</v>
      </c>
      <c r="D534" s="10" t="str">
        <f t="shared" si="126"/>
        <v>N/A</v>
      </c>
      <c r="E534" s="39">
        <v>31636</v>
      </c>
      <c r="F534" s="10" t="str">
        <f t="shared" si="127"/>
        <v>N/A</v>
      </c>
      <c r="G534" s="39">
        <v>31184</v>
      </c>
      <c r="H534" s="10" t="str">
        <f t="shared" si="128"/>
        <v>N/A</v>
      </c>
      <c r="I534" s="96">
        <v>-5.4</v>
      </c>
      <c r="J534" s="96">
        <v>-1.43</v>
      </c>
      <c r="K534" s="11" t="s">
        <v>116</v>
      </c>
      <c r="L534" s="21" t="str">
        <f t="shared" si="129"/>
        <v>Yes</v>
      </c>
    </row>
    <row r="535" spans="1:12">
      <c r="A535" s="153" t="s">
        <v>808</v>
      </c>
      <c r="B535" s="70" t="s">
        <v>51</v>
      </c>
      <c r="C535" s="39">
        <v>6</v>
      </c>
      <c r="D535" s="10" t="str">
        <f t="shared" si="126"/>
        <v>N/A</v>
      </c>
      <c r="E535" s="39">
        <v>1</v>
      </c>
      <c r="F535" s="10" t="str">
        <f t="shared" si="127"/>
        <v>N/A</v>
      </c>
      <c r="G535" s="39">
        <v>5</v>
      </c>
      <c r="H535" s="10" t="str">
        <f t="shared" si="128"/>
        <v>N/A</v>
      </c>
      <c r="I535" s="96">
        <v>-83.3</v>
      </c>
      <c r="J535" s="96">
        <v>400</v>
      </c>
      <c r="K535" s="11" t="s">
        <v>116</v>
      </c>
      <c r="L535" s="21" t="str">
        <f t="shared" si="129"/>
        <v>No</v>
      </c>
    </row>
    <row r="536" spans="1:12">
      <c r="A536" s="153" t="s">
        <v>794</v>
      </c>
      <c r="B536" s="70" t="s">
        <v>51</v>
      </c>
      <c r="C536" s="39">
        <v>22</v>
      </c>
      <c r="D536" s="10" t="str">
        <f t="shared" si="126"/>
        <v>N/A</v>
      </c>
      <c r="E536" s="39">
        <v>7</v>
      </c>
      <c r="F536" s="10" t="str">
        <f t="shared" si="127"/>
        <v>N/A</v>
      </c>
      <c r="G536" s="39">
        <v>0</v>
      </c>
      <c r="H536" s="10" t="str">
        <f t="shared" si="128"/>
        <v>N/A</v>
      </c>
      <c r="I536" s="96">
        <v>-68.2</v>
      </c>
      <c r="J536" s="96">
        <v>-100</v>
      </c>
      <c r="K536" s="11" t="s">
        <v>116</v>
      </c>
      <c r="L536" s="21" t="str">
        <f t="shared" si="129"/>
        <v>No</v>
      </c>
    </row>
    <row r="537" spans="1:12">
      <c r="A537" s="69" t="s">
        <v>597</v>
      </c>
      <c r="B537" s="70" t="s">
        <v>51</v>
      </c>
      <c r="C537" s="39">
        <v>819869</v>
      </c>
      <c r="D537" s="10" t="str">
        <f t="shared" si="126"/>
        <v>N/A</v>
      </c>
      <c r="E537" s="39">
        <v>874775</v>
      </c>
      <c r="F537" s="10" t="str">
        <f t="shared" si="127"/>
        <v>N/A</v>
      </c>
      <c r="G537" s="39">
        <v>904729</v>
      </c>
      <c r="H537" s="10" t="str">
        <f t="shared" si="128"/>
        <v>N/A</v>
      </c>
      <c r="I537" s="96">
        <v>6.6970000000000001</v>
      </c>
      <c r="J537" s="96">
        <v>3.4239999999999999</v>
      </c>
      <c r="K537" s="11" t="s">
        <v>116</v>
      </c>
      <c r="L537" s="21" t="str">
        <f t="shared" si="129"/>
        <v>Yes</v>
      </c>
    </row>
    <row r="538" spans="1:12">
      <c r="A538" s="153" t="s">
        <v>795</v>
      </c>
      <c r="B538" s="70" t="s">
        <v>51</v>
      </c>
      <c r="C538" s="39">
        <v>166298</v>
      </c>
      <c r="D538" s="10" t="str">
        <f t="shared" si="126"/>
        <v>N/A</v>
      </c>
      <c r="E538" s="39">
        <v>156773</v>
      </c>
      <c r="F538" s="10" t="str">
        <f t="shared" si="127"/>
        <v>N/A</v>
      </c>
      <c r="G538" s="39">
        <v>145013</v>
      </c>
      <c r="H538" s="10" t="str">
        <f t="shared" si="128"/>
        <v>N/A</v>
      </c>
      <c r="I538" s="96">
        <v>-5.73</v>
      </c>
      <c r="J538" s="96">
        <v>-7.5</v>
      </c>
      <c r="K538" s="11" t="s">
        <v>116</v>
      </c>
      <c r="L538" s="21" t="str">
        <f t="shared" si="129"/>
        <v>Yes</v>
      </c>
    </row>
    <row r="539" spans="1:12">
      <c r="A539" s="153" t="s">
        <v>796</v>
      </c>
      <c r="B539" s="70" t="s">
        <v>51</v>
      </c>
      <c r="C539" s="39">
        <v>0</v>
      </c>
      <c r="D539" s="10" t="str">
        <f t="shared" si="126"/>
        <v>N/A</v>
      </c>
      <c r="E539" s="39">
        <v>0</v>
      </c>
      <c r="F539" s="10" t="str">
        <f t="shared" si="127"/>
        <v>N/A</v>
      </c>
      <c r="G539" s="39">
        <v>0</v>
      </c>
      <c r="H539" s="10" t="str">
        <f t="shared" si="128"/>
        <v>N/A</v>
      </c>
      <c r="I539" s="96" t="s">
        <v>995</v>
      </c>
      <c r="J539" s="96" t="s">
        <v>995</v>
      </c>
      <c r="K539" s="11" t="s">
        <v>116</v>
      </c>
      <c r="L539" s="21" t="str">
        <f t="shared" si="129"/>
        <v>N/A</v>
      </c>
    </row>
    <row r="540" spans="1:12">
      <c r="A540" s="153" t="s">
        <v>797</v>
      </c>
      <c r="B540" s="70" t="s">
        <v>51</v>
      </c>
      <c r="C540" s="39">
        <v>2983</v>
      </c>
      <c r="D540" s="10" t="str">
        <f t="shared" si="126"/>
        <v>N/A</v>
      </c>
      <c r="E540" s="39">
        <v>2755</v>
      </c>
      <c r="F540" s="10" t="str">
        <f t="shared" si="127"/>
        <v>N/A</v>
      </c>
      <c r="G540" s="39">
        <v>2742</v>
      </c>
      <c r="H540" s="10" t="str">
        <f t="shared" si="128"/>
        <v>N/A</v>
      </c>
      <c r="I540" s="96">
        <v>-7.64</v>
      </c>
      <c r="J540" s="96">
        <v>-0.47199999999999998</v>
      </c>
      <c r="K540" s="11" t="s">
        <v>116</v>
      </c>
      <c r="L540" s="21" t="str">
        <f t="shared" si="129"/>
        <v>Yes</v>
      </c>
    </row>
    <row r="541" spans="1:12">
      <c r="A541" s="153" t="s">
        <v>798</v>
      </c>
      <c r="B541" s="70" t="s">
        <v>51</v>
      </c>
      <c r="C541" s="39">
        <v>579803</v>
      </c>
      <c r="D541" s="10" t="str">
        <f t="shared" si="126"/>
        <v>N/A</v>
      </c>
      <c r="E541" s="39">
        <v>649408</v>
      </c>
      <c r="F541" s="10" t="str">
        <f t="shared" si="127"/>
        <v>N/A</v>
      </c>
      <c r="G541" s="39">
        <v>693956</v>
      </c>
      <c r="H541" s="10" t="str">
        <f t="shared" si="128"/>
        <v>N/A</v>
      </c>
      <c r="I541" s="96">
        <v>12</v>
      </c>
      <c r="J541" s="96">
        <v>6.86</v>
      </c>
      <c r="K541" s="11" t="s">
        <v>116</v>
      </c>
      <c r="L541" s="21" t="str">
        <f t="shared" si="129"/>
        <v>Yes</v>
      </c>
    </row>
    <row r="542" spans="1:12">
      <c r="A542" s="153" t="s">
        <v>799</v>
      </c>
      <c r="B542" s="70" t="s">
        <v>51</v>
      </c>
      <c r="C542" s="39">
        <v>50686</v>
      </c>
      <c r="D542" s="10" t="str">
        <f t="shared" si="126"/>
        <v>N/A</v>
      </c>
      <c r="E542" s="39">
        <v>44983</v>
      </c>
      <c r="F542" s="10" t="str">
        <f t="shared" si="127"/>
        <v>N/A</v>
      </c>
      <c r="G542" s="39">
        <v>41754</v>
      </c>
      <c r="H542" s="10" t="str">
        <f t="shared" si="128"/>
        <v>N/A</v>
      </c>
      <c r="I542" s="96">
        <v>-11.3</v>
      </c>
      <c r="J542" s="96">
        <v>-7.18</v>
      </c>
      <c r="K542" s="11" t="s">
        <v>116</v>
      </c>
      <c r="L542" s="21" t="str">
        <f t="shared" si="129"/>
        <v>Yes</v>
      </c>
    </row>
    <row r="543" spans="1:12">
      <c r="A543" s="153" t="s">
        <v>800</v>
      </c>
      <c r="B543" s="70" t="s">
        <v>51</v>
      </c>
      <c r="C543" s="39">
        <v>19242</v>
      </c>
      <c r="D543" s="10" t="str">
        <f t="shared" si="126"/>
        <v>N/A</v>
      </c>
      <c r="E543" s="39">
        <v>20569</v>
      </c>
      <c r="F543" s="10" t="str">
        <f t="shared" si="127"/>
        <v>N/A</v>
      </c>
      <c r="G543" s="39">
        <v>21264</v>
      </c>
      <c r="H543" s="10" t="str">
        <f t="shared" si="128"/>
        <v>N/A</v>
      </c>
      <c r="I543" s="96">
        <v>6.8959999999999999</v>
      </c>
      <c r="J543" s="96">
        <v>3.379</v>
      </c>
      <c r="K543" s="11" t="s">
        <v>116</v>
      </c>
      <c r="L543" s="21" t="str">
        <f t="shared" si="129"/>
        <v>Yes</v>
      </c>
    </row>
    <row r="544" spans="1:12">
      <c r="A544" s="153" t="s">
        <v>801</v>
      </c>
      <c r="B544" s="70" t="s">
        <v>51</v>
      </c>
      <c r="C544" s="39">
        <v>857</v>
      </c>
      <c r="D544" s="10" t="str">
        <f t="shared" si="126"/>
        <v>N/A</v>
      </c>
      <c r="E544" s="39">
        <v>287</v>
      </c>
      <c r="F544" s="10" t="str">
        <f t="shared" si="127"/>
        <v>N/A</v>
      </c>
      <c r="G544" s="39">
        <v>0</v>
      </c>
      <c r="H544" s="10" t="str">
        <f t="shared" si="128"/>
        <v>N/A</v>
      </c>
      <c r="I544" s="96">
        <v>-66.5</v>
      </c>
      <c r="J544" s="96">
        <v>-100</v>
      </c>
      <c r="K544" s="11" t="s">
        <v>116</v>
      </c>
      <c r="L544" s="21" t="str">
        <f t="shared" si="129"/>
        <v>No</v>
      </c>
    </row>
    <row r="545" spans="1:12">
      <c r="A545" s="69" t="s">
        <v>599</v>
      </c>
      <c r="B545" s="70" t="s">
        <v>51</v>
      </c>
      <c r="C545" s="39">
        <v>279450</v>
      </c>
      <c r="D545" s="10" t="str">
        <f t="shared" si="126"/>
        <v>N/A</v>
      </c>
      <c r="E545" s="39">
        <v>278815</v>
      </c>
      <c r="F545" s="10" t="str">
        <f t="shared" si="127"/>
        <v>N/A</v>
      </c>
      <c r="G545" s="39">
        <v>273618</v>
      </c>
      <c r="H545" s="10" t="str">
        <f t="shared" si="128"/>
        <v>N/A</v>
      </c>
      <c r="I545" s="96">
        <v>-0.22700000000000001</v>
      </c>
      <c r="J545" s="96">
        <v>-1.86</v>
      </c>
      <c r="K545" s="11" t="s">
        <v>116</v>
      </c>
      <c r="L545" s="21" t="str">
        <f t="shared" si="129"/>
        <v>Yes</v>
      </c>
    </row>
    <row r="546" spans="1:12">
      <c r="A546" s="153" t="s">
        <v>802</v>
      </c>
      <c r="B546" s="70" t="s">
        <v>51</v>
      </c>
      <c r="C546" s="39">
        <v>162752</v>
      </c>
      <c r="D546" s="10" t="str">
        <f t="shared" si="126"/>
        <v>N/A</v>
      </c>
      <c r="E546" s="39">
        <v>159924</v>
      </c>
      <c r="F546" s="10" t="str">
        <f t="shared" si="127"/>
        <v>N/A</v>
      </c>
      <c r="G546" s="39">
        <v>156114</v>
      </c>
      <c r="H546" s="10" t="str">
        <f t="shared" si="128"/>
        <v>N/A</v>
      </c>
      <c r="I546" s="96">
        <v>-1.74</v>
      </c>
      <c r="J546" s="96">
        <v>-2.38</v>
      </c>
      <c r="K546" s="11" t="s">
        <v>116</v>
      </c>
      <c r="L546" s="21" t="str">
        <f t="shared" si="129"/>
        <v>Yes</v>
      </c>
    </row>
    <row r="547" spans="1:12">
      <c r="A547" s="153" t="s">
        <v>803</v>
      </c>
      <c r="B547" s="70" t="s">
        <v>51</v>
      </c>
      <c r="C547" s="39">
        <v>0</v>
      </c>
      <c r="D547" s="10" t="str">
        <f t="shared" si="126"/>
        <v>N/A</v>
      </c>
      <c r="E547" s="39">
        <v>0</v>
      </c>
      <c r="F547" s="10" t="str">
        <f t="shared" si="127"/>
        <v>N/A</v>
      </c>
      <c r="G547" s="39">
        <v>0</v>
      </c>
      <c r="H547" s="10" t="str">
        <f t="shared" si="128"/>
        <v>N/A</v>
      </c>
      <c r="I547" s="96" t="s">
        <v>995</v>
      </c>
      <c r="J547" s="96" t="s">
        <v>995</v>
      </c>
      <c r="K547" s="11" t="s">
        <v>116</v>
      </c>
      <c r="L547" s="21" t="str">
        <f t="shared" si="129"/>
        <v>N/A</v>
      </c>
    </row>
    <row r="548" spans="1:12">
      <c r="A548" s="153" t="s">
        <v>804</v>
      </c>
      <c r="B548" s="70" t="s">
        <v>51</v>
      </c>
      <c r="C548" s="39">
        <v>12935</v>
      </c>
      <c r="D548" s="10" t="str">
        <f t="shared" si="126"/>
        <v>N/A</v>
      </c>
      <c r="E548" s="39">
        <v>12320</v>
      </c>
      <c r="F548" s="10" t="str">
        <f t="shared" si="127"/>
        <v>N/A</v>
      </c>
      <c r="G548" s="39">
        <v>12314</v>
      </c>
      <c r="H548" s="10" t="str">
        <f t="shared" si="128"/>
        <v>N/A</v>
      </c>
      <c r="I548" s="96">
        <v>-4.75</v>
      </c>
      <c r="J548" s="96">
        <v>-4.9000000000000002E-2</v>
      </c>
      <c r="K548" s="11" t="s">
        <v>116</v>
      </c>
      <c r="L548" s="21" t="str">
        <f t="shared" si="129"/>
        <v>Yes</v>
      </c>
    </row>
    <row r="549" spans="1:12">
      <c r="A549" s="153" t="s">
        <v>805</v>
      </c>
      <c r="B549" s="70" t="s">
        <v>51</v>
      </c>
      <c r="C549" s="39">
        <v>61109</v>
      </c>
      <c r="D549" s="10" t="str">
        <f t="shared" si="126"/>
        <v>N/A</v>
      </c>
      <c r="E549" s="39">
        <v>62423</v>
      </c>
      <c r="F549" s="10" t="str">
        <f t="shared" si="127"/>
        <v>N/A</v>
      </c>
      <c r="G549" s="39">
        <v>64030</v>
      </c>
      <c r="H549" s="10" t="str">
        <f t="shared" si="128"/>
        <v>N/A</v>
      </c>
      <c r="I549" s="96">
        <v>2.15</v>
      </c>
      <c r="J549" s="96">
        <v>2.5739999999999998</v>
      </c>
      <c r="K549" s="11" t="s">
        <v>116</v>
      </c>
      <c r="L549" s="21" t="str">
        <f t="shared" si="129"/>
        <v>Yes</v>
      </c>
    </row>
    <row r="550" spans="1:12">
      <c r="A550" s="153" t="s">
        <v>806</v>
      </c>
      <c r="B550" s="70" t="s">
        <v>51</v>
      </c>
      <c r="C550" s="39">
        <v>39245</v>
      </c>
      <c r="D550" s="10" t="str">
        <f t="shared" si="126"/>
        <v>N/A</v>
      </c>
      <c r="E550" s="39">
        <v>33483</v>
      </c>
      <c r="F550" s="10" t="str">
        <f t="shared" si="127"/>
        <v>N/A</v>
      </c>
      <c r="G550" s="39">
        <v>29905</v>
      </c>
      <c r="H550" s="10" t="str">
        <f t="shared" si="128"/>
        <v>N/A</v>
      </c>
      <c r="I550" s="96">
        <v>-14.7</v>
      </c>
      <c r="J550" s="96">
        <v>-10.7</v>
      </c>
      <c r="K550" s="11" t="s">
        <v>116</v>
      </c>
      <c r="L550" s="21" t="str">
        <f t="shared" si="129"/>
        <v>No</v>
      </c>
    </row>
    <row r="551" spans="1:12">
      <c r="A551" s="153" t="s">
        <v>807</v>
      </c>
      <c r="B551" s="70" t="s">
        <v>51</v>
      </c>
      <c r="C551" s="39">
        <v>3409</v>
      </c>
      <c r="D551" s="10" t="str">
        <f t="shared" si="126"/>
        <v>N/A</v>
      </c>
      <c r="E551" s="39">
        <v>10665</v>
      </c>
      <c r="F551" s="10" t="str">
        <f t="shared" si="127"/>
        <v>N/A</v>
      </c>
      <c r="G551" s="39">
        <v>11255</v>
      </c>
      <c r="H551" s="10" t="str">
        <f t="shared" si="128"/>
        <v>N/A</v>
      </c>
      <c r="I551" s="96">
        <v>212.8</v>
      </c>
      <c r="J551" s="96">
        <v>5.532</v>
      </c>
      <c r="K551" s="11" t="s">
        <v>116</v>
      </c>
      <c r="L551" s="21" t="str">
        <f t="shared" si="129"/>
        <v>Yes</v>
      </c>
    </row>
    <row r="552" spans="1:12">
      <c r="A552" s="69" t="s">
        <v>828</v>
      </c>
      <c r="B552" s="70" t="s">
        <v>51</v>
      </c>
      <c r="C552" s="39">
        <v>8167</v>
      </c>
      <c r="D552" s="10" t="str">
        <f t="shared" si="126"/>
        <v>N/A</v>
      </c>
      <c r="E552" s="39">
        <v>6007</v>
      </c>
      <c r="F552" s="10" t="str">
        <f t="shared" si="127"/>
        <v>N/A</v>
      </c>
      <c r="G552" s="39">
        <v>5655</v>
      </c>
      <c r="H552" s="10" t="str">
        <f t="shared" si="128"/>
        <v>N/A</v>
      </c>
      <c r="I552" s="96">
        <v>-26.4</v>
      </c>
      <c r="J552" s="96">
        <v>-5.86</v>
      </c>
      <c r="K552" s="11" t="s">
        <v>116</v>
      </c>
      <c r="L552" s="21" t="str">
        <f t="shared" si="129"/>
        <v>Yes</v>
      </c>
    </row>
    <row r="553" spans="1:12">
      <c r="A553" s="118" t="s">
        <v>409</v>
      </c>
      <c r="B553" s="70" t="s">
        <v>51</v>
      </c>
      <c r="C553" s="40">
        <v>4733009543</v>
      </c>
      <c r="D553" s="10" t="str">
        <f t="shared" si="126"/>
        <v>N/A</v>
      </c>
      <c r="E553" s="40">
        <v>5242014632</v>
      </c>
      <c r="F553" s="10" t="str">
        <f t="shared" si="127"/>
        <v>N/A</v>
      </c>
      <c r="G553" s="40">
        <v>5924641816</v>
      </c>
      <c r="H553" s="10" t="str">
        <f t="shared" si="128"/>
        <v>N/A</v>
      </c>
      <c r="I553" s="96">
        <v>10.75</v>
      </c>
      <c r="J553" s="96">
        <v>13.02</v>
      </c>
      <c r="K553" s="11" t="s">
        <v>117</v>
      </c>
      <c r="L553" s="21" t="str">
        <f t="shared" si="129"/>
        <v>Yes</v>
      </c>
    </row>
    <row r="554" spans="1:12">
      <c r="A554" s="118" t="s">
        <v>410</v>
      </c>
      <c r="B554" s="70" t="s">
        <v>51</v>
      </c>
      <c r="C554" s="40">
        <v>3745.4296377999999</v>
      </c>
      <c r="D554" s="10" t="str">
        <f t="shared" si="126"/>
        <v>N/A</v>
      </c>
      <c r="E554" s="40">
        <v>3975.7682319999999</v>
      </c>
      <c r="F554" s="10" t="str">
        <f t="shared" si="127"/>
        <v>N/A</v>
      </c>
      <c r="G554" s="40">
        <v>4399.5311456999998</v>
      </c>
      <c r="H554" s="10" t="str">
        <f t="shared" si="128"/>
        <v>N/A</v>
      </c>
      <c r="I554" s="96">
        <v>6.15</v>
      </c>
      <c r="J554" s="96">
        <v>10.66</v>
      </c>
      <c r="K554" s="11" t="s">
        <v>117</v>
      </c>
      <c r="L554" s="21" t="str">
        <f t="shared" si="129"/>
        <v>Yes</v>
      </c>
    </row>
    <row r="555" spans="1:12">
      <c r="A555" s="118" t="s">
        <v>411</v>
      </c>
      <c r="B555" s="101" t="s">
        <v>51</v>
      </c>
      <c r="C555" s="44">
        <v>4193.2724761999998</v>
      </c>
      <c r="D555" s="52" t="str">
        <f>IF($B555="N/A","N/A",IF(C555&gt;10,"No",IF(C555&lt;-10,"No","Yes")))</f>
        <v>N/A</v>
      </c>
      <c r="E555" s="44">
        <v>4435.3000774000002</v>
      </c>
      <c r="F555" s="52" t="str">
        <f>IF($B555="N/A","N/A",IF(E555&gt;10,"No",IF(E555&lt;-10,"No","Yes")))</f>
        <v>N/A</v>
      </c>
      <c r="G555" s="44">
        <v>4896.1796877999996</v>
      </c>
      <c r="H555" s="52" t="str">
        <f>IF($B555="N/A","N/A",IF(G555&gt;10,"No",IF(G555&lt;-10,"No","Yes")))</f>
        <v>N/A</v>
      </c>
      <c r="I555" s="102">
        <v>5.7720000000000002</v>
      </c>
      <c r="J555" s="102">
        <v>10.39</v>
      </c>
      <c r="K555" s="53" t="s">
        <v>117</v>
      </c>
      <c r="L555" s="43" t="str">
        <f>IF(J555="Div by 0", "N/A", IF(K555="N/A","N/A", IF(J555&gt;VALUE(MID(K555,1,2)), "No", IF(J555&lt;-1*VALUE(MID(K555,1,2)), "No", "Yes"))))</f>
        <v>Yes</v>
      </c>
    </row>
    <row r="556" spans="1:12">
      <c r="A556" s="167" t="s">
        <v>601</v>
      </c>
      <c r="B556" s="70" t="s">
        <v>51</v>
      </c>
      <c r="C556" s="40" t="s">
        <v>51</v>
      </c>
      <c r="D556" s="10" t="str">
        <f t="shared" ref="D556:D558" si="130">IF($B556="N/A","N/A",IF(C556&gt;10,"No",IF(C556&lt;-10,"No","Yes")))</f>
        <v>N/A</v>
      </c>
      <c r="E556" s="40" t="s">
        <v>51</v>
      </c>
      <c r="F556" s="10" t="str">
        <f t="shared" ref="F556:F558" si="131">IF($B556="N/A","N/A",IF(E556&gt;10,"No",IF(E556&lt;-10,"No","Yes")))</f>
        <v>N/A</v>
      </c>
      <c r="G556" s="40">
        <v>125200186</v>
      </c>
      <c r="H556" s="10" t="str">
        <f t="shared" ref="H556:H558" si="132">IF($B556="N/A","N/A",IF(G556&gt;10,"No",IF(G556&lt;-10,"No","Yes")))</f>
        <v>N/A</v>
      </c>
      <c r="I556" s="96" t="s">
        <v>51</v>
      </c>
      <c r="J556" s="96" t="s">
        <v>51</v>
      </c>
      <c r="K556" s="11" t="s">
        <v>117</v>
      </c>
      <c r="L556" s="21" t="str">
        <f t="shared" ref="L556:L558" si="133">IF(J556="Div by 0", "N/A", IF(K556="N/A","N/A", IF(J556&gt;VALUE(MID(K556,1,2)), "No", IF(J556&lt;-1*VALUE(MID(K556,1,2)), "No", "Yes"))))</f>
        <v>No</v>
      </c>
    </row>
    <row r="557" spans="1:12">
      <c r="A557" s="189" t="s">
        <v>961</v>
      </c>
      <c r="B557" s="57" t="s">
        <v>132</v>
      </c>
      <c r="C557" s="48" t="s">
        <v>51</v>
      </c>
      <c r="D557" s="10" t="str">
        <f>IF($B557="N/A","N/A",IF(C557&gt;0,"No",IF(C557&lt;0,"No","Yes")))</f>
        <v>No</v>
      </c>
      <c r="E557" s="48" t="s">
        <v>51</v>
      </c>
      <c r="F557" s="10" t="str">
        <f>IF($B557="N/A","N/A",IF(E557&gt;0,"No",IF(E557&lt;0,"No","Yes")))</f>
        <v>No</v>
      </c>
      <c r="G557" s="48">
        <v>0</v>
      </c>
      <c r="H557" s="10" t="str">
        <f>IF($B557="N/A","N/A",IF(G557&gt;0,"No",IF(G557&lt;0,"No","Yes")))</f>
        <v>Yes</v>
      </c>
      <c r="I557" s="96" t="s">
        <v>51</v>
      </c>
      <c r="J557" s="96" t="s">
        <v>51</v>
      </c>
      <c r="K557" s="11" t="s">
        <v>116</v>
      </c>
      <c r="L557" s="21" t="str">
        <f t="shared" si="133"/>
        <v>No</v>
      </c>
    </row>
    <row r="558" spans="1:12">
      <c r="A558" s="120" t="s">
        <v>947</v>
      </c>
      <c r="B558" s="70" t="s">
        <v>51</v>
      </c>
      <c r="C558" s="40" t="s">
        <v>51</v>
      </c>
      <c r="D558" s="10" t="str">
        <f t="shared" si="130"/>
        <v>N/A</v>
      </c>
      <c r="E558" s="40" t="s">
        <v>51</v>
      </c>
      <c r="F558" s="10" t="str">
        <f t="shared" si="131"/>
        <v>N/A</v>
      </c>
      <c r="G558" s="40">
        <v>0</v>
      </c>
      <c r="H558" s="10" t="str">
        <f t="shared" si="132"/>
        <v>N/A</v>
      </c>
      <c r="I558" s="96" t="s">
        <v>51</v>
      </c>
      <c r="J558" s="96" t="s">
        <v>51</v>
      </c>
      <c r="K558" s="11" t="s">
        <v>117</v>
      </c>
      <c r="L558" s="21" t="str">
        <f t="shared" si="133"/>
        <v>No</v>
      </c>
    </row>
    <row r="559" spans="1:12">
      <c r="A559" s="218" t="s">
        <v>412</v>
      </c>
      <c r="B559" s="212"/>
      <c r="C559" s="212"/>
      <c r="D559" s="212"/>
      <c r="E559" s="212"/>
      <c r="F559" s="212"/>
      <c r="G559" s="212"/>
      <c r="H559" s="212"/>
      <c r="I559" s="212"/>
      <c r="J559" s="212"/>
      <c r="K559" s="212"/>
      <c r="L559" s="213"/>
    </row>
    <row r="560" spans="1:12">
      <c r="A560" s="69" t="s">
        <v>592</v>
      </c>
      <c r="B560" s="114" t="s">
        <v>51</v>
      </c>
      <c r="C560" s="65">
        <v>7413.7852994000004</v>
      </c>
      <c r="D560" s="103" t="str">
        <f t="shared" ref="D560:D586" si="134">IF($B560="N/A","N/A",IF(C560&gt;10,"No",IF(C560&lt;-10,"No","Yes")))</f>
        <v>N/A</v>
      </c>
      <c r="E560" s="65">
        <v>6412.0980939000001</v>
      </c>
      <c r="F560" s="103" t="str">
        <f t="shared" ref="F560:F586" si="135">IF($B560="N/A","N/A",IF(E560&gt;10,"No",IF(E560&lt;-10,"No","Yes")))</f>
        <v>N/A</v>
      </c>
      <c r="G560" s="65">
        <v>6675.2720691000004</v>
      </c>
      <c r="H560" s="103" t="str">
        <f t="shared" ref="H560:H586" si="136">IF($B560="N/A","N/A",IF(G560&gt;10,"No",IF(G560&lt;-10,"No","Yes")))</f>
        <v>N/A</v>
      </c>
      <c r="I560" s="104">
        <v>-13.5</v>
      </c>
      <c r="J560" s="104">
        <v>4.1040000000000001</v>
      </c>
      <c r="K560" s="66" t="s">
        <v>117</v>
      </c>
      <c r="L560" s="138" t="str">
        <f t="shared" ref="L560:L586" si="137">IF(J560="Div by 0", "N/A", IF(K560="N/A","N/A", IF(J560&gt;VALUE(MID(K560,1,2)), "No", IF(J560&lt;-1*VALUE(MID(K560,1,2)), "No", "Yes"))))</f>
        <v>Yes</v>
      </c>
    </row>
    <row r="561" spans="1:12">
      <c r="A561" s="153" t="s">
        <v>787</v>
      </c>
      <c r="B561" s="70" t="s">
        <v>51</v>
      </c>
      <c r="C561" s="40">
        <v>7947.0796019999998</v>
      </c>
      <c r="D561" s="10" t="str">
        <f t="shared" si="134"/>
        <v>N/A</v>
      </c>
      <c r="E561" s="40">
        <v>6576.4725050999996</v>
      </c>
      <c r="F561" s="10" t="str">
        <f t="shared" si="135"/>
        <v>N/A</v>
      </c>
      <c r="G561" s="40">
        <v>7438.2131488000005</v>
      </c>
      <c r="H561" s="10" t="str">
        <f t="shared" si="136"/>
        <v>N/A</v>
      </c>
      <c r="I561" s="96">
        <v>-17.2</v>
      </c>
      <c r="J561" s="96">
        <v>13.1</v>
      </c>
      <c r="K561" s="11" t="s">
        <v>117</v>
      </c>
      <c r="L561" s="21" t="str">
        <f t="shared" si="137"/>
        <v>Yes</v>
      </c>
    </row>
    <row r="562" spans="1:12">
      <c r="A562" s="153" t="s">
        <v>788</v>
      </c>
      <c r="B562" s="70" t="s">
        <v>51</v>
      </c>
      <c r="C562" s="40">
        <v>7480.7936508000003</v>
      </c>
      <c r="D562" s="10" t="str">
        <f t="shared" si="134"/>
        <v>N/A</v>
      </c>
      <c r="E562" s="40">
        <v>5536.9823528999996</v>
      </c>
      <c r="F562" s="10" t="str">
        <f t="shared" si="135"/>
        <v>N/A</v>
      </c>
      <c r="G562" s="40">
        <v>4934.6953125</v>
      </c>
      <c r="H562" s="10" t="str">
        <f t="shared" si="136"/>
        <v>N/A</v>
      </c>
      <c r="I562" s="96">
        <v>-26</v>
      </c>
      <c r="J562" s="96">
        <v>-10.9</v>
      </c>
      <c r="K562" s="11" t="s">
        <v>117</v>
      </c>
      <c r="L562" s="21" t="str">
        <f t="shared" si="137"/>
        <v>Yes</v>
      </c>
    </row>
    <row r="563" spans="1:12">
      <c r="A563" s="153" t="s">
        <v>789</v>
      </c>
      <c r="B563" s="70" t="s">
        <v>51</v>
      </c>
      <c r="C563" s="40">
        <v>7036.7508459999999</v>
      </c>
      <c r="D563" s="10" t="str">
        <f t="shared" si="134"/>
        <v>N/A</v>
      </c>
      <c r="E563" s="40">
        <v>6462.4326424999999</v>
      </c>
      <c r="F563" s="10" t="str">
        <f t="shared" si="135"/>
        <v>N/A</v>
      </c>
      <c r="G563" s="40">
        <v>6583.5503441999999</v>
      </c>
      <c r="H563" s="10" t="str">
        <f t="shared" si="136"/>
        <v>N/A</v>
      </c>
      <c r="I563" s="96">
        <v>-8.16</v>
      </c>
      <c r="J563" s="96">
        <v>1.8740000000000001</v>
      </c>
      <c r="K563" s="11" t="s">
        <v>117</v>
      </c>
      <c r="L563" s="21" t="str">
        <f t="shared" si="137"/>
        <v>Yes</v>
      </c>
    </row>
    <row r="564" spans="1:12">
      <c r="A564" s="153" t="s">
        <v>790</v>
      </c>
      <c r="B564" s="70" t="s">
        <v>51</v>
      </c>
      <c r="C564" s="40" t="s">
        <v>995</v>
      </c>
      <c r="D564" s="10" t="str">
        <f t="shared" si="134"/>
        <v>N/A</v>
      </c>
      <c r="E564" s="40">
        <v>35615.666666999998</v>
      </c>
      <c r="F564" s="10" t="str">
        <f t="shared" si="135"/>
        <v>N/A</v>
      </c>
      <c r="G564" s="40">
        <v>8562</v>
      </c>
      <c r="H564" s="10" t="str">
        <f t="shared" si="136"/>
        <v>N/A</v>
      </c>
      <c r="I564" s="96" t="s">
        <v>995</v>
      </c>
      <c r="J564" s="96">
        <v>-76</v>
      </c>
      <c r="K564" s="11" t="s">
        <v>117</v>
      </c>
      <c r="L564" s="21" t="str">
        <f t="shared" si="137"/>
        <v>No</v>
      </c>
    </row>
    <row r="565" spans="1:12">
      <c r="A565" s="153" t="s">
        <v>791</v>
      </c>
      <c r="B565" s="70" t="s">
        <v>51</v>
      </c>
      <c r="C565" s="40" t="s">
        <v>995</v>
      </c>
      <c r="D565" s="10" t="str">
        <f t="shared" si="134"/>
        <v>N/A</v>
      </c>
      <c r="E565" s="40" t="s">
        <v>995</v>
      </c>
      <c r="F565" s="10" t="str">
        <f t="shared" si="135"/>
        <v>N/A</v>
      </c>
      <c r="G565" s="40" t="s">
        <v>995</v>
      </c>
      <c r="H565" s="10" t="str">
        <f t="shared" si="136"/>
        <v>N/A</v>
      </c>
      <c r="I565" s="96" t="s">
        <v>995</v>
      </c>
      <c r="J565" s="96" t="s">
        <v>995</v>
      </c>
      <c r="K565" s="11" t="s">
        <v>117</v>
      </c>
      <c r="L565" s="21" t="str">
        <f t="shared" si="137"/>
        <v>N/A</v>
      </c>
    </row>
    <row r="566" spans="1:12">
      <c r="A566" s="69" t="s">
        <v>595</v>
      </c>
      <c r="B566" s="70" t="s">
        <v>51</v>
      </c>
      <c r="C566" s="40">
        <v>14740.818765</v>
      </c>
      <c r="D566" s="10" t="str">
        <f t="shared" si="134"/>
        <v>N/A</v>
      </c>
      <c r="E566" s="40">
        <v>15984.552264</v>
      </c>
      <c r="F566" s="10" t="str">
        <f t="shared" si="135"/>
        <v>N/A</v>
      </c>
      <c r="G566" s="40">
        <v>17364.073648000001</v>
      </c>
      <c r="H566" s="10" t="str">
        <f t="shared" si="136"/>
        <v>N/A</v>
      </c>
      <c r="I566" s="96">
        <v>8.4369999999999994</v>
      </c>
      <c r="J566" s="96">
        <v>8.6300000000000008</v>
      </c>
      <c r="K566" s="11" t="s">
        <v>117</v>
      </c>
      <c r="L566" s="21" t="str">
        <f t="shared" si="137"/>
        <v>Yes</v>
      </c>
    </row>
    <row r="567" spans="1:12">
      <c r="A567" s="153" t="s">
        <v>792</v>
      </c>
      <c r="B567" s="70" t="s">
        <v>51</v>
      </c>
      <c r="C567" s="40">
        <v>14839.269468</v>
      </c>
      <c r="D567" s="10" t="str">
        <f t="shared" si="134"/>
        <v>N/A</v>
      </c>
      <c r="E567" s="40">
        <v>16113.192867</v>
      </c>
      <c r="F567" s="10" t="str">
        <f t="shared" si="135"/>
        <v>N/A</v>
      </c>
      <c r="G567" s="40">
        <v>17656.739635999998</v>
      </c>
      <c r="H567" s="10" t="str">
        <f t="shared" si="136"/>
        <v>N/A</v>
      </c>
      <c r="I567" s="96">
        <v>8.5850000000000009</v>
      </c>
      <c r="J567" s="96">
        <v>9.5790000000000006</v>
      </c>
      <c r="K567" s="11" t="s">
        <v>117</v>
      </c>
      <c r="L567" s="21" t="str">
        <f t="shared" si="137"/>
        <v>Yes</v>
      </c>
    </row>
    <row r="568" spans="1:12">
      <c r="A568" s="153" t="s">
        <v>793</v>
      </c>
      <c r="B568" s="70" t="s">
        <v>51</v>
      </c>
      <c r="C568" s="40">
        <v>19147.291365000001</v>
      </c>
      <c r="D568" s="10" t="str">
        <f t="shared" si="134"/>
        <v>N/A</v>
      </c>
      <c r="E568" s="40">
        <v>19814.917657000002</v>
      </c>
      <c r="F568" s="10" t="str">
        <f t="shared" si="135"/>
        <v>N/A</v>
      </c>
      <c r="G568" s="40">
        <v>20534.549615</v>
      </c>
      <c r="H568" s="10" t="str">
        <f t="shared" si="136"/>
        <v>N/A</v>
      </c>
      <c r="I568" s="96">
        <v>3.4870000000000001</v>
      </c>
      <c r="J568" s="96">
        <v>3.6320000000000001</v>
      </c>
      <c r="K568" s="11" t="s">
        <v>117</v>
      </c>
      <c r="L568" s="21" t="str">
        <f t="shared" si="137"/>
        <v>Yes</v>
      </c>
    </row>
    <row r="569" spans="1:12">
      <c r="A569" s="153" t="s">
        <v>886</v>
      </c>
      <c r="B569" s="70" t="s">
        <v>51</v>
      </c>
      <c r="C569" s="40">
        <v>13769.84208</v>
      </c>
      <c r="D569" s="10" t="str">
        <f t="shared" si="134"/>
        <v>N/A</v>
      </c>
      <c r="E569" s="40">
        <v>14901.247660999999</v>
      </c>
      <c r="F569" s="10" t="str">
        <f t="shared" si="135"/>
        <v>N/A</v>
      </c>
      <c r="G569" s="40">
        <v>15686.218156999999</v>
      </c>
      <c r="H569" s="10" t="str">
        <f t="shared" si="136"/>
        <v>N/A</v>
      </c>
      <c r="I569" s="96">
        <v>8.2170000000000005</v>
      </c>
      <c r="J569" s="96">
        <v>5.2679999999999998</v>
      </c>
      <c r="K569" s="11" t="s">
        <v>117</v>
      </c>
      <c r="L569" s="21" t="str">
        <f t="shared" si="137"/>
        <v>Yes</v>
      </c>
    </row>
    <row r="570" spans="1:12">
      <c r="A570" s="153" t="s">
        <v>808</v>
      </c>
      <c r="B570" s="70" t="s">
        <v>51</v>
      </c>
      <c r="C570" s="40">
        <v>18248.5</v>
      </c>
      <c r="D570" s="10" t="str">
        <f t="shared" si="134"/>
        <v>N/A</v>
      </c>
      <c r="E570" s="40">
        <v>50747</v>
      </c>
      <c r="F570" s="10" t="str">
        <f t="shared" si="135"/>
        <v>N/A</v>
      </c>
      <c r="G570" s="40">
        <v>15228</v>
      </c>
      <c r="H570" s="10" t="str">
        <f t="shared" si="136"/>
        <v>N/A</v>
      </c>
      <c r="I570" s="96">
        <v>178.1</v>
      </c>
      <c r="J570" s="96">
        <v>-70</v>
      </c>
      <c r="K570" s="11" t="s">
        <v>117</v>
      </c>
      <c r="L570" s="21" t="str">
        <f t="shared" si="137"/>
        <v>No</v>
      </c>
    </row>
    <row r="571" spans="1:12">
      <c r="A571" s="153" t="s">
        <v>794</v>
      </c>
      <c r="B571" s="70" t="s">
        <v>51</v>
      </c>
      <c r="C571" s="40">
        <v>3273.3636363999999</v>
      </c>
      <c r="D571" s="10" t="str">
        <f t="shared" si="134"/>
        <v>N/A</v>
      </c>
      <c r="E571" s="40">
        <v>361.57142857000002</v>
      </c>
      <c r="F571" s="10" t="str">
        <f t="shared" si="135"/>
        <v>N/A</v>
      </c>
      <c r="G571" s="40" t="s">
        <v>995</v>
      </c>
      <c r="H571" s="10" t="str">
        <f t="shared" si="136"/>
        <v>N/A</v>
      </c>
      <c r="I571" s="96">
        <v>-89</v>
      </c>
      <c r="J571" s="96" t="s">
        <v>995</v>
      </c>
      <c r="K571" s="11" t="s">
        <v>117</v>
      </c>
      <c r="L571" s="21" t="str">
        <f t="shared" si="137"/>
        <v>N/A</v>
      </c>
    </row>
    <row r="572" spans="1:12">
      <c r="A572" s="69" t="s">
        <v>598</v>
      </c>
      <c r="B572" s="70" t="s">
        <v>51</v>
      </c>
      <c r="C572" s="40">
        <v>1737.0774465</v>
      </c>
      <c r="D572" s="10" t="str">
        <f t="shared" si="134"/>
        <v>N/A</v>
      </c>
      <c r="E572" s="40">
        <v>1932.1662667999999</v>
      </c>
      <c r="F572" s="10" t="str">
        <f t="shared" si="135"/>
        <v>N/A</v>
      </c>
      <c r="G572" s="40">
        <v>2280.5139362</v>
      </c>
      <c r="H572" s="10" t="str">
        <f t="shared" si="136"/>
        <v>N/A</v>
      </c>
      <c r="I572" s="96">
        <v>11.23</v>
      </c>
      <c r="J572" s="96">
        <v>18.03</v>
      </c>
      <c r="K572" s="11" t="s">
        <v>117</v>
      </c>
      <c r="L572" s="21" t="str">
        <f t="shared" si="137"/>
        <v>No</v>
      </c>
    </row>
    <row r="573" spans="1:12">
      <c r="A573" s="153" t="s">
        <v>795</v>
      </c>
      <c r="B573" s="70" t="s">
        <v>51</v>
      </c>
      <c r="C573" s="40">
        <v>1605.9176358</v>
      </c>
      <c r="D573" s="10" t="str">
        <f t="shared" si="134"/>
        <v>N/A</v>
      </c>
      <c r="E573" s="40">
        <v>1952.0342788999999</v>
      </c>
      <c r="F573" s="10" t="str">
        <f t="shared" si="135"/>
        <v>N/A</v>
      </c>
      <c r="G573" s="40">
        <v>2609.972499</v>
      </c>
      <c r="H573" s="10" t="str">
        <f t="shared" si="136"/>
        <v>N/A</v>
      </c>
      <c r="I573" s="96">
        <v>21.55</v>
      </c>
      <c r="J573" s="96">
        <v>33.71</v>
      </c>
      <c r="K573" s="11" t="s">
        <v>117</v>
      </c>
      <c r="L573" s="21" t="str">
        <f t="shared" si="137"/>
        <v>No</v>
      </c>
    </row>
    <row r="574" spans="1:12">
      <c r="A574" s="153" t="s">
        <v>796</v>
      </c>
      <c r="B574" s="70" t="s">
        <v>51</v>
      </c>
      <c r="C574" s="40" t="s">
        <v>995</v>
      </c>
      <c r="D574" s="10" t="str">
        <f t="shared" si="134"/>
        <v>N/A</v>
      </c>
      <c r="E574" s="40" t="s">
        <v>995</v>
      </c>
      <c r="F574" s="10" t="str">
        <f t="shared" si="135"/>
        <v>N/A</v>
      </c>
      <c r="G574" s="40" t="s">
        <v>995</v>
      </c>
      <c r="H574" s="10" t="str">
        <f t="shared" si="136"/>
        <v>N/A</v>
      </c>
      <c r="I574" s="96" t="s">
        <v>995</v>
      </c>
      <c r="J574" s="96" t="s">
        <v>995</v>
      </c>
      <c r="K574" s="11" t="s">
        <v>117</v>
      </c>
      <c r="L574" s="21" t="str">
        <f t="shared" si="137"/>
        <v>N/A</v>
      </c>
    </row>
    <row r="575" spans="1:12">
      <c r="A575" s="153" t="s">
        <v>797</v>
      </c>
      <c r="B575" s="70" t="s">
        <v>51</v>
      </c>
      <c r="C575" s="40">
        <v>2535.9473684</v>
      </c>
      <c r="D575" s="10" t="str">
        <f t="shared" si="134"/>
        <v>N/A</v>
      </c>
      <c r="E575" s="40">
        <v>2819.7793102999999</v>
      </c>
      <c r="F575" s="10" t="str">
        <f t="shared" si="135"/>
        <v>N/A</v>
      </c>
      <c r="G575" s="40">
        <v>2875.3803793000002</v>
      </c>
      <c r="H575" s="10" t="str">
        <f t="shared" si="136"/>
        <v>N/A</v>
      </c>
      <c r="I575" s="96">
        <v>11.19</v>
      </c>
      <c r="J575" s="96">
        <v>1.972</v>
      </c>
      <c r="K575" s="11" t="s">
        <v>117</v>
      </c>
      <c r="L575" s="21" t="str">
        <f t="shared" si="137"/>
        <v>Yes</v>
      </c>
    </row>
    <row r="576" spans="1:12">
      <c r="A576" s="153" t="s">
        <v>798</v>
      </c>
      <c r="B576" s="70" t="s">
        <v>51</v>
      </c>
      <c r="C576" s="40">
        <v>1565.2334138000001</v>
      </c>
      <c r="D576" s="10" t="str">
        <f t="shared" si="134"/>
        <v>N/A</v>
      </c>
      <c r="E576" s="40">
        <v>1704.5362267999999</v>
      </c>
      <c r="F576" s="10" t="str">
        <f t="shared" si="135"/>
        <v>N/A</v>
      </c>
      <c r="G576" s="40">
        <v>1969.5528650000001</v>
      </c>
      <c r="H576" s="10" t="str">
        <f t="shared" si="136"/>
        <v>N/A</v>
      </c>
      <c r="I576" s="96">
        <v>8.9</v>
      </c>
      <c r="J576" s="96">
        <v>15.55</v>
      </c>
      <c r="K576" s="11" t="s">
        <v>117</v>
      </c>
      <c r="L576" s="21" t="str">
        <f t="shared" si="137"/>
        <v>No</v>
      </c>
    </row>
    <row r="577" spans="1:12">
      <c r="A577" s="153" t="s">
        <v>799</v>
      </c>
      <c r="B577" s="70" t="s">
        <v>51</v>
      </c>
      <c r="C577" s="40">
        <v>1707.9126189000001</v>
      </c>
      <c r="D577" s="10" t="str">
        <f t="shared" si="134"/>
        <v>N/A</v>
      </c>
      <c r="E577" s="40">
        <v>1971.5141943000001</v>
      </c>
      <c r="F577" s="10" t="str">
        <f t="shared" si="135"/>
        <v>N/A</v>
      </c>
      <c r="G577" s="40">
        <v>2528.247617</v>
      </c>
      <c r="H577" s="10" t="str">
        <f t="shared" si="136"/>
        <v>N/A</v>
      </c>
      <c r="I577" s="96">
        <v>15.43</v>
      </c>
      <c r="J577" s="96">
        <v>28.24</v>
      </c>
      <c r="K577" s="11" t="s">
        <v>117</v>
      </c>
      <c r="L577" s="21" t="str">
        <f t="shared" si="137"/>
        <v>No</v>
      </c>
    </row>
    <row r="578" spans="1:12">
      <c r="A578" s="153" t="s">
        <v>800</v>
      </c>
      <c r="B578" s="70" t="s">
        <v>51</v>
      </c>
      <c r="C578" s="40">
        <v>8065.5450577000001</v>
      </c>
      <c r="D578" s="10" t="str">
        <f t="shared" si="134"/>
        <v>N/A</v>
      </c>
      <c r="E578" s="40">
        <v>8789.1300014999997</v>
      </c>
      <c r="F578" s="10" t="str">
        <f t="shared" si="135"/>
        <v>N/A</v>
      </c>
      <c r="G578" s="40">
        <v>9618.8571764000008</v>
      </c>
      <c r="H578" s="10" t="str">
        <f t="shared" si="136"/>
        <v>N/A</v>
      </c>
      <c r="I578" s="96">
        <v>8.9710000000000001</v>
      </c>
      <c r="J578" s="96">
        <v>9.44</v>
      </c>
      <c r="K578" s="11" t="s">
        <v>117</v>
      </c>
      <c r="L578" s="21" t="str">
        <f t="shared" si="137"/>
        <v>Yes</v>
      </c>
    </row>
    <row r="579" spans="1:12">
      <c r="A579" s="153" t="s">
        <v>801</v>
      </c>
      <c r="B579" s="70" t="s">
        <v>51</v>
      </c>
      <c r="C579" s="40">
        <v>302.00816802999998</v>
      </c>
      <c r="D579" s="10" t="str">
        <f t="shared" si="134"/>
        <v>N/A</v>
      </c>
      <c r="E579" s="40">
        <v>28.864111498</v>
      </c>
      <c r="F579" s="10" t="str">
        <f t="shared" si="135"/>
        <v>N/A</v>
      </c>
      <c r="G579" s="40" t="s">
        <v>995</v>
      </c>
      <c r="H579" s="10" t="str">
        <f t="shared" si="136"/>
        <v>N/A</v>
      </c>
      <c r="I579" s="96">
        <v>-90.4</v>
      </c>
      <c r="J579" s="96" t="s">
        <v>995</v>
      </c>
      <c r="K579" s="11" t="s">
        <v>117</v>
      </c>
      <c r="L579" s="21" t="str">
        <f t="shared" si="137"/>
        <v>N/A</v>
      </c>
    </row>
    <row r="580" spans="1:12">
      <c r="A580" s="69" t="s">
        <v>600</v>
      </c>
      <c r="B580" s="70" t="s">
        <v>51</v>
      </c>
      <c r="C580" s="40">
        <v>3288.1468814</v>
      </c>
      <c r="D580" s="10" t="str">
        <f t="shared" si="134"/>
        <v>N/A</v>
      </c>
      <c r="E580" s="40">
        <v>3432.7992791000001</v>
      </c>
      <c r="F580" s="10" t="str">
        <f t="shared" si="135"/>
        <v>N/A</v>
      </c>
      <c r="G580" s="40">
        <v>3598.7632100000001</v>
      </c>
      <c r="H580" s="10" t="str">
        <f t="shared" si="136"/>
        <v>N/A</v>
      </c>
      <c r="I580" s="96">
        <v>4.399</v>
      </c>
      <c r="J580" s="96">
        <v>4.835</v>
      </c>
      <c r="K580" s="11" t="s">
        <v>117</v>
      </c>
      <c r="L580" s="21" t="str">
        <f t="shared" si="137"/>
        <v>Yes</v>
      </c>
    </row>
    <row r="581" spans="1:12">
      <c r="A581" s="153" t="s">
        <v>802</v>
      </c>
      <c r="B581" s="70" t="s">
        <v>51</v>
      </c>
      <c r="C581" s="40">
        <v>3322.7254226999999</v>
      </c>
      <c r="D581" s="10" t="str">
        <f t="shared" si="134"/>
        <v>N/A</v>
      </c>
      <c r="E581" s="40">
        <v>3549.2693905000001</v>
      </c>
      <c r="F581" s="10" t="str">
        <f t="shared" si="135"/>
        <v>N/A</v>
      </c>
      <c r="G581" s="40">
        <v>3790.6911424</v>
      </c>
      <c r="H581" s="10" t="str">
        <f t="shared" si="136"/>
        <v>N/A</v>
      </c>
      <c r="I581" s="96">
        <v>6.8179999999999996</v>
      </c>
      <c r="J581" s="96">
        <v>6.8019999999999996</v>
      </c>
      <c r="K581" s="11" t="s">
        <v>117</v>
      </c>
      <c r="L581" s="21" t="str">
        <f t="shared" si="137"/>
        <v>Yes</v>
      </c>
    </row>
    <row r="582" spans="1:12">
      <c r="A582" s="153" t="s">
        <v>803</v>
      </c>
      <c r="B582" s="70" t="s">
        <v>51</v>
      </c>
      <c r="C582" s="40" t="s">
        <v>995</v>
      </c>
      <c r="D582" s="10" t="str">
        <f t="shared" si="134"/>
        <v>N/A</v>
      </c>
      <c r="E582" s="40" t="s">
        <v>995</v>
      </c>
      <c r="F582" s="10" t="str">
        <f t="shared" si="135"/>
        <v>N/A</v>
      </c>
      <c r="G582" s="40" t="s">
        <v>995</v>
      </c>
      <c r="H582" s="10" t="str">
        <f t="shared" si="136"/>
        <v>N/A</v>
      </c>
      <c r="I582" s="96" t="s">
        <v>995</v>
      </c>
      <c r="J582" s="96" t="s">
        <v>995</v>
      </c>
      <c r="K582" s="11" t="s">
        <v>117</v>
      </c>
      <c r="L582" s="21" t="str">
        <f t="shared" si="137"/>
        <v>N/A</v>
      </c>
    </row>
    <row r="583" spans="1:12">
      <c r="A583" s="153" t="s">
        <v>804</v>
      </c>
      <c r="B583" s="70" t="s">
        <v>51</v>
      </c>
      <c r="C583" s="40">
        <v>4197.8398145000001</v>
      </c>
      <c r="D583" s="10" t="str">
        <f t="shared" si="134"/>
        <v>N/A</v>
      </c>
      <c r="E583" s="40">
        <v>4504.0627434999997</v>
      </c>
      <c r="F583" s="10" t="str">
        <f t="shared" si="135"/>
        <v>N/A</v>
      </c>
      <c r="G583" s="40">
        <v>4557.2956796999997</v>
      </c>
      <c r="H583" s="10" t="str">
        <f t="shared" si="136"/>
        <v>N/A</v>
      </c>
      <c r="I583" s="96">
        <v>7.2949999999999999</v>
      </c>
      <c r="J583" s="96">
        <v>1.1819999999999999</v>
      </c>
      <c r="K583" s="11" t="s">
        <v>117</v>
      </c>
      <c r="L583" s="21" t="str">
        <f t="shared" si="137"/>
        <v>Yes</v>
      </c>
    </row>
    <row r="584" spans="1:12">
      <c r="A584" s="153" t="s">
        <v>805</v>
      </c>
      <c r="B584" s="70" t="s">
        <v>51</v>
      </c>
      <c r="C584" s="40">
        <v>3160.8277503999998</v>
      </c>
      <c r="D584" s="10" t="str">
        <f t="shared" si="134"/>
        <v>N/A</v>
      </c>
      <c r="E584" s="40">
        <v>3259.4415359999998</v>
      </c>
      <c r="F584" s="10" t="str">
        <f t="shared" si="135"/>
        <v>N/A</v>
      </c>
      <c r="G584" s="40">
        <v>3221.4019991</v>
      </c>
      <c r="H584" s="10" t="str">
        <f t="shared" si="136"/>
        <v>N/A</v>
      </c>
      <c r="I584" s="96">
        <v>3.12</v>
      </c>
      <c r="J584" s="96">
        <v>-1.17</v>
      </c>
      <c r="K584" s="11" t="s">
        <v>117</v>
      </c>
      <c r="L584" s="21" t="str">
        <f t="shared" si="137"/>
        <v>Yes</v>
      </c>
    </row>
    <row r="585" spans="1:12">
      <c r="A585" s="153" t="s">
        <v>806</v>
      </c>
      <c r="B585" s="70" t="s">
        <v>51</v>
      </c>
      <c r="C585" s="40">
        <v>3108.4801376</v>
      </c>
      <c r="D585" s="10" t="str">
        <f t="shared" si="134"/>
        <v>N/A</v>
      </c>
      <c r="E585" s="40">
        <v>3197.5539229000001</v>
      </c>
      <c r="F585" s="10" t="str">
        <f t="shared" si="135"/>
        <v>N/A</v>
      </c>
      <c r="G585" s="40">
        <v>3449.5183413999998</v>
      </c>
      <c r="H585" s="10" t="str">
        <f t="shared" si="136"/>
        <v>N/A</v>
      </c>
      <c r="I585" s="96">
        <v>2.8660000000000001</v>
      </c>
      <c r="J585" s="96">
        <v>7.88</v>
      </c>
      <c r="K585" s="11" t="s">
        <v>117</v>
      </c>
      <c r="L585" s="21" t="str">
        <f t="shared" si="137"/>
        <v>Yes</v>
      </c>
    </row>
    <row r="586" spans="1:12">
      <c r="A586" s="153" t="s">
        <v>807</v>
      </c>
      <c r="B586" s="101" t="s">
        <v>51</v>
      </c>
      <c r="C586" s="44">
        <v>2536.2434732000002</v>
      </c>
      <c r="D586" s="52" t="str">
        <f t="shared" si="134"/>
        <v>N/A</v>
      </c>
      <c r="E586" s="44">
        <v>2202.0349741999999</v>
      </c>
      <c r="F586" s="52" t="str">
        <f t="shared" si="135"/>
        <v>N/A</v>
      </c>
      <c r="G586" s="44">
        <v>2431.2465570999998</v>
      </c>
      <c r="H586" s="52" t="str">
        <f t="shared" si="136"/>
        <v>N/A</v>
      </c>
      <c r="I586" s="102">
        <v>-13.2</v>
      </c>
      <c r="J586" s="102">
        <v>10.41</v>
      </c>
      <c r="K586" s="53" t="s">
        <v>117</v>
      </c>
      <c r="L586" s="43" t="str">
        <f t="shared" si="137"/>
        <v>Yes</v>
      </c>
    </row>
    <row r="587" spans="1:12">
      <c r="A587" s="218" t="s">
        <v>413</v>
      </c>
      <c r="B587" s="212"/>
      <c r="C587" s="212"/>
      <c r="D587" s="212"/>
      <c r="E587" s="212"/>
      <c r="F587" s="212"/>
      <c r="G587" s="212"/>
      <c r="H587" s="212"/>
      <c r="I587" s="212"/>
      <c r="J587" s="212"/>
      <c r="K587" s="212"/>
      <c r="L587" s="213"/>
    </row>
    <row r="588" spans="1:12">
      <c r="A588" s="118" t="s">
        <v>414</v>
      </c>
      <c r="B588" s="114" t="s">
        <v>51</v>
      </c>
      <c r="C588" s="65">
        <v>937134828</v>
      </c>
      <c r="D588" s="103" t="str">
        <f t="shared" ref="D588:D651" si="138">IF($B588="N/A","N/A",IF(C588&gt;10,"No",IF(C588&lt;-10,"No","Yes")))</f>
        <v>N/A</v>
      </c>
      <c r="E588" s="65">
        <v>945981962</v>
      </c>
      <c r="F588" s="103" t="str">
        <f t="shared" ref="F588:F651" si="139">IF($B588="N/A","N/A",IF(E588&gt;10,"No",IF(E588&lt;-10,"No","Yes")))</f>
        <v>N/A</v>
      </c>
      <c r="G588" s="65">
        <v>971107824</v>
      </c>
      <c r="H588" s="103" t="str">
        <f t="shared" ref="H588:H651" si="140">IF($B588="N/A","N/A",IF(G588&gt;10,"No",IF(G588&lt;-10,"No","Yes")))</f>
        <v>N/A</v>
      </c>
      <c r="I588" s="104">
        <v>0.94410000000000005</v>
      </c>
      <c r="J588" s="104">
        <v>2.6560000000000001</v>
      </c>
      <c r="K588" s="66" t="s">
        <v>117</v>
      </c>
      <c r="L588" s="138" t="str">
        <f t="shared" ref="L588:L619" si="141">IF(J588="Div by 0", "N/A", IF(K588="N/A","N/A", IF(J588&gt;VALUE(MID(K588,1,2)), "No", IF(J588&lt;-1*VALUE(MID(K588,1,2)), "No", "Yes"))))</f>
        <v>Yes</v>
      </c>
    </row>
    <row r="589" spans="1:12">
      <c r="A589" s="118" t="s">
        <v>102</v>
      </c>
      <c r="B589" s="70" t="s">
        <v>51</v>
      </c>
      <c r="C589" s="39">
        <v>172125</v>
      </c>
      <c r="D589" s="10" t="str">
        <f t="shared" si="138"/>
        <v>N/A</v>
      </c>
      <c r="E589" s="39">
        <v>178584</v>
      </c>
      <c r="F589" s="10" t="str">
        <f t="shared" si="139"/>
        <v>N/A</v>
      </c>
      <c r="G589" s="39">
        <v>182242</v>
      </c>
      <c r="H589" s="10" t="str">
        <f t="shared" si="140"/>
        <v>N/A</v>
      </c>
      <c r="I589" s="96">
        <v>3.7530000000000001</v>
      </c>
      <c r="J589" s="96">
        <v>2.048</v>
      </c>
      <c r="K589" s="11" t="s">
        <v>117</v>
      </c>
      <c r="L589" s="21" t="str">
        <f t="shared" si="141"/>
        <v>Yes</v>
      </c>
    </row>
    <row r="590" spans="1:12">
      <c r="A590" s="118" t="s">
        <v>415</v>
      </c>
      <c r="B590" s="70" t="s">
        <v>51</v>
      </c>
      <c r="C590" s="40">
        <v>5444.5015425000001</v>
      </c>
      <c r="D590" s="10" t="str">
        <f t="shared" si="138"/>
        <v>N/A</v>
      </c>
      <c r="E590" s="40">
        <v>5297.1260695000001</v>
      </c>
      <c r="F590" s="10" t="str">
        <f t="shared" si="139"/>
        <v>N/A</v>
      </c>
      <c r="G590" s="40">
        <v>5328.6718977999999</v>
      </c>
      <c r="H590" s="10" t="str">
        <f t="shared" si="140"/>
        <v>N/A</v>
      </c>
      <c r="I590" s="96">
        <v>-2.71</v>
      </c>
      <c r="J590" s="96">
        <v>0.59550000000000003</v>
      </c>
      <c r="K590" s="11" t="s">
        <v>117</v>
      </c>
      <c r="L590" s="21" t="str">
        <f t="shared" si="141"/>
        <v>Yes</v>
      </c>
    </row>
    <row r="591" spans="1:12">
      <c r="A591" s="118" t="s">
        <v>416</v>
      </c>
      <c r="B591" s="70" t="s">
        <v>51</v>
      </c>
      <c r="C591" s="39">
        <v>5.4816906318000003</v>
      </c>
      <c r="D591" s="10" t="str">
        <f t="shared" si="138"/>
        <v>N/A</v>
      </c>
      <c r="E591" s="39">
        <v>5.0116415804000001</v>
      </c>
      <c r="F591" s="10" t="str">
        <f t="shared" si="139"/>
        <v>N/A</v>
      </c>
      <c r="G591" s="39">
        <v>5.3036621635000003</v>
      </c>
      <c r="H591" s="10" t="str">
        <f t="shared" si="140"/>
        <v>N/A</v>
      </c>
      <c r="I591" s="96">
        <v>-8.57</v>
      </c>
      <c r="J591" s="96">
        <v>5.827</v>
      </c>
      <c r="K591" s="11" t="s">
        <v>117</v>
      </c>
      <c r="L591" s="21" t="str">
        <f t="shared" si="141"/>
        <v>Yes</v>
      </c>
    </row>
    <row r="592" spans="1:12">
      <c r="A592" s="118" t="s">
        <v>417</v>
      </c>
      <c r="B592" s="70" t="s">
        <v>51</v>
      </c>
      <c r="C592" s="40">
        <v>20632</v>
      </c>
      <c r="D592" s="10" t="str">
        <f t="shared" si="138"/>
        <v>N/A</v>
      </c>
      <c r="E592" s="40">
        <v>49167</v>
      </c>
      <c r="F592" s="10" t="str">
        <f t="shared" si="139"/>
        <v>N/A</v>
      </c>
      <c r="G592" s="40">
        <v>41664</v>
      </c>
      <c r="H592" s="10" t="str">
        <f t="shared" si="140"/>
        <v>N/A</v>
      </c>
      <c r="I592" s="96">
        <v>138.30000000000001</v>
      </c>
      <c r="J592" s="96">
        <v>-15.3</v>
      </c>
      <c r="K592" s="11" t="s">
        <v>117</v>
      </c>
      <c r="L592" s="21" t="str">
        <f t="shared" si="141"/>
        <v>No</v>
      </c>
    </row>
    <row r="593" spans="1:12">
      <c r="A593" s="118" t="s">
        <v>103</v>
      </c>
      <c r="B593" s="70" t="s">
        <v>51</v>
      </c>
      <c r="C593" s="39">
        <v>2</v>
      </c>
      <c r="D593" s="10" t="str">
        <f t="shared" si="138"/>
        <v>N/A</v>
      </c>
      <c r="E593" s="39">
        <v>4</v>
      </c>
      <c r="F593" s="10" t="str">
        <f t="shared" si="139"/>
        <v>N/A</v>
      </c>
      <c r="G593" s="39">
        <v>2</v>
      </c>
      <c r="H593" s="10" t="str">
        <f t="shared" si="140"/>
        <v>N/A</v>
      </c>
      <c r="I593" s="96">
        <v>100</v>
      </c>
      <c r="J593" s="96">
        <v>-50</v>
      </c>
      <c r="K593" s="11" t="s">
        <v>117</v>
      </c>
      <c r="L593" s="21" t="str">
        <f t="shared" si="141"/>
        <v>No</v>
      </c>
    </row>
    <row r="594" spans="1:12">
      <c r="A594" s="118" t="s">
        <v>418</v>
      </c>
      <c r="B594" s="70" t="s">
        <v>51</v>
      </c>
      <c r="C594" s="40">
        <v>10316</v>
      </c>
      <c r="D594" s="10" t="str">
        <f t="shared" si="138"/>
        <v>N/A</v>
      </c>
      <c r="E594" s="40">
        <v>12291.75</v>
      </c>
      <c r="F594" s="10" t="str">
        <f t="shared" si="139"/>
        <v>N/A</v>
      </c>
      <c r="G594" s="40">
        <v>20832</v>
      </c>
      <c r="H594" s="10" t="str">
        <f t="shared" si="140"/>
        <v>N/A</v>
      </c>
      <c r="I594" s="96">
        <v>19.149999999999999</v>
      </c>
      <c r="J594" s="96">
        <v>69.48</v>
      </c>
      <c r="K594" s="11" t="s">
        <v>117</v>
      </c>
      <c r="L594" s="21" t="str">
        <f t="shared" si="141"/>
        <v>No</v>
      </c>
    </row>
    <row r="595" spans="1:12">
      <c r="A595" s="118" t="s">
        <v>419</v>
      </c>
      <c r="B595" s="70" t="s">
        <v>51</v>
      </c>
      <c r="C595" s="40">
        <v>31393095</v>
      </c>
      <c r="D595" s="10" t="str">
        <f t="shared" si="138"/>
        <v>N/A</v>
      </c>
      <c r="E595" s="40">
        <v>43118754</v>
      </c>
      <c r="F595" s="10" t="str">
        <f t="shared" si="139"/>
        <v>N/A</v>
      </c>
      <c r="G595" s="40">
        <v>57178030</v>
      </c>
      <c r="H595" s="10" t="str">
        <f t="shared" si="140"/>
        <v>N/A</v>
      </c>
      <c r="I595" s="96">
        <v>37.35</v>
      </c>
      <c r="J595" s="96">
        <v>32.61</v>
      </c>
      <c r="K595" s="11" t="s">
        <v>117</v>
      </c>
      <c r="L595" s="21" t="str">
        <f t="shared" si="141"/>
        <v>No</v>
      </c>
    </row>
    <row r="596" spans="1:12">
      <c r="A596" s="118" t="s">
        <v>420</v>
      </c>
      <c r="B596" s="70" t="s">
        <v>51</v>
      </c>
      <c r="C596" s="39">
        <v>2211</v>
      </c>
      <c r="D596" s="10" t="str">
        <f t="shared" si="138"/>
        <v>N/A</v>
      </c>
      <c r="E596" s="39">
        <v>2242</v>
      </c>
      <c r="F596" s="10" t="str">
        <f t="shared" si="139"/>
        <v>N/A</v>
      </c>
      <c r="G596" s="39">
        <v>2702</v>
      </c>
      <c r="H596" s="10" t="str">
        <f t="shared" si="140"/>
        <v>N/A</v>
      </c>
      <c r="I596" s="96">
        <v>1.4019999999999999</v>
      </c>
      <c r="J596" s="96">
        <v>20.52</v>
      </c>
      <c r="K596" s="11" t="s">
        <v>117</v>
      </c>
      <c r="L596" s="21" t="str">
        <f t="shared" si="141"/>
        <v>No</v>
      </c>
    </row>
    <row r="597" spans="1:12">
      <c r="A597" s="118" t="s">
        <v>829</v>
      </c>
      <c r="B597" s="70" t="s">
        <v>51</v>
      </c>
      <c r="C597" s="40">
        <v>14198.595658</v>
      </c>
      <c r="D597" s="10" t="str">
        <f t="shared" si="138"/>
        <v>N/A</v>
      </c>
      <c r="E597" s="40">
        <v>19232.272078999998</v>
      </c>
      <c r="F597" s="10" t="str">
        <f t="shared" si="139"/>
        <v>N/A</v>
      </c>
      <c r="G597" s="40">
        <v>21161.373057000001</v>
      </c>
      <c r="H597" s="10" t="str">
        <f t="shared" si="140"/>
        <v>N/A</v>
      </c>
      <c r="I597" s="96">
        <v>35.450000000000003</v>
      </c>
      <c r="J597" s="96">
        <v>10.029999999999999</v>
      </c>
      <c r="K597" s="11" t="s">
        <v>117</v>
      </c>
      <c r="L597" s="21" t="str">
        <f t="shared" si="141"/>
        <v>Yes</v>
      </c>
    </row>
    <row r="598" spans="1:12">
      <c r="A598" s="118" t="s">
        <v>421</v>
      </c>
      <c r="B598" s="70" t="s">
        <v>51</v>
      </c>
      <c r="C598" s="40">
        <v>161986847</v>
      </c>
      <c r="D598" s="10" t="str">
        <f t="shared" si="138"/>
        <v>N/A</v>
      </c>
      <c r="E598" s="40">
        <v>162779181</v>
      </c>
      <c r="F598" s="10" t="str">
        <f t="shared" si="139"/>
        <v>N/A</v>
      </c>
      <c r="G598" s="40">
        <v>168563328</v>
      </c>
      <c r="H598" s="10" t="str">
        <f t="shared" si="140"/>
        <v>N/A</v>
      </c>
      <c r="I598" s="96">
        <v>0.48909999999999998</v>
      </c>
      <c r="J598" s="96">
        <v>3.5529999999999999</v>
      </c>
      <c r="K598" s="11" t="s">
        <v>117</v>
      </c>
      <c r="L598" s="21" t="str">
        <f t="shared" si="141"/>
        <v>Yes</v>
      </c>
    </row>
    <row r="599" spans="1:12">
      <c r="A599" s="118" t="s">
        <v>104</v>
      </c>
      <c r="B599" s="70" t="s">
        <v>51</v>
      </c>
      <c r="C599" s="39">
        <v>1814</v>
      </c>
      <c r="D599" s="10" t="str">
        <f t="shared" si="138"/>
        <v>N/A</v>
      </c>
      <c r="E599" s="39">
        <v>1685</v>
      </c>
      <c r="F599" s="10" t="str">
        <f t="shared" si="139"/>
        <v>N/A</v>
      </c>
      <c r="G599" s="39">
        <v>1662</v>
      </c>
      <c r="H599" s="10" t="str">
        <f t="shared" si="140"/>
        <v>N/A</v>
      </c>
      <c r="I599" s="96">
        <v>-7.11</v>
      </c>
      <c r="J599" s="96">
        <v>-1.36</v>
      </c>
      <c r="K599" s="11" t="s">
        <v>117</v>
      </c>
      <c r="L599" s="21" t="str">
        <f t="shared" si="141"/>
        <v>Yes</v>
      </c>
    </row>
    <row r="600" spans="1:12">
      <c r="A600" s="118" t="s">
        <v>422</v>
      </c>
      <c r="B600" s="70" t="s">
        <v>51</v>
      </c>
      <c r="C600" s="40">
        <v>89298.151599000004</v>
      </c>
      <c r="D600" s="10" t="str">
        <f t="shared" si="138"/>
        <v>N/A</v>
      </c>
      <c r="E600" s="40">
        <v>96604.855192999996</v>
      </c>
      <c r="F600" s="10" t="str">
        <f t="shared" si="139"/>
        <v>N/A</v>
      </c>
      <c r="G600" s="40">
        <v>101421.97834</v>
      </c>
      <c r="H600" s="10" t="str">
        <f t="shared" si="140"/>
        <v>N/A</v>
      </c>
      <c r="I600" s="96">
        <v>8.1820000000000004</v>
      </c>
      <c r="J600" s="96">
        <v>4.9859999999999998</v>
      </c>
      <c r="K600" s="11" t="s">
        <v>117</v>
      </c>
      <c r="L600" s="21" t="str">
        <f t="shared" si="141"/>
        <v>Yes</v>
      </c>
    </row>
    <row r="601" spans="1:12">
      <c r="A601" s="118" t="s">
        <v>423</v>
      </c>
      <c r="B601" s="70" t="s">
        <v>51</v>
      </c>
      <c r="C601" s="40">
        <v>69431245</v>
      </c>
      <c r="D601" s="10" t="str">
        <f t="shared" si="138"/>
        <v>N/A</v>
      </c>
      <c r="E601" s="40">
        <v>69025721</v>
      </c>
      <c r="F601" s="10" t="str">
        <f t="shared" si="139"/>
        <v>N/A</v>
      </c>
      <c r="G601" s="40">
        <v>67744402</v>
      </c>
      <c r="H601" s="10" t="str">
        <f t="shared" si="140"/>
        <v>N/A</v>
      </c>
      <c r="I601" s="96">
        <v>-0.58399999999999996</v>
      </c>
      <c r="J601" s="96">
        <v>-1.86</v>
      </c>
      <c r="K601" s="11" t="s">
        <v>117</v>
      </c>
      <c r="L601" s="21" t="str">
        <f t="shared" si="141"/>
        <v>Yes</v>
      </c>
    </row>
    <row r="602" spans="1:12">
      <c r="A602" s="118" t="s">
        <v>424</v>
      </c>
      <c r="B602" s="70" t="s">
        <v>51</v>
      </c>
      <c r="C602" s="39">
        <v>2827</v>
      </c>
      <c r="D602" s="10" t="str">
        <f t="shared" si="138"/>
        <v>N/A</v>
      </c>
      <c r="E602" s="39">
        <v>2812</v>
      </c>
      <c r="F602" s="10" t="str">
        <f t="shared" si="139"/>
        <v>N/A</v>
      </c>
      <c r="G602" s="39">
        <v>2781</v>
      </c>
      <c r="H602" s="10" t="str">
        <f t="shared" si="140"/>
        <v>N/A</v>
      </c>
      <c r="I602" s="96">
        <v>-0.53100000000000003</v>
      </c>
      <c r="J602" s="96">
        <v>-1.1000000000000001</v>
      </c>
      <c r="K602" s="11" t="s">
        <v>117</v>
      </c>
      <c r="L602" s="21" t="str">
        <f t="shared" si="141"/>
        <v>Yes</v>
      </c>
    </row>
    <row r="603" spans="1:12">
      <c r="A603" s="118" t="s">
        <v>425</v>
      </c>
      <c r="B603" s="70" t="s">
        <v>51</v>
      </c>
      <c r="C603" s="40">
        <v>24560.044215999998</v>
      </c>
      <c r="D603" s="10" t="str">
        <f t="shared" si="138"/>
        <v>N/A</v>
      </c>
      <c r="E603" s="40">
        <v>24546.842461</v>
      </c>
      <c r="F603" s="10" t="str">
        <f t="shared" si="139"/>
        <v>N/A</v>
      </c>
      <c r="G603" s="40">
        <v>24359.727436000001</v>
      </c>
      <c r="H603" s="10" t="str">
        <f t="shared" si="140"/>
        <v>N/A</v>
      </c>
      <c r="I603" s="96">
        <v>-5.3999999999999999E-2</v>
      </c>
      <c r="J603" s="96">
        <v>-0.76200000000000001</v>
      </c>
      <c r="K603" s="11" t="s">
        <v>117</v>
      </c>
      <c r="L603" s="21" t="str">
        <f t="shared" si="141"/>
        <v>Yes</v>
      </c>
    </row>
    <row r="604" spans="1:12">
      <c r="A604" s="118" t="s">
        <v>426</v>
      </c>
      <c r="B604" s="70" t="s">
        <v>51</v>
      </c>
      <c r="C604" s="40">
        <v>571533652</v>
      </c>
      <c r="D604" s="10" t="str">
        <f t="shared" si="138"/>
        <v>N/A</v>
      </c>
      <c r="E604" s="40">
        <v>616057985</v>
      </c>
      <c r="F604" s="10" t="str">
        <f t="shared" si="139"/>
        <v>N/A</v>
      </c>
      <c r="G604" s="40">
        <v>637283932</v>
      </c>
      <c r="H604" s="10" t="str">
        <f t="shared" si="140"/>
        <v>N/A</v>
      </c>
      <c r="I604" s="96">
        <v>7.79</v>
      </c>
      <c r="J604" s="96">
        <v>3.4449999999999998</v>
      </c>
      <c r="K604" s="11" t="s">
        <v>117</v>
      </c>
      <c r="L604" s="21" t="str">
        <f t="shared" si="141"/>
        <v>Yes</v>
      </c>
    </row>
    <row r="605" spans="1:12">
      <c r="A605" s="118" t="s">
        <v>105</v>
      </c>
      <c r="B605" s="70" t="s">
        <v>51</v>
      </c>
      <c r="C605" s="39">
        <v>928728</v>
      </c>
      <c r="D605" s="10" t="str">
        <f t="shared" si="138"/>
        <v>N/A</v>
      </c>
      <c r="E605" s="39">
        <v>986157</v>
      </c>
      <c r="F605" s="10" t="str">
        <f t="shared" si="139"/>
        <v>N/A</v>
      </c>
      <c r="G605" s="39">
        <v>1011324</v>
      </c>
      <c r="H605" s="10" t="str">
        <f t="shared" si="140"/>
        <v>N/A</v>
      </c>
      <c r="I605" s="96">
        <v>6.1840000000000002</v>
      </c>
      <c r="J605" s="96">
        <v>2.552</v>
      </c>
      <c r="K605" s="11" t="s">
        <v>117</v>
      </c>
      <c r="L605" s="21" t="str">
        <f t="shared" si="141"/>
        <v>Yes</v>
      </c>
    </row>
    <row r="606" spans="1:12">
      <c r="A606" s="118" t="s">
        <v>427</v>
      </c>
      <c r="B606" s="70" t="s">
        <v>51</v>
      </c>
      <c r="C606" s="40">
        <v>615.39401418</v>
      </c>
      <c r="D606" s="10" t="str">
        <f t="shared" si="138"/>
        <v>N/A</v>
      </c>
      <c r="E606" s="40">
        <v>624.70578721000004</v>
      </c>
      <c r="F606" s="10" t="str">
        <f t="shared" si="139"/>
        <v>N/A</v>
      </c>
      <c r="G606" s="40">
        <v>630.14813451999999</v>
      </c>
      <c r="H606" s="10" t="str">
        <f t="shared" si="140"/>
        <v>N/A</v>
      </c>
      <c r="I606" s="96">
        <v>1.5129999999999999</v>
      </c>
      <c r="J606" s="96">
        <v>0.87119999999999997</v>
      </c>
      <c r="K606" s="11" t="s">
        <v>117</v>
      </c>
      <c r="L606" s="21" t="str">
        <f t="shared" si="141"/>
        <v>Yes</v>
      </c>
    </row>
    <row r="607" spans="1:12">
      <c r="A607" s="118" t="s">
        <v>428</v>
      </c>
      <c r="B607" s="70" t="s">
        <v>51</v>
      </c>
      <c r="C607" s="40">
        <v>177951831</v>
      </c>
      <c r="D607" s="10" t="str">
        <f t="shared" si="138"/>
        <v>N/A</v>
      </c>
      <c r="E607" s="40">
        <v>197416047</v>
      </c>
      <c r="F607" s="10" t="str">
        <f t="shared" si="139"/>
        <v>N/A</v>
      </c>
      <c r="G607" s="40">
        <v>218784559</v>
      </c>
      <c r="H607" s="10" t="str">
        <f t="shared" si="140"/>
        <v>N/A</v>
      </c>
      <c r="I607" s="96">
        <v>10.94</v>
      </c>
      <c r="J607" s="96">
        <v>10.82</v>
      </c>
      <c r="K607" s="11" t="s">
        <v>117</v>
      </c>
      <c r="L607" s="21" t="str">
        <f t="shared" si="141"/>
        <v>Yes</v>
      </c>
    </row>
    <row r="608" spans="1:12">
      <c r="A608" s="118" t="s">
        <v>106</v>
      </c>
      <c r="B608" s="70" t="s">
        <v>51</v>
      </c>
      <c r="C608" s="39">
        <v>382065</v>
      </c>
      <c r="D608" s="10" t="str">
        <f t="shared" si="138"/>
        <v>N/A</v>
      </c>
      <c r="E608" s="39">
        <v>417880</v>
      </c>
      <c r="F608" s="10" t="str">
        <f t="shared" si="139"/>
        <v>N/A</v>
      </c>
      <c r="G608" s="39">
        <v>445128</v>
      </c>
      <c r="H608" s="10" t="str">
        <f t="shared" si="140"/>
        <v>N/A</v>
      </c>
      <c r="I608" s="96">
        <v>9.3740000000000006</v>
      </c>
      <c r="J608" s="96">
        <v>6.5209999999999999</v>
      </c>
      <c r="K608" s="11" t="s">
        <v>117</v>
      </c>
      <c r="L608" s="21" t="str">
        <f t="shared" si="141"/>
        <v>Yes</v>
      </c>
    </row>
    <row r="609" spans="1:12">
      <c r="A609" s="118" t="s">
        <v>429</v>
      </c>
      <c r="B609" s="70" t="s">
        <v>51</v>
      </c>
      <c r="C609" s="40">
        <v>465.76323661999999</v>
      </c>
      <c r="D609" s="10" t="str">
        <f t="shared" si="138"/>
        <v>N/A</v>
      </c>
      <c r="E609" s="40">
        <v>472.42281756</v>
      </c>
      <c r="F609" s="10" t="str">
        <f t="shared" si="139"/>
        <v>N/A</v>
      </c>
      <c r="G609" s="40">
        <v>491.50931642</v>
      </c>
      <c r="H609" s="10" t="str">
        <f t="shared" si="140"/>
        <v>N/A</v>
      </c>
      <c r="I609" s="96">
        <v>1.43</v>
      </c>
      <c r="J609" s="96">
        <v>4.04</v>
      </c>
      <c r="K609" s="11" t="s">
        <v>117</v>
      </c>
      <c r="L609" s="21" t="str">
        <f t="shared" si="141"/>
        <v>Yes</v>
      </c>
    </row>
    <row r="610" spans="1:12">
      <c r="A610" s="118" t="s">
        <v>430</v>
      </c>
      <c r="B610" s="70" t="s">
        <v>51</v>
      </c>
      <c r="C610" s="40">
        <v>18107346</v>
      </c>
      <c r="D610" s="10" t="str">
        <f t="shared" si="138"/>
        <v>N/A</v>
      </c>
      <c r="E610" s="40">
        <v>19266887</v>
      </c>
      <c r="F610" s="10" t="str">
        <f t="shared" si="139"/>
        <v>N/A</v>
      </c>
      <c r="G610" s="40">
        <v>18279120</v>
      </c>
      <c r="H610" s="10" t="str">
        <f t="shared" si="140"/>
        <v>N/A</v>
      </c>
      <c r="I610" s="96">
        <v>6.4039999999999999</v>
      </c>
      <c r="J610" s="96">
        <v>-5.13</v>
      </c>
      <c r="K610" s="11" t="s">
        <v>117</v>
      </c>
      <c r="L610" s="21" t="str">
        <f t="shared" si="141"/>
        <v>Yes</v>
      </c>
    </row>
    <row r="611" spans="1:12">
      <c r="A611" s="118" t="s">
        <v>107</v>
      </c>
      <c r="B611" s="70" t="s">
        <v>51</v>
      </c>
      <c r="C611" s="39">
        <v>143124</v>
      </c>
      <c r="D611" s="10" t="str">
        <f t="shared" si="138"/>
        <v>N/A</v>
      </c>
      <c r="E611" s="39">
        <v>145987</v>
      </c>
      <c r="F611" s="10" t="str">
        <f t="shared" si="139"/>
        <v>N/A</v>
      </c>
      <c r="G611" s="39">
        <v>140861</v>
      </c>
      <c r="H611" s="10" t="str">
        <f t="shared" si="140"/>
        <v>N/A</v>
      </c>
      <c r="I611" s="96">
        <v>2</v>
      </c>
      <c r="J611" s="96">
        <v>-3.51</v>
      </c>
      <c r="K611" s="11" t="s">
        <v>117</v>
      </c>
      <c r="L611" s="21" t="str">
        <f t="shared" si="141"/>
        <v>Yes</v>
      </c>
    </row>
    <row r="612" spans="1:12">
      <c r="A612" s="118" t="s">
        <v>431</v>
      </c>
      <c r="B612" s="70" t="s">
        <v>51</v>
      </c>
      <c r="C612" s="40">
        <v>126.51509181</v>
      </c>
      <c r="D612" s="10" t="str">
        <f t="shared" si="138"/>
        <v>N/A</v>
      </c>
      <c r="E612" s="40">
        <v>131.97673080000001</v>
      </c>
      <c r="F612" s="10" t="str">
        <f t="shared" si="139"/>
        <v>N/A</v>
      </c>
      <c r="G612" s="40">
        <v>129.76707533999999</v>
      </c>
      <c r="H612" s="10" t="str">
        <f t="shared" si="140"/>
        <v>N/A</v>
      </c>
      <c r="I612" s="96">
        <v>4.3170000000000002</v>
      </c>
      <c r="J612" s="96">
        <v>-1.67</v>
      </c>
      <c r="K612" s="11" t="s">
        <v>117</v>
      </c>
      <c r="L612" s="21" t="str">
        <f t="shared" si="141"/>
        <v>Yes</v>
      </c>
    </row>
    <row r="613" spans="1:12">
      <c r="A613" s="118" t="s">
        <v>432</v>
      </c>
      <c r="B613" s="70" t="s">
        <v>51</v>
      </c>
      <c r="C613" s="40">
        <v>310172891</v>
      </c>
      <c r="D613" s="10" t="str">
        <f t="shared" si="138"/>
        <v>N/A</v>
      </c>
      <c r="E613" s="40">
        <v>327324688</v>
      </c>
      <c r="F613" s="10" t="str">
        <f t="shared" si="139"/>
        <v>N/A</v>
      </c>
      <c r="G613" s="40">
        <v>339178567</v>
      </c>
      <c r="H613" s="10" t="str">
        <f t="shared" si="140"/>
        <v>N/A</v>
      </c>
      <c r="I613" s="96">
        <v>5.53</v>
      </c>
      <c r="J613" s="96">
        <v>3.621</v>
      </c>
      <c r="K613" s="11" t="s">
        <v>117</v>
      </c>
      <c r="L613" s="21" t="str">
        <f t="shared" si="141"/>
        <v>Yes</v>
      </c>
    </row>
    <row r="614" spans="1:12">
      <c r="A614" s="118" t="s">
        <v>433</v>
      </c>
      <c r="B614" s="70" t="s">
        <v>51</v>
      </c>
      <c r="C614" s="39">
        <v>512530</v>
      </c>
      <c r="D614" s="10" t="str">
        <f t="shared" si="138"/>
        <v>N/A</v>
      </c>
      <c r="E614" s="39">
        <v>552946</v>
      </c>
      <c r="F614" s="10" t="str">
        <f t="shared" si="139"/>
        <v>N/A</v>
      </c>
      <c r="G614" s="39">
        <v>564268</v>
      </c>
      <c r="H614" s="10" t="str">
        <f t="shared" si="140"/>
        <v>N/A</v>
      </c>
      <c r="I614" s="96">
        <v>7.8860000000000001</v>
      </c>
      <c r="J614" s="96">
        <v>2.048</v>
      </c>
      <c r="K614" s="11" t="s">
        <v>117</v>
      </c>
      <c r="L614" s="21" t="str">
        <f t="shared" si="141"/>
        <v>Yes</v>
      </c>
    </row>
    <row r="615" spans="1:12">
      <c r="A615" s="118" t="s">
        <v>434</v>
      </c>
      <c r="B615" s="70" t="s">
        <v>51</v>
      </c>
      <c r="C615" s="40">
        <v>605.17997190000006</v>
      </c>
      <c r="D615" s="10" t="str">
        <f t="shared" si="138"/>
        <v>N/A</v>
      </c>
      <c r="E615" s="40">
        <v>591.96501648000003</v>
      </c>
      <c r="F615" s="10" t="str">
        <f t="shared" si="139"/>
        <v>N/A</v>
      </c>
      <c r="G615" s="40">
        <v>601.09481132999997</v>
      </c>
      <c r="H615" s="10" t="str">
        <f t="shared" si="140"/>
        <v>N/A</v>
      </c>
      <c r="I615" s="96">
        <v>-2.1800000000000002</v>
      </c>
      <c r="J615" s="96">
        <v>1.542</v>
      </c>
      <c r="K615" s="11" t="s">
        <v>117</v>
      </c>
      <c r="L615" s="21" t="str">
        <f t="shared" si="141"/>
        <v>Yes</v>
      </c>
    </row>
    <row r="616" spans="1:12">
      <c r="A616" s="118" t="s">
        <v>435</v>
      </c>
      <c r="B616" s="70" t="s">
        <v>51</v>
      </c>
      <c r="C616" s="40">
        <v>84127404</v>
      </c>
      <c r="D616" s="10" t="str">
        <f t="shared" si="138"/>
        <v>N/A</v>
      </c>
      <c r="E616" s="40">
        <v>90418254</v>
      </c>
      <c r="F616" s="10" t="str">
        <f t="shared" si="139"/>
        <v>N/A</v>
      </c>
      <c r="G616" s="40">
        <v>92094579</v>
      </c>
      <c r="H616" s="10" t="str">
        <f t="shared" si="140"/>
        <v>N/A</v>
      </c>
      <c r="I616" s="96">
        <v>7.4779999999999998</v>
      </c>
      <c r="J616" s="96">
        <v>1.8540000000000001</v>
      </c>
      <c r="K616" s="11" t="s">
        <v>117</v>
      </c>
      <c r="L616" s="21" t="str">
        <f t="shared" si="141"/>
        <v>Yes</v>
      </c>
    </row>
    <row r="617" spans="1:12">
      <c r="A617" s="118" t="s">
        <v>108</v>
      </c>
      <c r="B617" s="70" t="s">
        <v>51</v>
      </c>
      <c r="C617" s="39">
        <v>431443</v>
      </c>
      <c r="D617" s="10" t="str">
        <f t="shared" si="138"/>
        <v>N/A</v>
      </c>
      <c r="E617" s="39">
        <v>405574</v>
      </c>
      <c r="F617" s="10" t="str">
        <f t="shared" si="139"/>
        <v>N/A</v>
      </c>
      <c r="G617" s="39">
        <v>410900</v>
      </c>
      <c r="H617" s="10" t="str">
        <f t="shared" si="140"/>
        <v>N/A</v>
      </c>
      <c r="I617" s="96">
        <v>-6</v>
      </c>
      <c r="J617" s="96">
        <v>1.3129999999999999</v>
      </c>
      <c r="K617" s="11" t="s">
        <v>117</v>
      </c>
      <c r="L617" s="21" t="str">
        <f t="shared" si="141"/>
        <v>Yes</v>
      </c>
    </row>
    <row r="618" spans="1:12">
      <c r="A618" s="118" t="s">
        <v>436</v>
      </c>
      <c r="B618" s="70" t="s">
        <v>51</v>
      </c>
      <c r="C618" s="40">
        <v>194.99077283</v>
      </c>
      <c r="D618" s="10" t="str">
        <f t="shared" si="138"/>
        <v>N/A</v>
      </c>
      <c r="E618" s="40">
        <v>222.93898031000001</v>
      </c>
      <c r="F618" s="10" t="str">
        <f t="shared" si="139"/>
        <v>N/A</v>
      </c>
      <c r="G618" s="40">
        <v>224.12893405</v>
      </c>
      <c r="H618" s="10" t="str">
        <f t="shared" si="140"/>
        <v>N/A</v>
      </c>
      <c r="I618" s="96">
        <v>14.33</v>
      </c>
      <c r="J618" s="96">
        <v>0.53380000000000005</v>
      </c>
      <c r="K618" s="11" t="s">
        <v>117</v>
      </c>
      <c r="L618" s="21" t="str">
        <f t="shared" si="141"/>
        <v>Yes</v>
      </c>
    </row>
    <row r="619" spans="1:12">
      <c r="A619" s="118" t="s">
        <v>437</v>
      </c>
      <c r="B619" s="70" t="s">
        <v>51</v>
      </c>
      <c r="C619" s="40">
        <v>61191041</v>
      </c>
      <c r="D619" s="10" t="str">
        <f t="shared" si="138"/>
        <v>N/A</v>
      </c>
      <c r="E619" s="40">
        <v>61397121</v>
      </c>
      <c r="F619" s="10" t="str">
        <f t="shared" si="139"/>
        <v>N/A</v>
      </c>
      <c r="G619" s="40">
        <v>70881602</v>
      </c>
      <c r="H619" s="10" t="str">
        <f t="shared" si="140"/>
        <v>N/A</v>
      </c>
      <c r="I619" s="96">
        <v>0.33679999999999999</v>
      </c>
      <c r="J619" s="96">
        <v>15.45</v>
      </c>
      <c r="K619" s="11" t="s">
        <v>117</v>
      </c>
      <c r="L619" s="21" t="str">
        <f t="shared" si="141"/>
        <v>No</v>
      </c>
    </row>
    <row r="620" spans="1:12">
      <c r="A620" s="118" t="s">
        <v>438</v>
      </c>
      <c r="B620" s="70" t="s">
        <v>51</v>
      </c>
      <c r="C620" s="39">
        <v>16239</v>
      </c>
      <c r="D620" s="10" t="str">
        <f t="shared" si="138"/>
        <v>N/A</v>
      </c>
      <c r="E620" s="39">
        <v>16649</v>
      </c>
      <c r="F620" s="10" t="str">
        <f t="shared" si="139"/>
        <v>N/A</v>
      </c>
      <c r="G620" s="39">
        <v>16911</v>
      </c>
      <c r="H620" s="10" t="str">
        <f t="shared" si="140"/>
        <v>N/A</v>
      </c>
      <c r="I620" s="96">
        <v>2.5249999999999999</v>
      </c>
      <c r="J620" s="96">
        <v>1.5740000000000001</v>
      </c>
      <c r="K620" s="11" t="s">
        <v>117</v>
      </c>
      <c r="L620" s="21" t="str">
        <f t="shared" ref="L620:L651" si="142">IF(J620="Div by 0", "N/A", IF(K620="N/A","N/A", IF(J620&gt;VALUE(MID(K620,1,2)), "No", IF(J620&lt;-1*VALUE(MID(K620,1,2)), "No", "Yes"))))</f>
        <v>Yes</v>
      </c>
    </row>
    <row r="621" spans="1:12">
      <c r="A621" s="118" t="s">
        <v>439</v>
      </c>
      <c r="B621" s="70" t="s">
        <v>51</v>
      </c>
      <c r="C621" s="40">
        <v>3768.1532729999999</v>
      </c>
      <c r="D621" s="10" t="str">
        <f t="shared" si="138"/>
        <v>N/A</v>
      </c>
      <c r="E621" s="40">
        <v>3687.7362604</v>
      </c>
      <c r="F621" s="10" t="str">
        <f t="shared" si="139"/>
        <v>N/A</v>
      </c>
      <c r="G621" s="40">
        <v>4191.4494708000002</v>
      </c>
      <c r="H621" s="10" t="str">
        <f t="shared" si="140"/>
        <v>N/A</v>
      </c>
      <c r="I621" s="96">
        <v>-2.13</v>
      </c>
      <c r="J621" s="96">
        <v>13.66</v>
      </c>
      <c r="K621" s="11" t="s">
        <v>117</v>
      </c>
      <c r="L621" s="21" t="str">
        <f t="shared" si="142"/>
        <v>Yes</v>
      </c>
    </row>
    <row r="622" spans="1:12">
      <c r="A622" s="118" t="s">
        <v>440</v>
      </c>
      <c r="B622" s="70" t="s">
        <v>51</v>
      </c>
      <c r="C622" s="40">
        <v>310945168</v>
      </c>
      <c r="D622" s="10" t="str">
        <f t="shared" si="138"/>
        <v>N/A</v>
      </c>
      <c r="E622" s="40">
        <v>335020509</v>
      </c>
      <c r="F622" s="10" t="str">
        <f t="shared" si="139"/>
        <v>N/A</v>
      </c>
      <c r="G622" s="40">
        <v>355066572</v>
      </c>
      <c r="H622" s="10" t="str">
        <f t="shared" si="140"/>
        <v>N/A</v>
      </c>
      <c r="I622" s="96">
        <v>7.7430000000000003</v>
      </c>
      <c r="J622" s="96">
        <v>5.984</v>
      </c>
      <c r="K622" s="11" t="s">
        <v>117</v>
      </c>
      <c r="L622" s="21" t="str">
        <f t="shared" si="142"/>
        <v>Yes</v>
      </c>
    </row>
    <row r="623" spans="1:12">
      <c r="A623" s="118" t="s">
        <v>109</v>
      </c>
      <c r="B623" s="70" t="s">
        <v>51</v>
      </c>
      <c r="C623" s="39">
        <v>725739</v>
      </c>
      <c r="D623" s="10" t="str">
        <f t="shared" si="138"/>
        <v>N/A</v>
      </c>
      <c r="E623" s="39">
        <v>781677</v>
      </c>
      <c r="F623" s="10" t="str">
        <f t="shared" si="139"/>
        <v>N/A</v>
      </c>
      <c r="G623" s="39">
        <v>797968</v>
      </c>
      <c r="H623" s="10" t="str">
        <f t="shared" si="140"/>
        <v>N/A</v>
      </c>
      <c r="I623" s="96">
        <v>7.7080000000000002</v>
      </c>
      <c r="J623" s="96">
        <v>2.0840000000000001</v>
      </c>
      <c r="K623" s="11" t="s">
        <v>117</v>
      </c>
      <c r="L623" s="21" t="str">
        <f t="shared" si="142"/>
        <v>Yes</v>
      </c>
    </row>
    <row r="624" spans="1:12">
      <c r="A624" s="118" t="s">
        <v>441</v>
      </c>
      <c r="B624" s="70" t="s">
        <v>51</v>
      </c>
      <c r="C624" s="40">
        <v>428.45316015999998</v>
      </c>
      <c r="D624" s="10" t="str">
        <f t="shared" si="138"/>
        <v>N/A</v>
      </c>
      <c r="E624" s="40">
        <v>428.59200027999998</v>
      </c>
      <c r="F624" s="10" t="str">
        <f t="shared" si="139"/>
        <v>N/A</v>
      </c>
      <c r="G624" s="40">
        <v>444.96342208999999</v>
      </c>
      <c r="H624" s="10" t="str">
        <f t="shared" si="140"/>
        <v>N/A</v>
      </c>
      <c r="I624" s="96">
        <v>3.2399999999999998E-2</v>
      </c>
      <c r="J624" s="96">
        <v>3.82</v>
      </c>
      <c r="K624" s="11" t="s">
        <v>117</v>
      </c>
      <c r="L624" s="21" t="str">
        <f t="shared" si="142"/>
        <v>Yes</v>
      </c>
    </row>
    <row r="625" spans="1:12">
      <c r="A625" s="118" t="s">
        <v>442</v>
      </c>
      <c r="B625" s="70" t="s">
        <v>51</v>
      </c>
      <c r="C625" s="40">
        <v>802579982</v>
      </c>
      <c r="D625" s="10" t="str">
        <f t="shared" si="138"/>
        <v>N/A</v>
      </c>
      <c r="E625" s="40">
        <v>869663133</v>
      </c>
      <c r="F625" s="10" t="str">
        <f t="shared" si="139"/>
        <v>N/A</v>
      </c>
      <c r="G625" s="40">
        <v>920364450</v>
      </c>
      <c r="H625" s="10" t="str">
        <f t="shared" si="140"/>
        <v>N/A</v>
      </c>
      <c r="I625" s="96">
        <v>8.3580000000000005</v>
      </c>
      <c r="J625" s="96">
        <v>5.83</v>
      </c>
      <c r="K625" s="11" t="s">
        <v>117</v>
      </c>
      <c r="L625" s="21" t="str">
        <f t="shared" si="142"/>
        <v>Yes</v>
      </c>
    </row>
    <row r="626" spans="1:12">
      <c r="A626" s="118" t="s">
        <v>110</v>
      </c>
      <c r="B626" s="70" t="s">
        <v>51</v>
      </c>
      <c r="C626" s="39">
        <v>857231</v>
      </c>
      <c r="D626" s="10" t="str">
        <f t="shared" si="138"/>
        <v>N/A</v>
      </c>
      <c r="E626" s="39">
        <v>903189</v>
      </c>
      <c r="F626" s="10" t="str">
        <f t="shared" si="139"/>
        <v>N/A</v>
      </c>
      <c r="G626" s="39">
        <v>920997</v>
      </c>
      <c r="H626" s="10" t="str">
        <f t="shared" si="140"/>
        <v>N/A</v>
      </c>
      <c r="I626" s="96">
        <v>5.3609999999999998</v>
      </c>
      <c r="J626" s="96">
        <v>1.972</v>
      </c>
      <c r="K626" s="11" t="s">
        <v>117</v>
      </c>
      <c r="L626" s="21" t="str">
        <f t="shared" si="142"/>
        <v>Yes</v>
      </c>
    </row>
    <row r="627" spans="1:12">
      <c r="A627" s="118" t="s">
        <v>443</v>
      </c>
      <c r="B627" s="70" t="s">
        <v>51</v>
      </c>
      <c r="C627" s="40">
        <v>936.24703493000004</v>
      </c>
      <c r="D627" s="10" t="str">
        <f t="shared" si="138"/>
        <v>N/A</v>
      </c>
      <c r="E627" s="40">
        <v>962.88056319999998</v>
      </c>
      <c r="F627" s="10" t="str">
        <f t="shared" si="139"/>
        <v>N/A</v>
      </c>
      <c r="G627" s="40">
        <v>999.31318995000004</v>
      </c>
      <c r="H627" s="10" t="str">
        <f t="shared" si="140"/>
        <v>N/A</v>
      </c>
      <c r="I627" s="96">
        <v>2.8450000000000002</v>
      </c>
      <c r="J627" s="96">
        <v>3.7839999999999998</v>
      </c>
      <c r="K627" s="11" t="s">
        <v>117</v>
      </c>
      <c r="L627" s="21" t="str">
        <f t="shared" si="142"/>
        <v>Yes</v>
      </c>
    </row>
    <row r="628" spans="1:12">
      <c r="A628" s="118" t="s">
        <v>444</v>
      </c>
      <c r="B628" s="70" t="s">
        <v>51</v>
      </c>
      <c r="C628" s="40">
        <v>197963930</v>
      </c>
      <c r="D628" s="10" t="str">
        <f t="shared" si="138"/>
        <v>N/A</v>
      </c>
      <c r="E628" s="40">
        <v>212721403</v>
      </c>
      <c r="F628" s="10" t="str">
        <f t="shared" si="139"/>
        <v>N/A</v>
      </c>
      <c r="G628" s="40">
        <v>259577804</v>
      </c>
      <c r="H628" s="10" t="str">
        <f t="shared" si="140"/>
        <v>N/A</v>
      </c>
      <c r="I628" s="96">
        <v>7.4550000000000001</v>
      </c>
      <c r="J628" s="96">
        <v>22.03</v>
      </c>
      <c r="K628" s="11" t="s">
        <v>117</v>
      </c>
      <c r="L628" s="21" t="str">
        <f t="shared" si="142"/>
        <v>No</v>
      </c>
    </row>
    <row r="629" spans="1:12">
      <c r="A629" s="118" t="s">
        <v>706</v>
      </c>
      <c r="B629" s="70" t="s">
        <v>51</v>
      </c>
      <c r="C629" s="39">
        <v>96220</v>
      </c>
      <c r="D629" s="10" t="str">
        <f t="shared" si="138"/>
        <v>N/A</v>
      </c>
      <c r="E629" s="39">
        <v>123263</v>
      </c>
      <c r="F629" s="10" t="str">
        <f t="shared" si="139"/>
        <v>N/A</v>
      </c>
      <c r="G629" s="39">
        <v>140810</v>
      </c>
      <c r="H629" s="10" t="str">
        <f t="shared" si="140"/>
        <v>N/A</v>
      </c>
      <c r="I629" s="96">
        <v>28.11</v>
      </c>
      <c r="J629" s="96">
        <v>14.24</v>
      </c>
      <c r="K629" s="11" t="s">
        <v>117</v>
      </c>
      <c r="L629" s="21" t="str">
        <f t="shared" si="142"/>
        <v>Yes</v>
      </c>
    </row>
    <row r="630" spans="1:12">
      <c r="A630" s="118" t="s">
        <v>445</v>
      </c>
      <c r="B630" s="70" t="s">
        <v>51</v>
      </c>
      <c r="C630" s="40">
        <v>2057.4093744000002</v>
      </c>
      <c r="D630" s="10" t="str">
        <f t="shared" si="138"/>
        <v>N/A</v>
      </c>
      <c r="E630" s="40">
        <v>1725.7522776999999</v>
      </c>
      <c r="F630" s="10" t="str">
        <f t="shared" si="139"/>
        <v>N/A</v>
      </c>
      <c r="G630" s="40">
        <v>1843.4614303000001</v>
      </c>
      <c r="H630" s="10" t="str">
        <f t="shared" si="140"/>
        <v>N/A</v>
      </c>
      <c r="I630" s="96">
        <v>-16.100000000000001</v>
      </c>
      <c r="J630" s="96">
        <v>6.8209999999999997</v>
      </c>
      <c r="K630" s="11" t="s">
        <v>117</v>
      </c>
      <c r="L630" s="21" t="str">
        <f t="shared" si="142"/>
        <v>Yes</v>
      </c>
    </row>
    <row r="631" spans="1:12">
      <c r="A631" s="118" t="s">
        <v>446</v>
      </c>
      <c r="B631" s="70" t="s">
        <v>51</v>
      </c>
      <c r="C631" s="40">
        <v>13506623</v>
      </c>
      <c r="D631" s="10" t="str">
        <f t="shared" si="138"/>
        <v>N/A</v>
      </c>
      <c r="E631" s="40">
        <v>15573882</v>
      </c>
      <c r="F631" s="10" t="str">
        <f t="shared" si="139"/>
        <v>N/A</v>
      </c>
      <c r="G631" s="40">
        <v>16960530</v>
      </c>
      <c r="H631" s="10" t="str">
        <f t="shared" si="140"/>
        <v>N/A</v>
      </c>
      <c r="I631" s="96">
        <v>15.31</v>
      </c>
      <c r="J631" s="96">
        <v>8.9039999999999999</v>
      </c>
      <c r="K631" s="11" t="s">
        <v>117</v>
      </c>
      <c r="L631" s="21" t="str">
        <f t="shared" si="142"/>
        <v>Yes</v>
      </c>
    </row>
    <row r="632" spans="1:12">
      <c r="A632" s="118" t="s">
        <v>40</v>
      </c>
      <c r="B632" s="70" t="s">
        <v>51</v>
      </c>
      <c r="C632" s="39">
        <v>55272</v>
      </c>
      <c r="D632" s="10" t="str">
        <f t="shared" si="138"/>
        <v>N/A</v>
      </c>
      <c r="E632" s="39">
        <v>60049</v>
      </c>
      <c r="F632" s="10" t="str">
        <f t="shared" si="139"/>
        <v>N/A</v>
      </c>
      <c r="G632" s="39">
        <v>63125</v>
      </c>
      <c r="H632" s="10" t="str">
        <f t="shared" si="140"/>
        <v>N/A</v>
      </c>
      <c r="I632" s="96">
        <v>8.6430000000000007</v>
      </c>
      <c r="J632" s="96">
        <v>5.1219999999999999</v>
      </c>
      <c r="K632" s="11" t="s">
        <v>117</v>
      </c>
      <c r="L632" s="21" t="str">
        <f t="shared" si="142"/>
        <v>Yes</v>
      </c>
    </row>
    <row r="633" spans="1:12">
      <c r="A633" s="118" t="s">
        <v>447</v>
      </c>
      <c r="B633" s="70" t="s">
        <v>51</v>
      </c>
      <c r="C633" s="40">
        <v>244.36646041</v>
      </c>
      <c r="D633" s="10" t="str">
        <f t="shared" si="138"/>
        <v>N/A</v>
      </c>
      <c r="E633" s="40">
        <v>259.35289513999999</v>
      </c>
      <c r="F633" s="10" t="str">
        <f t="shared" si="139"/>
        <v>N/A</v>
      </c>
      <c r="G633" s="40">
        <v>268.68166337000002</v>
      </c>
      <c r="H633" s="10" t="str">
        <f t="shared" si="140"/>
        <v>N/A</v>
      </c>
      <c r="I633" s="96">
        <v>6.133</v>
      </c>
      <c r="J633" s="96">
        <v>3.597</v>
      </c>
      <c r="K633" s="11" t="s">
        <v>117</v>
      </c>
      <c r="L633" s="21" t="str">
        <f t="shared" si="142"/>
        <v>Yes</v>
      </c>
    </row>
    <row r="634" spans="1:12">
      <c r="A634" s="118" t="s">
        <v>448</v>
      </c>
      <c r="B634" s="70" t="s">
        <v>51</v>
      </c>
      <c r="C634" s="40">
        <v>102233685</v>
      </c>
      <c r="D634" s="10" t="str">
        <f t="shared" si="138"/>
        <v>N/A</v>
      </c>
      <c r="E634" s="40">
        <v>96307455</v>
      </c>
      <c r="F634" s="10" t="str">
        <f t="shared" si="139"/>
        <v>N/A</v>
      </c>
      <c r="G634" s="40">
        <v>104104446</v>
      </c>
      <c r="H634" s="10" t="str">
        <f t="shared" si="140"/>
        <v>N/A</v>
      </c>
      <c r="I634" s="96">
        <v>-5.8</v>
      </c>
      <c r="J634" s="96">
        <v>8.0960000000000001</v>
      </c>
      <c r="K634" s="11" t="s">
        <v>117</v>
      </c>
      <c r="L634" s="21" t="str">
        <f t="shared" si="142"/>
        <v>Yes</v>
      </c>
    </row>
    <row r="635" spans="1:12">
      <c r="A635" s="118" t="s">
        <v>449</v>
      </c>
      <c r="B635" s="70" t="s">
        <v>51</v>
      </c>
      <c r="C635" s="39">
        <v>19215</v>
      </c>
      <c r="D635" s="10" t="str">
        <f t="shared" si="138"/>
        <v>N/A</v>
      </c>
      <c r="E635" s="39">
        <v>18448</v>
      </c>
      <c r="F635" s="10" t="str">
        <f t="shared" si="139"/>
        <v>N/A</v>
      </c>
      <c r="G635" s="39">
        <v>18205</v>
      </c>
      <c r="H635" s="10" t="str">
        <f t="shared" si="140"/>
        <v>N/A</v>
      </c>
      <c r="I635" s="96">
        <v>-3.99</v>
      </c>
      <c r="J635" s="96">
        <v>-1.32</v>
      </c>
      <c r="K635" s="11" t="s">
        <v>117</v>
      </c>
      <c r="L635" s="21" t="str">
        <f t="shared" si="142"/>
        <v>Yes</v>
      </c>
    </row>
    <row r="636" spans="1:12">
      <c r="A636" s="118" t="s">
        <v>450</v>
      </c>
      <c r="B636" s="70" t="s">
        <v>51</v>
      </c>
      <c r="C636" s="40">
        <v>5320.5144418</v>
      </c>
      <c r="D636" s="10" t="str">
        <f t="shared" si="138"/>
        <v>N/A</v>
      </c>
      <c r="E636" s="40">
        <v>5220.4821660999996</v>
      </c>
      <c r="F636" s="10" t="str">
        <f t="shared" si="139"/>
        <v>N/A</v>
      </c>
      <c r="G636" s="40">
        <v>5718.4535017999997</v>
      </c>
      <c r="H636" s="10" t="str">
        <f t="shared" si="140"/>
        <v>N/A</v>
      </c>
      <c r="I636" s="96">
        <v>-1.88</v>
      </c>
      <c r="J636" s="96">
        <v>9.5389999999999997</v>
      </c>
      <c r="K636" s="11" t="s">
        <v>117</v>
      </c>
      <c r="L636" s="21" t="str">
        <f t="shared" si="142"/>
        <v>Yes</v>
      </c>
    </row>
    <row r="637" spans="1:12">
      <c r="A637" s="118" t="s">
        <v>451</v>
      </c>
      <c r="B637" s="70" t="s">
        <v>51</v>
      </c>
      <c r="C637" s="40">
        <v>142852204</v>
      </c>
      <c r="D637" s="10" t="str">
        <f t="shared" si="138"/>
        <v>N/A</v>
      </c>
      <c r="E637" s="40">
        <v>94040523</v>
      </c>
      <c r="F637" s="10" t="str">
        <f t="shared" si="139"/>
        <v>N/A</v>
      </c>
      <c r="G637" s="40">
        <v>77997779</v>
      </c>
      <c r="H637" s="10" t="str">
        <f t="shared" si="140"/>
        <v>N/A</v>
      </c>
      <c r="I637" s="96">
        <v>-34.200000000000003</v>
      </c>
      <c r="J637" s="96">
        <v>-17.100000000000001</v>
      </c>
      <c r="K637" s="11" t="s">
        <v>117</v>
      </c>
      <c r="L637" s="21" t="str">
        <f t="shared" si="142"/>
        <v>No</v>
      </c>
    </row>
    <row r="638" spans="1:12">
      <c r="A638" s="118" t="s">
        <v>452</v>
      </c>
      <c r="B638" s="70" t="s">
        <v>51</v>
      </c>
      <c r="C638" s="39">
        <v>114533</v>
      </c>
      <c r="D638" s="10" t="str">
        <f t="shared" si="138"/>
        <v>N/A</v>
      </c>
      <c r="E638" s="39">
        <v>111810</v>
      </c>
      <c r="F638" s="10" t="str">
        <f t="shared" si="139"/>
        <v>N/A</v>
      </c>
      <c r="G638" s="39">
        <v>90916</v>
      </c>
      <c r="H638" s="10" t="str">
        <f t="shared" si="140"/>
        <v>N/A</v>
      </c>
      <c r="I638" s="96">
        <v>-2.38</v>
      </c>
      <c r="J638" s="96">
        <v>-18.7</v>
      </c>
      <c r="K638" s="11" t="s">
        <v>117</v>
      </c>
      <c r="L638" s="21" t="str">
        <f t="shared" si="142"/>
        <v>No</v>
      </c>
    </row>
    <row r="639" spans="1:12">
      <c r="A639" s="118" t="s">
        <v>453</v>
      </c>
      <c r="B639" s="70" t="s">
        <v>51</v>
      </c>
      <c r="C639" s="40">
        <v>1247.2580304000001</v>
      </c>
      <c r="D639" s="10" t="str">
        <f t="shared" si="138"/>
        <v>N/A</v>
      </c>
      <c r="E639" s="40">
        <v>841.07434934000003</v>
      </c>
      <c r="F639" s="10" t="str">
        <f t="shared" si="139"/>
        <v>N/A</v>
      </c>
      <c r="G639" s="40">
        <v>857.91036781000003</v>
      </c>
      <c r="H639" s="10" t="str">
        <f t="shared" si="140"/>
        <v>N/A</v>
      </c>
      <c r="I639" s="96">
        <v>-32.6</v>
      </c>
      <c r="J639" s="96">
        <v>2.0019999999999998</v>
      </c>
      <c r="K639" s="11" t="s">
        <v>117</v>
      </c>
      <c r="L639" s="21" t="str">
        <f t="shared" si="142"/>
        <v>Yes</v>
      </c>
    </row>
    <row r="640" spans="1:12">
      <c r="A640" s="118" t="s">
        <v>454</v>
      </c>
      <c r="B640" s="70" t="s">
        <v>51</v>
      </c>
      <c r="C640" s="40">
        <v>0</v>
      </c>
      <c r="D640" s="10" t="str">
        <f t="shared" si="138"/>
        <v>N/A</v>
      </c>
      <c r="E640" s="40">
        <v>0</v>
      </c>
      <c r="F640" s="10" t="str">
        <f t="shared" si="139"/>
        <v>N/A</v>
      </c>
      <c r="G640" s="40">
        <v>0</v>
      </c>
      <c r="H640" s="10" t="str">
        <f t="shared" si="140"/>
        <v>N/A</v>
      </c>
      <c r="I640" s="96" t="s">
        <v>995</v>
      </c>
      <c r="J640" s="96" t="s">
        <v>995</v>
      </c>
      <c r="K640" s="11" t="s">
        <v>117</v>
      </c>
      <c r="L640" s="21" t="str">
        <f t="shared" si="142"/>
        <v>N/A</v>
      </c>
    </row>
    <row r="641" spans="1:12">
      <c r="A641" s="118" t="s">
        <v>455</v>
      </c>
      <c r="B641" s="70" t="s">
        <v>51</v>
      </c>
      <c r="C641" s="39">
        <v>0</v>
      </c>
      <c r="D641" s="10" t="str">
        <f t="shared" si="138"/>
        <v>N/A</v>
      </c>
      <c r="E641" s="39">
        <v>0</v>
      </c>
      <c r="F641" s="10" t="str">
        <f t="shared" si="139"/>
        <v>N/A</v>
      </c>
      <c r="G641" s="39">
        <v>0</v>
      </c>
      <c r="H641" s="10" t="str">
        <f t="shared" si="140"/>
        <v>N/A</v>
      </c>
      <c r="I641" s="96" t="s">
        <v>995</v>
      </c>
      <c r="J641" s="96" t="s">
        <v>995</v>
      </c>
      <c r="K641" s="11" t="s">
        <v>117</v>
      </c>
      <c r="L641" s="21" t="str">
        <f t="shared" si="142"/>
        <v>N/A</v>
      </c>
    </row>
    <row r="642" spans="1:12">
      <c r="A642" s="118" t="s">
        <v>456</v>
      </c>
      <c r="B642" s="70" t="s">
        <v>51</v>
      </c>
      <c r="C642" s="40" t="s">
        <v>995</v>
      </c>
      <c r="D642" s="10" t="str">
        <f t="shared" si="138"/>
        <v>N/A</v>
      </c>
      <c r="E642" s="40" t="s">
        <v>995</v>
      </c>
      <c r="F642" s="10" t="str">
        <f t="shared" si="139"/>
        <v>N/A</v>
      </c>
      <c r="G642" s="40" t="s">
        <v>995</v>
      </c>
      <c r="H642" s="10" t="str">
        <f t="shared" si="140"/>
        <v>N/A</v>
      </c>
      <c r="I642" s="96" t="s">
        <v>995</v>
      </c>
      <c r="J642" s="96" t="s">
        <v>995</v>
      </c>
      <c r="K642" s="11" t="s">
        <v>117</v>
      </c>
      <c r="L642" s="21" t="str">
        <f t="shared" si="142"/>
        <v>N/A</v>
      </c>
    </row>
    <row r="643" spans="1:12">
      <c r="A643" s="118" t="s">
        <v>457</v>
      </c>
      <c r="B643" s="70" t="s">
        <v>51</v>
      </c>
      <c r="C643" s="40">
        <v>23731379</v>
      </c>
      <c r="D643" s="10" t="str">
        <f t="shared" si="138"/>
        <v>N/A</v>
      </c>
      <c r="E643" s="40">
        <v>28401136</v>
      </c>
      <c r="F643" s="10" t="str">
        <f t="shared" si="139"/>
        <v>N/A</v>
      </c>
      <c r="G643" s="40">
        <v>29950518</v>
      </c>
      <c r="H643" s="10" t="str">
        <f t="shared" si="140"/>
        <v>N/A</v>
      </c>
      <c r="I643" s="96">
        <v>19.68</v>
      </c>
      <c r="J643" s="96">
        <v>5.4550000000000001</v>
      </c>
      <c r="K643" s="11" t="s">
        <v>117</v>
      </c>
      <c r="L643" s="21" t="str">
        <f t="shared" si="142"/>
        <v>Yes</v>
      </c>
    </row>
    <row r="644" spans="1:12">
      <c r="A644" s="118" t="s">
        <v>707</v>
      </c>
      <c r="B644" s="70" t="s">
        <v>51</v>
      </c>
      <c r="C644" s="39">
        <v>24184</v>
      </c>
      <c r="D644" s="10" t="str">
        <f t="shared" si="138"/>
        <v>N/A</v>
      </c>
      <c r="E644" s="39">
        <v>25829</v>
      </c>
      <c r="F644" s="10" t="str">
        <f t="shared" si="139"/>
        <v>N/A</v>
      </c>
      <c r="G644" s="39">
        <v>27952</v>
      </c>
      <c r="H644" s="10" t="str">
        <f t="shared" si="140"/>
        <v>N/A</v>
      </c>
      <c r="I644" s="96">
        <v>6.8019999999999996</v>
      </c>
      <c r="J644" s="96">
        <v>8.2189999999999994</v>
      </c>
      <c r="K644" s="11" t="s">
        <v>117</v>
      </c>
      <c r="L644" s="21" t="str">
        <f t="shared" si="142"/>
        <v>Yes</v>
      </c>
    </row>
    <row r="645" spans="1:12">
      <c r="A645" s="118" t="s">
        <v>458</v>
      </c>
      <c r="B645" s="70" t="s">
        <v>51</v>
      </c>
      <c r="C645" s="40">
        <v>981.28427885999997</v>
      </c>
      <c r="D645" s="10" t="str">
        <f t="shared" si="138"/>
        <v>N/A</v>
      </c>
      <c r="E645" s="40">
        <v>1099.5832591000001</v>
      </c>
      <c r="F645" s="10" t="str">
        <f t="shared" si="139"/>
        <v>N/A</v>
      </c>
      <c r="G645" s="40">
        <v>1071.4982112</v>
      </c>
      <c r="H645" s="10" t="str">
        <f t="shared" si="140"/>
        <v>N/A</v>
      </c>
      <c r="I645" s="96">
        <v>12.06</v>
      </c>
      <c r="J645" s="96">
        <v>-2.5499999999999998</v>
      </c>
      <c r="K645" s="11" t="s">
        <v>117</v>
      </c>
      <c r="L645" s="21" t="str">
        <f t="shared" si="142"/>
        <v>Yes</v>
      </c>
    </row>
    <row r="646" spans="1:12">
      <c r="A646" s="118" t="s">
        <v>459</v>
      </c>
      <c r="B646" s="70" t="s">
        <v>51</v>
      </c>
      <c r="C646" s="40">
        <v>14193924</v>
      </c>
      <c r="D646" s="10" t="str">
        <f t="shared" si="138"/>
        <v>N/A</v>
      </c>
      <c r="E646" s="40">
        <v>16815658</v>
      </c>
      <c r="F646" s="10" t="str">
        <f t="shared" si="139"/>
        <v>N/A</v>
      </c>
      <c r="G646" s="40">
        <v>15635890</v>
      </c>
      <c r="H646" s="10" t="str">
        <f t="shared" si="140"/>
        <v>N/A</v>
      </c>
      <c r="I646" s="96">
        <v>18.47</v>
      </c>
      <c r="J646" s="96">
        <v>-7.02</v>
      </c>
      <c r="K646" s="11" t="s">
        <v>117</v>
      </c>
      <c r="L646" s="21" t="str">
        <f t="shared" si="142"/>
        <v>Yes</v>
      </c>
    </row>
    <row r="647" spans="1:12">
      <c r="A647" s="118" t="s">
        <v>146</v>
      </c>
      <c r="B647" s="70" t="s">
        <v>51</v>
      </c>
      <c r="C647" s="39">
        <v>1500</v>
      </c>
      <c r="D647" s="10" t="str">
        <f t="shared" si="138"/>
        <v>N/A</v>
      </c>
      <c r="E647" s="39">
        <v>1599</v>
      </c>
      <c r="F647" s="10" t="str">
        <f t="shared" si="139"/>
        <v>N/A</v>
      </c>
      <c r="G647" s="39">
        <v>1582</v>
      </c>
      <c r="H647" s="10" t="str">
        <f t="shared" si="140"/>
        <v>N/A</v>
      </c>
      <c r="I647" s="96">
        <v>6.6</v>
      </c>
      <c r="J647" s="96">
        <v>-1.06</v>
      </c>
      <c r="K647" s="11" t="s">
        <v>117</v>
      </c>
      <c r="L647" s="21" t="str">
        <f t="shared" si="142"/>
        <v>Yes</v>
      </c>
    </row>
    <row r="648" spans="1:12">
      <c r="A648" s="118" t="s">
        <v>460</v>
      </c>
      <c r="B648" s="70" t="s">
        <v>51</v>
      </c>
      <c r="C648" s="40">
        <v>9462.616</v>
      </c>
      <c r="D648" s="10" t="str">
        <f t="shared" si="138"/>
        <v>N/A</v>
      </c>
      <c r="E648" s="40">
        <v>10516.358974000001</v>
      </c>
      <c r="F648" s="10" t="str">
        <f t="shared" si="139"/>
        <v>N/A</v>
      </c>
      <c r="G648" s="40">
        <v>9883.6219975000004</v>
      </c>
      <c r="H648" s="10" t="str">
        <f t="shared" si="140"/>
        <v>N/A</v>
      </c>
      <c r="I648" s="96">
        <v>11.14</v>
      </c>
      <c r="J648" s="96">
        <v>-6.02</v>
      </c>
      <c r="K648" s="11" t="s">
        <v>117</v>
      </c>
      <c r="L648" s="21" t="str">
        <f t="shared" si="142"/>
        <v>Yes</v>
      </c>
    </row>
    <row r="649" spans="1:12">
      <c r="A649" s="118" t="s">
        <v>461</v>
      </c>
      <c r="B649" s="70" t="s">
        <v>51</v>
      </c>
      <c r="C649" s="40">
        <v>118857120</v>
      </c>
      <c r="D649" s="10" t="str">
        <f t="shared" si="138"/>
        <v>N/A</v>
      </c>
      <c r="E649" s="40">
        <v>129913000</v>
      </c>
      <c r="F649" s="10" t="str">
        <f t="shared" si="139"/>
        <v>N/A</v>
      </c>
      <c r="G649" s="40">
        <v>135338545</v>
      </c>
      <c r="H649" s="10" t="str">
        <f t="shared" si="140"/>
        <v>N/A</v>
      </c>
      <c r="I649" s="96">
        <v>9.3019999999999996</v>
      </c>
      <c r="J649" s="96">
        <v>4.1760000000000002</v>
      </c>
      <c r="K649" s="11" t="s">
        <v>117</v>
      </c>
      <c r="L649" s="21" t="str">
        <f t="shared" si="142"/>
        <v>Yes</v>
      </c>
    </row>
    <row r="650" spans="1:12">
      <c r="A650" s="118" t="s">
        <v>462</v>
      </c>
      <c r="B650" s="70" t="s">
        <v>51</v>
      </c>
      <c r="C650" s="39">
        <v>360864</v>
      </c>
      <c r="D650" s="10" t="str">
        <f t="shared" si="138"/>
        <v>N/A</v>
      </c>
      <c r="E650" s="39">
        <v>375226</v>
      </c>
      <c r="F650" s="10" t="str">
        <f t="shared" si="139"/>
        <v>N/A</v>
      </c>
      <c r="G650" s="39">
        <v>368267</v>
      </c>
      <c r="H650" s="10" t="str">
        <f t="shared" si="140"/>
        <v>N/A</v>
      </c>
      <c r="I650" s="96">
        <v>3.98</v>
      </c>
      <c r="J650" s="96">
        <v>-1.85</v>
      </c>
      <c r="K650" s="11" t="s">
        <v>117</v>
      </c>
      <c r="L650" s="21" t="str">
        <f t="shared" si="142"/>
        <v>Yes</v>
      </c>
    </row>
    <row r="651" spans="1:12">
      <c r="A651" s="118" t="s">
        <v>463</v>
      </c>
      <c r="B651" s="70" t="s">
        <v>51</v>
      </c>
      <c r="C651" s="40">
        <v>329.36818303000001</v>
      </c>
      <c r="D651" s="10" t="str">
        <f t="shared" si="138"/>
        <v>N/A</v>
      </c>
      <c r="E651" s="40">
        <v>346.22600778999998</v>
      </c>
      <c r="F651" s="10" t="str">
        <f t="shared" si="139"/>
        <v>N/A</v>
      </c>
      <c r="G651" s="40">
        <v>367.50114726999999</v>
      </c>
      <c r="H651" s="10" t="str">
        <f t="shared" si="140"/>
        <v>N/A</v>
      </c>
      <c r="I651" s="96">
        <v>5.1180000000000003</v>
      </c>
      <c r="J651" s="96">
        <v>6.1449999999999996</v>
      </c>
      <c r="K651" s="11" t="s">
        <v>117</v>
      </c>
      <c r="L651" s="21" t="str">
        <f t="shared" si="142"/>
        <v>Yes</v>
      </c>
    </row>
    <row r="652" spans="1:12">
      <c r="A652" s="118" t="s">
        <v>464</v>
      </c>
      <c r="B652" s="70" t="s">
        <v>51</v>
      </c>
      <c r="C652" s="40">
        <v>32836</v>
      </c>
      <c r="D652" s="10" t="str">
        <f t="shared" ref="D652:D660" si="143">IF($B652="N/A","N/A",IF(C652&gt;10,"No",IF(C652&lt;-10,"No","Yes")))</f>
        <v>N/A</v>
      </c>
      <c r="E652" s="40">
        <v>75731</v>
      </c>
      <c r="F652" s="10" t="str">
        <f t="shared" ref="F652:F660" si="144">IF($B652="N/A","N/A",IF(E652&gt;10,"No",IF(E652&lt;-10,"No","Yes")))</f>
        <v>N/A</v>
      </c>
      <c r="G652" s="40">
        <v>57989</v>
      </c>
      <c r="H652" s="10" t="str">
        <f t="shared" ref="H652:H660" si="145">IF($B652="N/A","N/A",IF(G652&gt;10,"No",IF(G652&lt;-10,"No","Yes")))</f>
        <v>N/A</v>
      </c>
      <c r="I652" s="96">
        <v>130.6</v>
      </c>
      <c r="J652" s="96">
        <v>-23.4</v>
      </c>
      <c r="K652" s="11" t="s">
        <v>117</v>
      </c>
      <c r="L652" s="21" t="str">
        <f t="shared" ref="L652:L660" si="146">IF(J652="Div by 0", "N/A", IF(K652="N/A","N/A", IF(J652&gt;VALUE(MID(K652,1,2)), "No", IF(J652&lt;-1*VALUE(MID(K652,1,2)), "No", "Yes"))))</f>
        <v>No</v>
      </c>
    </row>
    <row r="653" spans="1:12">
      <c r="A653" s="118" t="s">
        <v>147</v>
      </c>
      <c r="B653" s="70" t="s">
        <v>51</v>
      </c>
      <c r="C653" s="39">
        <v>7</v>
      </c>
      <c r="D653" s="10" t="str">
        <f t="shared" si="143"/>
        <v>N/A</v>
      </c>
      <c r="E653" s="39">
        <v>11</v>
      </c>
      <c r="F653" s="10" t="str">
        <f t="shared" si="144"/>
        <v>N/A</v>
      </c>
      <c r="G653" s="39">
        <v>14</v>
      </c>
      <c r="H653" s="10" t="str">
        <f t="shared" si="145"/>
        <v>N/A</v>
      </c>
      <c r="I653" s="96">
        <v>57.14</v>
      </c>
      <c r="J653" s="96">
        <v>27.27</v>
      </c>
      <c r="K653" s="11" t="s">
        <v>117</v>
      </c>
      <c r="L653" s="21" t="str">
        <f t="shared" si="146"/>
        <v>No</v>
      </c>
    </row>
    <row r="654" spans="1:12">
      <c r="A654" s="118" t="s">
        <v>465</v>
      </c>
      <c r="B654" s="70" t="s">
        <v>51</v>
      </c>
      <c r="C654" s="40">
        <v>4690.8571429000003</v>
      </c>
      <c r="D654" s="10" t="str">
        <f t="shared" si="143"/>
        <v>N/A</v>
      </c>
      <c r="E654" s="40">
        <v>6884.6363635999996</v>
      </c>
      <c r="F654" s="10" t="str">
        <f t="shared" si="144"/>
        <v>N/A</v>
      </c>
      <c r="G654" s="40">
        <v>4142.0714286000002</v>
      </c>
      <c r="H654" s="10" t="str">
        <f t="shared" si="145"/>
        <v>N/A</v>
      </c>
      <c r="I654" s="96">
        <v>46.77</v>
      </c>
      <c r="J654" s="96">
        <v>-39.799999999999997</v>
      </c>
      <c r="K654" s="11" t="s">
        <v>117</v>
      </c>
      <c r="L654" s="21" t="str">
        <f t="shared" si="146"/>
        <v>No</v>
      </c>
    </row>
    <row r="655" spans="1:12">
      <c r="A655" s="118" t="s">
        <v>466</v>
      </c>
      <c r="B655" s="70" t="s">
        <v>51</v>
      </c>
      <c r="C655" s="40">
        <v>574327980</v>
      </c>
      <c r="D655" s="10" t="str">
        <f t="shared" si="143"/>
        <v>N/A</v>
      </c>
      <c r="E655" s="40">
        <v>897120269</v>
      </c>
      <c r="F655" s="10" t="str">
        <f t="shared" si="144"/>
        <v>N/A</v>
      </c>
      <c r="G655" s="40">
        <v>1358122830</v>
      </c>
      <c r="H655" s="10" t="str">
        <f t="shared" si="145"/>
        <v>N/A</v>
      </c>
      <c r="I655" s="96">
        <v>56.2</v>
      </c>
      <c r="J655" s="96">
        <v>51.39</v>
      </c>
      <c r="K655" s="11" t="s">
        <v>117</v>
      </c>
      <c r="L655" s="21" t="str">
        <f t="shared" si="146"/>
        <v>No</v>
      </c>
    </row>
    <row r="656" spans="1:12">
      <c r="A656" s="118" t="s">
        <v>467</v>
      </c>
      <c r="B656" s="70" t="s">
        <v>51</v>
      </c>
      <c r="C656" s="39">
        <v>177778</v>
      </c>
      <c r="D656" s="10" t="str">
        <f t="shared" si="143"/>
        <v>N/A</v>
      </c>
      <c r="E656" s="39">
        <v>188065</v>
      </c>
      <c r="F656" s="10" t="str">
        <f t="shared" si="144"/>
        <v>N/A</v>
      </c>
      <c r="G656" s="39">
        <v>210303</v>
      </c>
      <c r="H656" s="10" t="str">
        <f t="shared" si="145"/>
        <v>N/A</v>
      </c>
      <c r="I656" s="96">
        <v>5.7859999999999996</v>
      </c>
      <c r="J656" s="96">
        <v>11.82</v>
      </c>
      <c r="K656" s="11" t="s">
        <v>117</v>
      </c>
      <c r="L656" s="21" t="str">
        <f t="shared" si="146"/>
        <v>Yes</v>
      </c>
    </row>
    <row r="657" spans="1:12">
      <c r="A657" s="118" t="s">
        <v>468</v>
      </c>
      <c r="B657" s="70" t="s">
        <v>51</v>
      </c>
      <c r="C657" s="40">
        <v>3230.5908493000002</v>
      </c>
      <c r="D657" s="10" t="str">
        <f t="shared" si="143"/>
        <v>N/A</v>
      </c>
      <c r="E657" s="40">
        <v>4770.26703</v>
      </c>
      <c r="F657" s="10" t="str">
        <f t="shared" si="144"/>
        <v>N/A</v>
      </c>
      <c r="G657" s="40">
        <v>6457.9336956999996</v>
      </c>
      <c r="H657" s="10" t="str">
        <f t="shared" si="145"/>
        <v>N/A</v>
      </c>
      <c r="I657" s="96">
        <v>47.66</v>
      </c>
      <c r="J657" s="96">
        <v>35.380000000000003</v>
      </c>
      <c r="K657" s="11" t="s">
        <v>117</v>
      </c>
      <c r="L657" s="21" t="str">
        <f t="shared" si="146"/>
        <v>No</v>
      </c>
    </row>
    <row r="658" spans="1:12">
      <c r="A658" s="118" t="s">
        <v>469</v>
      </c>
      <c r="B658" s="70" t="s">
        <v>51</v>
      </c>
      <c r="C658" s="40">
        <v>395795</v>
      </c>
      <c r="D658" s="10" t="str">
        <f t="shared" si="143"/>
        <v>N/A</v>
      </c>
      <c r="E658" s="40">
        <v>425241</v>
      </c>
      <c r="F658" s="10" t="str">
        <f t="shared" si="144"/>
        <v>N/A</v>
      </c>
      <c r="G658" s="40">
        <v>566006</v>
      </c>
      <c r="H658" s="10" t="str">
        <f t="shared" si="145"/>
        <v>N/A</v>
      </c>
      <c r="I658" s="96">
        <v>7.44</v>
      </c>
      <c r="J658" s="96">
        <v>33.1</v>
      </c>
      <c r="K658" s="11" t="s">
        <v>117</v>
      </c>
      <c r="L658" s="21" t="str">
        <f t="shared" si="146"/>
        <v>No</v>
      </c>
    </row>
    <row r="659" spans="1:12">
      <c r="A659" s="118" t="s">
        <v>148</v>
      </c>
      <c r="B659" s="70" t="s">
        <v>51</v>
      </c>
      <c r="C659" s="39">
        <v>77</v>
      </c>
      <c r="D659" s="10" t="str">
        <f t="shared" si="143"/>
        <v>N/A</v>
      </c>
      <c r="E659" s="39">
        <v>89</v>
      </c>
      <c r="F659" s="10" t="str">
        <f t="shared" si="144"/>
        <v>N/A</v>
      </c>
      <c r="G659" s="39">
        <v>91</v>
      </c>
      <c r="H659" s="10" t="str">
        <f t="shared" si="145"/>
        <v>N/A</v>
      </c>
      <c r="I659" s="96">
        <v>15.58</v>
      </c>
      <c r="J659" s="96">
        <v>2.2469999999999999</v>
      </c>
      <c r="K659" s="11" t="s">
        <v>117</v>
      </c>
      <c r="L659" s="21" t="str">
        <f t="shared" si="146"/>
        <v>Yes</v>
      </c>
    </row>
    <row r="660" spans="1:12">
      <c r="A660" s="118" t="s">
        <v>470</v>
      </c>
      <c r="B660" s="101" t="s">
        <v>51</v>
      </c>
      <c r="C660" s="44">
        <v>5140.1948051999998</v>
      </c>
      <c r="D660" s="52" t="str">
        <f t="shared" si="143"/>
        <v>N/A</v>
      </c>
      <c r="E660" s="44">
        <v>4777.9887639999997</v>
      </c>
      <c r="F660" s="52" t="str">
        <f t="shared" si="144"/>
        <v>N/A</v>
      </c>
      <c r="G660" s="44">
        <v>6219.8461538000001</v>
      </c>
      <c r="H660" s="52" t="str">
        <f t="shared" si="145"/>
        <v>N/A</v>
      </c>
      <c r="I660" s="102">
        <v>-7.05</v>
      </c>
      <c r="J660" s="102">
        <v>30.18</v>
      </c>
      <c r="K660" s="53" t="s">
        <v>117</v>
      </c>
      <c r="L660" s="43" t="str">
        <f t="shared" si="146"/>
        <v>No</v>
      </c>
    </row>
    <row r="661" spans="1:12">
      <c r="A661" s="218" t="s">
        <v>471</v>
      </c>
      <c r="B661" s="212"/>
      <c r="C661" s="212"/>
      <c r="D661" s="212"/>
      <c r="E661" s="212"/>
      <c r="F661" s="212"/>
      <c r="G661" s="212"/>
      <c r="H661" s="212"/>
      <c r="I661" s="212"/>
      <c r="J661" s="212"/>
      <c r="K661" s="212"/>
      <c r="L661" s="213"/>
    </row>
    <row r="662" spans="1:12">
      <c r="A662" s="118" t="s">
        <v>642</v>
      </c>
      <c r="B662" s="114" t="s">
        <v>51</v>
      </c>
      <c r="C662" s="65">
        <v>741.59422827000003</v>
      </c>
      <c r="D662" s="103" t="str">
        <f t="shared" ref="D662:D681" si="147">IF($B662="N/A","N/A",IF(C662&gt;10,"No",IF(C662&lt;-10,"No","Yes")))</f>
        <v>N/A</v>
      </c>
      <c r="E662" s="65">
        <v>717.47320384</v>
      </c>
      <c r="F662" s="103" t="str">
        <f t="shared" ref="F662:F681" si="148">IF($B662="N/A","N/A",IF(E662&gt;10,"No",IF(E662&lt;-10,"No","Yes")))</f>
        <v>N/A</v>
      </c>
      <c r="G662" s="65">
        <v>721.12698966000005</v>
      </c>
      <c r="H662" s="103" t="str">
        <f t="shared" ref="H662:H681" si="149">IF($B662="N/A","N/A",IF(G662&gt;10,"No",IF(G662&lt;-10,"No","Yes")))</f>
        <v>N/A</v>
      </c>
      <c r="I662" s="104">
        <v>-3.25</v>
      </c>
      <c r="J662" s="104">
        <v>0.50929999999999997</v>
      </c>
      <c r="K662" s="66" t="s">
        <v>117</v>
      </c>
      <c r="L662" s="138" t="str">
        <f t="shared" ref="L662:L681" si="150">IF(J662="Div by 0", "N/A", IF(K662="N/A","N/A", IF(J662&gt;VALUE(MID(K662,1,2)), "No", IF(J662&lt;-1*VALUE(MID(K662,1,2)), "No", "Yes"))))</f>
        <v>Yes</v>
      </c>
    </row>
    <row r="663" spans="1:12">
      <c r="A663" s="153" t="s">
        <v>592</v>
      </c>
      <c r="B663" s="70" t="s">
        <v>51</v>
      </c>
      <c r="C663" s="40">
        <v>378.40862377000002</v>
      </c>
      <c r="D663" s="10" t="str">
        <f t="shared" si="147"/>
        <v>N/A</v>
      </c>
      <c r="E663" s="40">
        <v>431.68363552</v>
      </c>
      <c r="F663" s="10" t="str">
        <f t="shared" si="148"/>
        <v>N/A</v>
      </c>
      <c r="G663" s="40">
        <v>531.07449789999998</v>
      </c>
      <c r="H663" s="10" t="str">
        <f t="shared" si="149"/>
        <v>N/A</v>
      </c>
      <c r="I663" s="96">
        <v>14.08</v>
      </c>
      <c r="J663" s="96">
        <v>23.02</v>
      </c>
      <c r="K663" s="11" t="s">
        <v>117</v>
      </c>
      <c r="L663" s="21" t="str">
        <f t="shared" si="150"/>
        <v>No</v>
      </c>
    </row>
    <row r="664" spans="1:12">
      <c r="A664" s="153" t="s">
        <v>595</v>
      </c>
      <c r="B664" s="70" t="s">
        <v>51</v>
      </c>
      <c r="C664" s="40">
        <v>2907.5961996999999</v>
      </c>
      <c r="D664" s="10" t="str">
        <f t="shared" si="147"/>
        <v>N/A</v>
      </c>
      <c r="E664" s="40">
        <v>2876.8748000000001</v>
      </c>
      <c r="F664" s="10" t="str">
        <f t="shared" si="148"/>
        <v>N/A</v>
      </c>
      <c r="G664" s="40">
        <v>2934.9599082999998</v>
      </c>
      <c r="H664" s="10" t="str">
        <f t="shared" si="149"/>
        <v>N/A</v>
      </c>
      <c r="I664" s="96">
        <v>-1.06</v>
      </c>
      <c r="J664" s="96">
        <v>2.0190000000000001</v>
      </c>
      <c r="K664" s="11" t="s">
        <v>117</v>
      </c>
      <c r="L664" s="21" t="str">
        <f t="shared" si="150"/>
        <v>Yes</v>
      </c>
    </row>
    <row r="665" spans="1:12">
      <c r="A665" s="153" t="s">
        <v>598</v>
      </c>
      <c r="B665" s="70" t="s">
        <v>51</v>
      </c>
      <c r="C665" s="40">
        <v>284.33804791</v>
      </c>
      <c r="D665" s="10" t="str">
        <f t="shared" si="147"/>
        <v>N/A</v>
      </c>
      <c r="E665" s="40">
        <v>279.90628447</v>
      </c>
      <c r="F665" s="10" t="str">
        <f t="shared" si="148"/>
        <v>N/A</v>
      </c>
      <c r="G665" s="40">
        <v>275.04719755999997</v>
      </c>
      <c r="H665" s="10" t="str">
        <f t="shared" si="149"/>
        <v>N/A</v>
      </c>
      <c r="I665" s="96">
        <v>-1.56</v>
      </c>
      <c r="J665" s="96">
        <v>-1.74</v>
      </c>
      <c r="K665" s="11" t="s">
        <v>117</v>
      </c>
      <c r="L665" s="21" t="str">
        <f t="shared" si="150"/>
        <v>Yes</v>
      </c>
    </row>
    <row r="666" spans="1:12">
      <c r="A666" s="153" t="s">
        <v>600</v>
      </c>
      <c r="B666" s="70" t="s">
        <v>51</v>
      </c>
      <c r="C666" s="40">
        <v>849.71097512999995</v>
      </c>
      <c r="D666" s="10" t="str">
        <f t="shared" si="147"/>
        <v>N/A</v>
      </c>
      <c r="E666" s="40">
        <v>850.91054283000005</v>
      </c>
      <c r="F666" s="10" t="str">
        <f t="shared" si="148"/>
        <v>N/A</v>
      </c>
      <c r="G666" s="40">
        <v>871.97012988999995</v>
      </c>
      <c r="H666" s="10" t="str">
        <f t="shared" si="149"/>
        <v>N/A</v>
      </c>
      <c r="I666" s="96">
        <v>0.14119999999999999</v>
      </c>
      <c r="J666" s="96">
        <v>2.4750000000000001</v>
      </c>
      <c r="K666" s="11" t="s">
        <v>117</v>
      </c>
      <c r="L666" s="21" t="str">
        <f t="shared" si="150"/>
        <v>Yes</v>
      </c>
    </row>
    <row r="667" spans="1:12">
      <c r="A667" s="118" t="s">
        <v>636</v>
      </c>
      <c r="B667" s="70" t="s">
        <v>51</v>
      </c>
      <c r="C667" s="40">
        <v>207.98987953</v>
      </c>
      <c r="D667" s="10" t="str">
        <f t="shared" si="147"/>
        <v>N/A</v>
      </c>
      <c r="E667" s="40">
        <v>208.55115659000001</v>
      </c>
      <c r="F667" s="10" t="str">
        <f t="shared" si="148"/>
        <v>N/A</v>
      </c>
      <c r="G667" s="40">
        <v>217.96812095999999</v>
      </c>
      <c r="H667" s="10" t="str">
        <f t="shared" si="149"/>
        <v>N/A</v>
      </c>
      <c r="I667" s="96">
        <v>0.26989999999999997</v>
      </c>
      <c r="J667" s="96">
        <v>4.5149999999999997</v>
      </c>
      <c r="K667" s="11" t="s">
        <v>117</v>
      </c>
      <c r="L667" s="21" t="str">
        <f t="shared" si="150"/>
        <v>Yes</v>
      </c>
    </row>
    <row r="668" spans="1:12">
      <c r="A668" s="153" t="s">
        <v>592</v>
      </c>
      <c r="B668" s="70" t="s">
        <v>51</v>
      </c>
      <c r="C668" s="40">
        <v>2327.8869525999999</v>
      </c>
      <c r="D668" s="10" t="str">
        <f t="shared" si="147"/>
        <v>N/A</v>
      </c>
      <c r="E668" s="40">
        <v>2242.5090656000002</v>
      </c>
      <c r="F668" s="10" t="str">
        <f t="shared" si="148"/>
        <v>N/A</v>
      </c>
      <c r="G668" s="40">
        <v>2135.2358711000002</v>
      </c>
      <c r="H668" s="10" t="str">
        <f t="shared" si="149"/>
        <v>N/A</v>
      </c>
      <c r="I668" s="96">
        <v>-3.67</v>
      </c>
      <c r="J668" s="96">
        <v>-4.78</v>
      </c>
      <c r="K668" s="11" t="s">
        <v>117</v>
      </c>
      <c r="L668" s="21" t="str">
        <f t="shared" si="150"/>
        <v>Yes</v>
      </c>
    </row>
    <row r="669" spans="1:12">
      <c r="A669" s="153" t="s">
        <v>595</v>
      </c>
      <c r="B669" s="70" t="s">
        <v>51</v>
      </c>
      <c r="C669" s="40">
        <v>1452.2772749999999</v>
      </c>
      <c r="D669" s="10" t="str">
        <f t="shared" si="147"/>
        <v>N/A</v>
      </c>
      <c r="E669" s="40">
        <v>1474.6231172</v>
      </c>
      <c r="F669" s="10" t="str">
        <f t="shared" si="148"/>
        <v>N/A</v>
      </c>
      <c r="G669" s="40">
        <v>1521.2747707999999</v>
      </c>
      <c r="H669" s="10" t="str">
        <f t="shared" si="149"/>
        <v>N/A</v>
      </c>
      <c r="I669" s="96">
        <v>1.5389999999999999</v>
      </c>
      <c r="J669" s="96">
        <v>3.1640000000000001</v>
      </c>
      <c r="K669" s="11" t="s">
        <v>117</v>
      </c>
      <c r="L669" s="21" t="str">
        <f t="shared" si="150"/>
        <v>Yes</v>
      </c>
    </row>
    <row r="670" spans="1:12">
      <c r="A670" s="153" t="s">
        <v>598</v>
      </c>
      <c r="B670" s="70" t="s">
        <v>51</v>
      </c>
      <c r="C670" s="40">
        <v>24.293576169000001</v>
      </c>
      <c r="D670" s="10" t="str">
        <f t="shared" si="147"/>
        <v>N/A</v>
      </c>
      <c r="E670" s="40">
        <v>32.364299391000003</v>
      </c>
      <c r="F670" s="10" t="str">
        <f t="shared" si="148"/>
        <v>N/A</v>
      </c>
      <c r="G670" s="40">
        <v>38.168614026999997</v>
      </c>
      <c r="H670" s="10" t="str">
        <f t="shared" si="149"/>
        <v>N/A</v>
      </c>
      <c r="I670" s="96">
        <v>33.22</v>
      </c>
      <c r="J670" s="96">
        <v>17.93</v>
      </c>
      <c r="K670" s="11" t="s">
        <v>117</v>
      </c>
      <c r="L670" s="21" t="str">
        <f t="shared" si="150"/>
        <v>No</v>
      </c>
    </row>
    <row r="671" spans="1:12">
      <c r="A671" s="153" t="s">
        <v>600</v>
      </c>
      <c r="B671" s="70" t="s">
        <v>51</v>
      </c>
      <c r="C671" s="40">
        <v>1.0846448381</v>
      </c>
      <c r="D671" s="10" t="str">
        <f t="shared" si="147"/>
        <v>N/A</v>
      </c>
      <c r="E671" s="40">
        <v>0.68529670210000004</v>
      </c>
      <c r="F671" s="10" t="str">
        <f t="shared" si="148"/>
        <v>N/A</v>
      </c>
      <c r="G671" s="40">
        <v>1.1933388885</v>
      </c>
      <c r="H671" s="10" t="str">
        <f t="shared" si="149"/>
        <v>N/A</v>
      </c>
      <c r="I671" s="96">
        <v>-36.799999999999997</v>
      </c>
      <c r="J671" s="96">
        <v>74.13</v>
      </c>
      <c r="K671" s="11" t="s">
        <v>117</v>
      </c>
      <c r="L671" s="21" t="str">
        <f t="shared" si="150"/>
        <v>No</v>
      </c>
    </row>
    <row r="672" spans="1:12">
      <c r="A672" s="118" t="s">
        <v>248</v>
      </c>
      <c r="B672" s="70" t="s">
        <v>51</v>
      </c>
      <c r="C672" s="40">
        <v>635.11531594999997</v>
      </c>
      <c r="D672" s="10" t="str">
        <f t="shared" si="147"/>
        <v>N/A</v>
      </c>
      <c r="E672" s="40">
        <v>659.58973780999997</v>
      </c>
      <c r="F672" s="10" t="str">
        <f t="shared" si="148"/>
        <v>N/A</v>
      </c>
      <c r="G672" s="40">
        <v>683.44588397999996</v>
      </c>
      <c r="H672" s="10" t="str">
        <f t="shared" si="149"/>
        <v>N/A</v>
      </c>
      <c r="I672" s="96">
        <v>3.8540000000000001</v>
      </c>
      <c r="J672" s="96">
        <v>3.617</v>
      </c>
      <c r="K672" s="11" t="s">
        <v>117</v>
      </c>
      <c r="L672" s="21" t="str">
        <f t="shared" si="150"/>
        <v>Yes</v>
      </c>
    </row>
    <row r="673" spans="1:12">
      <c r="A673" s="153" t="s">
        <v>592</v>
      </c>
      <c r="B673" s="70" t="s">
        <v>51</v>
      </c>
      <c r="C673" s="40">
        <v>1403.4756479</v>
      </c>
      <c r="D673" s="10" t="str">
        <f t="shared" si="147"/>
        <v>N/A</v>
      </c>
      <c r="E673" s="40">
        <v>331.66457462</v>
      </c>
      <c r="F673" s="10" t="str">
        <f t="shared" si="148"/>
        <v>N/A</v>
      </c>
      <c r="G673" s="40">
        <v>361.20014012000001</v>
      </c>
      <c r="H673" s="10" t="str">
        <f t="shared" si="149"/>
        <v>N/A</v>
      </c>
      <c r="I673" s="96">
        <v>-76.400000000000006</v>
      </c>
      <c r="J673" s="96">
        <v>8.9049999999999994</v>
      </c>
      <c r="K673" s="11" t="s">
        <v>117</v>
      </c>
      <c r="L673" s="21" t="str">
        <f t="shared" si="150"/>
        <v>Yes</v>
      </c>
    </row>
    <row r="674" spans="1:12">
      <c r="A674" s="153" t="s">
        <v>595</v>
      </c>
      <c r="B674" s="70" t="s">
        <v>51</v>
      </c>
      <c r="C674" s="40">
        <v>2677.1561974000001</v>
      </c>
      <c r="D674" s="10" t="str">
        <f t="shared" si="147"/>
        <v>N/A</v>
      </c>
      <c r="E674" s="40">
        <v>2882.7290331999998</v>
      </c>
      <c r="F674" s="10" t="str">
        <f t="shared" si="148"/>
        <v>N/A</v>
      </c>
      <c r="G674" s="40">
        <v>2974.2259607999999</v>
      </c>
      <c r="H674" s="10" t="str">
        <f t="shared" si="149"/>
        <v>N/A</v>
      </c>
      <c r="I674" s="96">
        <v>7.6790000000000003</v>
      </c>
      <c r="J674" s="96">
        <v>3.1739999999999999</v>
      </c>
      <c r="K674" s="11" t="s">
        <v>117</v>
      </c>
      <c r="L674" s="21" t="str">
        <f t="shared" si="150"/>
        <v>Yes</v>
      </c>
    </row>
    <row r="675" spans="1:12">
      <c r="A675" s="153" t="s">
        <v>598</v>
      </c>
      <c r="B675" s="70" t="s">
        <v>51</v>
      </c>
      <c r="C675" s="40">
        <v>258.26463008000002</v>
      </c>
      <c r="D675" s="10" t="str">
        <f t="shared" si="147"/>
        <v>N/A</v>
      </c>
      <c r="E675" s="40">
        <v>278.48163699000003</v>
      </c>
      <c r="F675" s="10" t="str">
        <f t="shared" si="148"/>
        <v>N/A</v>
      </c>
      <c r="G675" s="40">
        <v>303.26417302999999</v>
      </c>
      <c r="H675" s="10" t="str">
        <f t="shared" si="149"/>
        <v>N/A</v>
      </c>
      <c r="I675" s="96">
        <v>7.8280000000000003</v>
      </c>
      <c r="J675" s="96">
        <v>8.8989999999999991</v>
      </c>
      <c r="K675" s="11" t="s">
        <v>117</v>
      </c>
      <c r="L675" s="21" t="str">
        <f t="shared" si="150"/>
        <v>Yes</v>
      </c>
    </row>
    <row r="676" spans="1:12">
      <c r="A676" s="153" t="s">
        <v>600</v>
      </c>
      <c r="B676" s="70" t="s">
        <v>51</v>
      </c>
      <c r="C676" s="40">
        <v>560.13043835999997</v>
      </c>
      <c r="D676" s="10" t="str">
        <f t="shared" si="147"/>
        <v>N/A</v>
      </c>
      <c r="E676" s="40">
        <v>579.82582716000002</v>
      </c>
      <c r="F676" s="10" t="str">
        <f t="shared" si="148"/>
        <v>N/A</v>
      </c>
      <c r="G676" s="40">
        <v>572.33610362000002</v>
      </c>
      <c r="H676" s="10" t="str">
        <f t="shared" si="149"/>
        <v>N/A</v>
      </c>
      <c r="I676" s="96">
        <v>3.516</v>
      </c>
      <c r="J676" s="96">
        <v>-1.29</v>
      </c>
      <c r="K676" s="11" t="s">
        <v>117</v>
      </c>
      <c r="L676" s="21" t="str">
        <f t="shared" si="150"/>
        <v>Yes</v>
      </c>
    </row>
    <row r="677" spans="1:12">
      <c r="A677" s="118" t="s">
        <v>637</v>
      </c>
      <c r="B677" s="70" t="s">
        <v>51</v>
      </c>
      <c r="C677" s="40">
        <v>2160.7302141</v>
      </c>
      <c r="D677" s="10" t="str">
        <f t="shared" si="147"/>
        <v>N/A</v>
      </c>
      <c r="E677" s="40">
        <v>2390.1541338000002</v>
      </c>
      <c r="F677" s="10" t="str">
        <f t="shared" si="148"/>
        <v>N/A</v>
      </c>
      <c r="G677" s="40">
        <v>2776.9901510999998</v>
      </c>
      <c r="H677" s="10" t="str">
        <f t="shared" si="149"/>
        <v>N/A</v>
      </c>
      <c r="I677" s="96">
        <v>10.62</v>
      </c>
      <c r="J677" s="96">
        <v>16.18</v>
      </c>
      <c r="K677" s="11" t="s">
        <v>117</v>
      </c>
      <c r="L677" s="21" t="str">
        <f t="shared" si="150"/>
        <v>No</v>
      </c>
    </row>
    <row r="678" spans="1:12">
      <c r="A678" s="153" t="s">
        <v>592</v>
      </c>
      <c r="B678" s="70" t="s">
        <v>51</v>
      </c>
      <c r="C678" s="40">
        <v>3304.0140750999999</v>
      </c>
      <c r="D678" s="10" t="str">
        <f t="shared" si="147"/>
        <v>N/A</v>
      </c>
      <c r="E678" s="40">
        <v>3406.2408181999999</v>
      </c>
      <c r="F678" s="10" t="str">
        <f t="shared" si="148"/>
        <v>N/A</v>
      </c>
      <c r="G678" s="40">
        <v>3647.7615599999999</v>
      </c>
      <c r="H678" s="10" t="str">
        <f t="shared" si="149"/>
        <v>N/A</v>
      </c>
      <c r="I678" s="96">
        <v>3.0939999999999999</v>
      </c>
      <c r="J678" s="96">
        <v>7.0910000000000002</v>
      </c>
      <c r="K678" s="11" t="s">
        <v>117</v>
      </c>
      <c r="L678" s="21" t="str">
        <f t="shared" si="150"/>
        <v>Yes</v>
      </c>
    </row>
    <row r="679" spans="1:12">
      <c r="A679" s="153" t="s">
        <v>595</v>
      </c>
      <c r="B679" s="70" t="s">
        <v>51</v>
      </c>
      <c r="C679" s="40">
        <v>7703.7890931000002</v>
      </c>
      <c r="D679" s="10" t="str">
        <f t="shared" si="147"/>
        <v>N/A</v>
      </c>
      <c r="E679" s="40">
        <v>8750.3253134000006</v>
      </c>
      <c r="F679" s="10" t="str">
        <f t="shared" si="148"/>
        <v>N/A</v>
      </c>
      <c r="G679" s="40">
        <v>9933.6130078999995</v>
      </c>
      <c r="H679" s="10" t="str">
        <f t="shared" si="149"/>
        <v>N/A</v>
      </c>
      <c r="I679" s="96">
        <v>13.58</v>
      </c>
      <c r="J679" s="96">
        <v>13.52</v>
      </c>
      <c r="K679" s="11" t="s">
        <v>117</v>
      </c>
      <c r="L679" s="21" t="str">
        <f t="shared" si="150"/>
        <v>Yes</v>
      </c>
    </row>
    <row r="680" spans="1:12">
      <c r="A680" s="153" t="s">
        <v>598</v>
      </c>
      <c r="B680" s="70" t="s">
        <v>51</v>
      </c>
      <c r="C680" s="40">
        <v>1170.1811924000001</v>
      </c>
      <c r="D680" s="10" t="str">
        <f t="shared" si="147"/>
        <v>N/A</v>
      </c>
      <c r="E680" s="40">
        <v>1341.4140459</v>
      </c>
      <c r="F680" s="10" t="str">
        <f t="shared" si="148"/>
        <v>N/A</v>
      </c>
      <c r="G680" s="40">
        <v>1664.0339515999999</v>
      </c>
      <c r="H680" s="10" t="str">
        <f t="shared" si="149"/>
        <v>N/A</v>
      </c>
      <c r="I680" s="96">
        <v>14.63</v>
      </c>
      <c r="J680" s="96">
        <v>24.05</v>
      </c>
      <c r="K680" s="11" t="s">
        <v>117</v>
      </c>
      <c r="L680" s="21" t="str">
        <f t="shared" si="150"/>
        <v>No</v>
      </c>
    </row>
    <row r="681" spans="1:12">
      <c r="A681" s="153" t="s">
        <v>600</v>
      </c>
      <c r="B681" s="101" t="s">
        <v>51</v>
      </c>
      <c r="C681" s="44">
        <v>1877.2208230000001</v>
      </c>
      <c r="D681" s="52" t="str">
        <f t="shared" si="147"/>
        <v>N/A</v>
      </c>
      <c r="E681" s="44">
        <v>2001.3776124000001</v>
      </c>
      <c r="F681" s="52" t="str">
        <f t="shared" si="148"/>
        <v>N/A</v>
      </c>
      <c r="G681" s="44">
        <v>2153.2636376</v>
      </c>
      <c r="H681" s="52" t="str">
        <f t="shared" si="149"/>
        <v>N/A</v>
      </c>
      <c r="I681" s="102">
        <v>6.6139999999999999</v>
      </c>
      <c r="J681" s="102">
        <v>7.5890000000000004</v>
      </c>
      <c r="K681" s="53" t="s">
        <v>117</v>
      </c>
      <c r="L681" s="43" t="str">
        <f t="shared" si="150"/>
        <v>Yes</v>
      </c>
    </row>
    <row r="682" spans="1:12">
      <c r="A682" s="218" t="s">
        <v>472</v>
      </c>
      <c r="B682" s="212"/>
      <c r="C682" s="212"/>
      <c r="D682" s="212"/>
      <c r="E682" s="212"/>
      <c r="F682" s="212"/>
      <c r="G682" s="212"/>
      <c r="H682" s="212"/>
      <c r="I682" s="212"/>
      <c r="J682" s="212"/>
      <c r="K682" s="212"/>
      <c r="L682" s="213"/>
    </row>
    <row r="683" spans="1:12">
      <c r="A683" s="118" t="s">
        <v>473</v>
      </c>
      <c r="B683" s="114" t="s">
        <v>51</v>
      </c>
      <c r="C683" s="68">
        <v>13.62097563</v>
      </c>
      <c r="D683" s="103" t="str">
        <f t="shared" ref="D683:D714" si="151">IF($B683="N/A","N/A",IF(C683&gt;10,"No",IF(C683&lt;-10,"No","Yes")))</f>
        <v>N/A</v>
      </c>
      <c r="E683" s="68">
        <v>13.544574820999999</v>
      </c>
      <c r="F683" s="103" t="str">
        <f t="shared" ref="F683:F714" si="152">IF($B683="N/A","N/A",IF(E683&gt;10,"No",IF(E683&lt;-10,"No","Yes")))</f>
        <v>N/A</v>
      </c>
      <c r="G683" s="68">
        <v>13.532959121999999</v>
      </c>
      <c r="H683" s="103" t="str">
        <f t="shared" ref="H683:H714" si="153">IF($B683="N/A","N/A",IF(G683&gt;10,"No",IF(G683&lt;-10,"No","Yes")))</f>
        <v>N/A</v>
      </c>
      <c r="I683" s="104">
        <v>-0.56100000000000005</v>
      </c>
      <c r="J683" s="104">
        <v>-8.5999999999999993E-2</v>
      </c>
      <c r="K683" s="66" t="s">
        <v>117</v>
      </c>
      <c r="L683" s="138" t="str">
        <f t="shared" ref="L683:L714" si="154">IF(J683="Div by 0", "N/A", IF(K683="N/A","N/A", IF(J683&gt;VALUE(MID(K683,1,2)), "No", IF(J683&lt;-1*VALUE(MID(K683,1,2)), "No", "Yes"))))</f>
        <v>Yes</v>
      </c>
    </row>
    <row r="684" spans="1:12">
      <c r="A684" s="153" t="s">
        <v>592</v>
      </c>
      <c r="B684" s="70" t="s">
        <v>51</v>
      </c>
      <c r="C684" s="41">
        <v>6.9705093833999996</v>
      </c>
      <c r="D684" s="10" t="str">
        <f t="shared" si="151"/>
        <v>N/A</v>
      </c>
      <c r="E684" s="41">
        <v>6.5318456532000004</v>
      </c>
      <c r="F684" s="10" t="str">
        <f t="shared" si="152"/>
        <v>N/A</v>
      </c>
      <c r="G684" s="41">
        <v>7.4264362446999996</v>
      </c>
      <c r="H684" s="10" t="str">
        <f t="shared" si="153"/>
        <v>N/A</v>
      </c>
      <c r="I684" s="96">
        <v>-6.29</v>
      </c>
      <c r="J684" s="96">
        <v>13.7</v>
      </c>
      <c r="K684" s="11" t="s">
        <v>117</v>
      </c>
      <c r="L684" s="21" t="str">
        <f t="shared" si="154"/>
        <v>Yes</v>
      </c>
    </row>
    <row r="685" spans="1:12">
      <c r="A685" s="153" t="s">
        <v>595</v>
      </c>
      <c r="B685" s="70" t="s">
        <v>51</v>
      </c>
      <c r="C685" s="41">
        <v>18.937835015000001</v>
      </c>
      <c r="D685" s="10" t="str">
        <f t="shared" si="151"/>
        <v>N/A</v>
      </c>
      <c r="E685" s="41">
        <v>18.822657674999999</v>
      </c>
      <c r="F685" s="10" t="str">
        <f t="shared" si="152"/>
        <v>N/A</v>
      </c>
      <c r="G685" s="41">
        <v>18.579598107999999</v>
      </c>
      <c r="H685" s="10" t="str">
        <f t="shared" si="153"/>
        <v>N/A</v>
      </c>
      <c r="I685" s="96">
        <v>-0.60799999999999998</v>
      </c>
      <c r="J685" s="96">
        <v>-1.29</v>
      </c>
      <c r="K685" s="11" t="s">
        <v>117</v>
      </c>
      <c r="L685" s="21" t="str">
        <f t="shared" si="154"/>
        <v>Yes</v>
      </c>
    </row>
    <row r="686" spans="1:12">
      <c r="A686" s="153" t="s">
        <v>598</v>
      </c>
      <c r="B686" s="70" t="s">
        <v>51</v>
      </c>
      <c r="C686" s="41">
        <v>10.110883568</v>
      </c>
      <c r="D686" s="10" t="str">
        <f t="shared" si="151"/>
        <v>N/A</v>
      </c>
      <c r="E686" s="41">
        <v>10.138035495</v>
      </c>
      <c r="F686" s="10" t="str">
        <f t="shared" si="152"/>
        <v>N/A</v>
      </c>
      <c r="G686" s="41">
        <v>10.068871452</v>
      </c>
      <c r="H686" s="10" t="str">
        <f t="shared" si="153"/>
        <v>N/A</v>
      </c>
      <c r="I686" s="96">
        <v>0.26850000000000002</v>
      </c>
      <c r="J686" s="96">
        <v>-0.68200000000000005</v>
      </c>
      <c r="K686" s="11" t="s">
        <v>117</v>
      </c>
      <c r="L686" s="21" t="str">
        <f t="shared" si="154"/>
        <v>Yes</v>
      </c>
    </row>
    <row r="687" spans="1:12">
      <c r="A687" s="153" t="s">
        <v>600</v>
      </c>
      <c r="B687" s="70" t="s">
        <v>51</v>
      </c>
      <c r="C687" s="41">
        <v>20.983718018000001</v>
      </c>
      <c r="D687" s="10" t="str">
        <f t="shared" si="151"/>
        <v>N/A</v>
      </c>
      <c r="E687" s="41">
        <v>21.300503918</v>
      </c>
      <c r="F687" s="10" t="str">
        <f t="shared" si="152"/>
        <v>N/A</v>
      </c>
      <c r="G687" s="41">
        <v>22.057393885</v>
      </c>
      <c r="H687" s="10" t="str">
        <f t="shared" si="153"/>
        <v>N/A</v>
      </c>
      <c r="I687" s="96">
        <v>1.51</v>
      </c>
      <c r="J687" s="96">
        <v>3.5529999999999999</v>
      </c>
      <c r="K687" s="11" t="s">
        <v>117</v>
      </c>
      <c r="L687" s="21" t="str">
        <f t="shared" si="154"/>
        <v>Yes</v>
      </c>
    </row>
    <row r="688" spans="1:12">
      <c r="A688" s="118" t="s">
        <v>474</v>
      </c>
      <c r="B688" s="70" t="s">
        <v>51</v>
      </c>
      <c r="C688" s="41">
        <v>0.54135712000000002</v>
      </c>
      <c r="D688" s="10" t="str">
        <f t="shared" si="151"/>
        <v>N/A</v>
      </c>
      <c r="E688" s="41">
        <v>0.51012862430000006</v>
      </c>
      <c r="F688" s="10" t="str">
        <f t="shared" si="152"/>
        <v>N/A</v>
      </c>
      <c r="G688" s="41">
        <v>0.5293865606</v>
      </c>
      <c r="H688" s="10" t="str">
        <f t="shared" si="153"/>
        <v>N/A</v>
      </c>
      <c r="I688" s="96">
        <v>-5.77</v>
      </c>
      <c r="J688" s="96">
        <v>3.7749999999999999</v>
      </c>
      <c r="K688" s="11" t="s">
        <v>117</v>
      </c>
      <c r="L688" s="21" t="str">
        <f t="shared" si="154"/>
        <v>Yes</v>
      </c>
    </row>
    <row r="689" spans="1:12">
      <c r="A689" s="153" t="s">
        <v>592</v>
      </c>
      <c r="B689" s="70" t="s">
        <v>51</v>
      </c>
      <c r="C689" s="41">
        <v>8.6461126005000004</v>
      </c>
      <c r="D689" s="10" t="str">
        <f t="shared" si="151"/>
        <v>N/A</v>
      </c>
      <c r="E689" s="41">
        <v>7.8103207809999997</v>
      </c>
      <c r="F689" s="10" t="str">
        <f t="shared" si="152"/>
        <v>N/A</v>
      </c>
      <c r="G689" s="41">
        <v>7.2629612331000004</v>
      </c>
      <c r="H689" s="10" t="str">
        <f t="shared" si="153"/>
        <v>N/A</v>
      </c>
      <c r="I689" s="96">
        <v>-9.67</v>
      </c>
      <c r="J689" s="96">
        <v>-7.01</v>
      </c>
      <c r="K689" s="11" t="s">
        <v>117</v>
      </c>
      <c r="L689" s="21" t="str">
        <f t="shared" si="154"/>
        <v>Yes</v>
      </c>
    </row>
    <row r="690" spans="1:12">
      <c r="A690" s="153" t="s">
        <v>595</v>
      </c>
      <c r="B690" s="70" t="s">
        <v>51</v>
      </c>
      <c r="C690" s="41">
        <v>3.1123147841000001</v>
      </c>
      <c r="D690" s="10" t="str">
        <f t="shared" si="151"/>
        <v>N/A</v>
      </c>
      <c r="E690" s="41">
        <v>3.0647762438999999</v>
      </c>
      <c r="F690" s="10" t="str">
        <f t="shared" si="152"/>
        <v>N/A</v>
      </c>
      <c r="G690" s="41">
        <v>3.1153977466999998</v>
      </c>
      <c r="H690" s="10" t="str">
        <f t="shared" si="153"/>
        <v>N/A</v>
      </c>
      <c r="I690" s="96">
        <v>-1.53</v>
      </c>
      <c r="J690" s="96">
        <v>1.6519999999999999</v>
      </c>
      <c r="K690" s="11" t="s">
        <v>117</v>
      </c>
      <c r="L690" s="21" t="str">
        <f t="shared" si="154"/>
        <v>Yes</v>
      </c>
    </row>
    <row r="691" spans="1:12">
      <c r="A691" s="153" t="s">
        <v>598</v>
      </c>
      <c r="B691" s="70" t="s">
        <v>51</v>
      </c>
      <c r="C691" s="41">
        <v>0.1718567235</v>
      </c>
      <c r="D691" s="10" t="str">
        <f t="shared" si="151"/>
        <v>N/A</v>
      </c>
      <c r="E691" s="41">
        <v>0.16141293479999999</v>
      </c>
      <c r="F691" s="10" t="str">
        <f t="shared" si="152"/>
        <v>N/A</v>
      </c>
      <c r="G691" s="41">
        <v>0.1833698268</v>
      </c>
      <c r="H691" s="10" t="str">
        <f t="shared" si="153"/>
        <v>N/A</v>
      </c>
      <c r="I691" s="96">
        <v>-6.08</v>
      </c>
      <c r="J691" s="96">
        <v>13.6</v>
      </c>
      <c r="K691" s="11" t="s">
        <v>117</v>
      </c>
      <c r="L691" s="21" t="str">
        <f t="shared" si="154"/>
        <v>Yes</v>
      </c>
    </row>
    <row r="692" spans="1:12">
      <c r="A692" s="153" t="s">
        <v>600</v>
      </c>
      <c r="B692" s="70" t="s">
        <v>51</v>
      </c>
      <c r="C692" s="41">
        <v>2.4691358E-2</v>
      </c>
      <c r="D692" s="10" t="str">
        <f t="shared" si="151"/>
        <v>N/A</v>
      </c>
      <c r="E692" s="41">
        <v>2.0085002599999999E-2</v>
      </c>
      <c r="F692" s="10" t="str">
        <f t="shared" si="152"/>
        <v>N/A</v>
      </c>
      <c r="G692" s="41">
        <v>1.7908178600000001E-2</v>
      </c>
      <c r="H692" s="10" t="str">
        <f t="shared" si="153"/>
        <v>N/A</v>
      </c>
      <c r="I692" s="96">
        <v>-18.7</v>
      </c>
      <c r="J692" s="96">
        <v>-10.8</v>
      </c>
      <c r="K692" s="11" t="s">
        <v>117</v>
      </c>
      <c r="L692" s="21" t="str">
        <f t="shared" si="154"/>
        <v>Yes</v>
      </c>
    </row>
    <row r="693" spans="1:12">
      <c r="A693" s="118" t="s">
        <v>475</v>
      </c>
      <c r="B693" s="70" t="s">
        <v>51</v>
      </c>
      <c r="C693" s="41">
        <v>5.8470983800000001E-2</v>
      </c>
      <c r="D693" s="10" t="str">
        <f t="shared" si="151"/>
        <v>N/A</v>
      </c>
      <c r="E693" s="41">
        <v>0.178412132</v>
      </c>
      <c r="F693" s="10" t="str">
        <f t="shared" si="152"/>
        <v>N/A</v>
      </c>
      <c r="G693" s="41">
        <v>13.480151493999999</v>
      </c>
      <c r="H693" s="10" t="str">
        <f t="shared" si="153"/>
        <v>N/A</v>
      </c>
      <c r="I693" s="96">
        <v>205.1</v>
      </c>
      <c r="J693" s="96">
        <v>7456</v>
      </c>
      <c r="K693" s="11" t="s">
        <v>117</v>
      </c>
      <c r="L693" s="21" t="str">
        <f t="shared" si="154"/>
        <v>No</v>
      </c>
    </row>
    <row r="694" spans="1:12">
      <c r="A694" s="118" t="s">
        <v>476</v>
      </c>
      <c r="B694" s="70" t="s">
        <v>51</v>
      </c>
      <c r="C694" s="41">
        <v>67.836296645999994</v>
      </c>
      <c r="D694" s="10" t="str">
        <f t="shared" si="151"/>
        <v>N/A</v>
      </c>
      <c r="E694" s="41">
        <v>68.501719011000006</v>
      </c>
      <c r="F694" s="10" t="str">
        <f t="shared" si="152"/>
        <v>N/A</v>
      </c>
      <c r="G694" s="41">
        <v>68.391560408999993</v>
      </c>
      <c r="H694" s="10" t="str">
        <f t="shared" si="153"/>
        <v>N/A</v>
      </c>
      <c r="I694" s="96">
        <v>0.98089999999999999</v>
      </c>
      <c r="J694" s="96">
        <v>-0.161</v>
      </c>
      <c r="K694" s="11" t="s">
        <v>117</v>
      </c>
      <c r="L694" s="21" t="str">
        <f t="shared" si="154"/>
        <v>Yes</v>
      </c>
    </row>
    <row r="695" spans="1:12">
      <c r="A695" s="153" t="s">
        <v>592</v>
      </c>
      <c r="B695" s="70" t="s">
        <v>51</v>
      </c>
      <c r="C695" s="41">
        <v>48.570151920999997</v>
      </c>
      <c r="D695" s="10" t="str">
        <f t="shared" si="151"/>
        <v>N/A</v>
      </c>
      <c r="E695" s="41">
        <v>29.567642957</v>
      </c>
      <c r="F695" s="10" t="str">
        <f t="shared" si="152"/>
        <v>N/A</v>
      </c>
      <c r="G695" s="41">
        <v>30.639887903000002</v>
      </c>
      <c r="H695" s="10" t="str">
        <f t="shared" si="153"/>
        <v>N/A</v>
      </c>
      <c r="I695" s="96">
        <v>-39.1</v>
      </c>
      <c r="J695" s="96">
        <v>3.6259999999999999</v>
      </c>
      <c r="K695" s="11" t="s">
        <v>117</v>
      </c>
      <c r="L695" s="21" t="str">
        <f t="shared" si="154"/>
        <v>Yes</v>
      </c>
    </row>
    <row r="696" spans="1:12">
      <c r="A696" s="153" t="s">
        <v>595</v>
      </c>
      <c r="B696" s="70" t="s">
        <v>51</v>
      </c>
      <c r="C696" s="41">
        <v>79.604205628000003</v>
      </c>
      <c r="D696" s="10" t="str">
        <f t="shared" si="151"/>
        <v>N/A</v>
      </c>
      <c r="E696" s="41">
        <v>80.922048082000003</v>
      </c>
      <c r="F696" s="10" t="str">
        <f t="shared" si="152"/>
        <v>N/A</v>
      </c>
      <c r="G696" s="41">
        <v>81.374676876999999</v>
      </c>
      <c r="H696" s="10" t="str">
        <f t="shared" si="153"/>
        <v>N/A</v>
      </c>
      <c r="I696" s="96">
        <v>1.655</v>
      </c>
      <c r="J696" s="96">
        <v>0.55930000000000002</v>
      </c>
      <c r="K696" s="11" t="s">
        <v>117</v>
      </c>
      <c r="L696" s="21" t="str">
        <f t="shared" si="154"/>
        <v>Yes</v>
      </c>
    </row>
    <row r="697" spans="1:12">
      <c r="A697" s="153" t="s">
        <v>598</v>
      </c>
      <c r="B697" s="70" t="s">
        <v>51</v>
      </c>
      <c r="C697" s="41">
        <v>64.172569031999998</v>
      </c>
      <c r="D697" s="10" t="str">
        <f t="shared" si="151"/>
        <v>N/A</v>
      </c>
      <c r="E697" s="41">
        <v>65.162698980000002</v>
      </c>
      <c r="F697" s="10" t="str">
        <f t="shared" si="152"/>
        <v>N/A</v>
      </c>
      <c r="G697" s="41">
        <v>65.100267594000002</v>
      </c>
      <c r="H697" s="10" t="str">
        <f t="shared" si="153"/>
        <v>N/A</v>
      </c>
      <c r="I697" s="96">
        <v>1.5429999999999999</v>
      </c>
      <c r="J697" s="96">
        <v>-9.6000000000000002E-2</v>
      </c>
      <c r="K697" s="11" t="s">
        <v>117</v>
      </c>
      <c r="L697" s="21" t="str">
        <f t="shared" si="154"/>
        <v>Yes</v>
      </c>
    </row>
    <row r="698" spans="1:12">
      <c r="A698" s="153" t="s">
        <v>600</v>
      </c>
      <c r="B698" s="70" t="s">
        <v>51</v>
      </c>
      <c r="C698" s="41">
        <v>72.161030596000003</v>
      </c>
      <c r="D698" s="10" t="str">
        <f t="shared" si="151"/>
        <v>N/A</v>
      </c>
      <c r="E698" s="41">
        <v>72.424367411999995</v>
      </c>
      <c r="F698" s="10" t="str">
        <f t="shared" si="152"/>
        <v>N/A</v>
      </c>
      <c r="G698" s="41">
        <v>72.082246050999998</v>
      </c>
      <c r="H698" s="10" t="str">
        <f t="shared" si="153"/>
        <v>N/A</v>
      </c>
      <c r="I698" s="96">
        <v>0.3649</v>
      </c>
      <c r="J698" s="96">
        <v>-0.47199999999999998</v>
      </c>
      <c r="K698" s="11" t="s">
        <v>117</v>
      </c>
      <c r="L698" s="21" t="str">
        <f t="shared" si="154"/>
        <v>Yes</v>
      </c>
    </row>
    <row r="699" spans="1:12">
      <c r="A699" s="118" t="s">
        <v>708</v>
      </c>
      <c r="B699" s="70" t="s">
        <v>51</v>
      </c>
      <c r="C699" s="41">
        <v>88.056511321000002</v>
      </c>
      <c r="D699" s="10" t="str">
        <f t="shared" si="151"/>
        <v>N/A</v>
      </c>
      <c r="E699" s="41">
        <v>88.408718754999995</v>
      </c>
      <c r="F699" s="10" t="str">
        <f t="shared" si="152"/>
        <v>N/A</v>
      </c>
      <c r="G699" s="41">
        <v>88.614216134000003</v>
      </c>
      <c r="H699" s="10" t="str">
        <f t="shared" si="153"/>
        <v>N/A</v>
      </c>
      <c r="I699" s="96">
        <v>0.4</v>
      </c>
      <c r="J699" s="96">
        <v>0.2324</v>
      </c>
      <c r="K699" s="11" t="s">
        <v>117</v>
      </c>
      <c r="L699" s="21" t="str">
        <f t="shared" si="154"/>
        <v>Yes</v>
      </c>
    </row>
    <row r="700" spans="1:12">
      <c r="A700" s="153" t="s">
        <v>592</v>
      </c>
      <c r="B700" s="70" t="s">
        <v>51</v>
      </c>
      <c r="C700" s="41">
        <v>51.005361929999999</v>
      </c>
      <c r="D700" s="10" t="str">
        <f t="shared" si="151"/>
        <v>N/A</v>
      </c>
      <c r="E700" s="41">
        <v>50.139470013999997</v>
      </c>
      <c r="F700" s="10" t="str">
        <f t="shared" si="152"/>
        <v>N/A</v>
      </c>
      <c r="G700" s="41">
        <v>49.789817841999998</v>
      </c>
      <c r="H700" s="10" t="str">
        <f t="shared" si="153"/>
        <v>N/A</v>
      </c>
      <c r="I700" s="96">
        <v>-1.7</v>
      </c>
      <c r="J700" s="96">
        <v>-0.69699999999999995</v>
      </c>
      <c r="K700" s="11" t="s">
        <v>117</v>
      </c>
      <c r="L700" s="21" t="str">
        <f t="shared" si="154"/>
        <v>Yes</v>
      </c>
    </row>
    <row r="701" spans="1:12">
      <c r="A701" s="153" t="s">
        <v>595</v>
      </c>
      <c r="B701" s="70" t="s">
        <v>51</v>
      </c>
      <c r="C701" s="41">
        <v>89.809921129000003</v>
      </c>
      <c r="D701" s="10" t="str">
        <f t="shared" si="151"/>
        <v>N/A</v>
      </c>
      <c r="E701" s="41">
        <v>90.981263893000005</v>
      </c>
      <c r="F701" s="10" t="str">
        <f t="shared" si="152"/>
        <v>N/A</v>
      </c>
      <c r="G701" s="41">
        <v>91.461615373000001</v>
      </c>
      <c r="H701" s="10" t="str">
        <f t="shared" si="153"/>
        <v>N/A</v>
      </c>
      <c r="I701" s="96">
        <v>1.304</v>
      </c>
      <c r="J701" s="96">
        <v>0.52800000000000002</v>
      </c>
      <c r="K701" s="11" t="s">
        <v>117</v>
      </c>
      <c r="L701" s="21" t="str">
        <f t="shared" si="154"/>
        <v>Yes</v>
      </c>
    </row>
    <row r="702" spans="1:12">
      <c r="A702" s="153" t="s">
        <v>598</v>
      </c>
      <c r="B702" s="70" t="s">
        <v>51</v>
      </c>
      <c r="C702" s="41">
        <v>88.575979821000004</v>
      </c>
      <c r="D702" s="10" t="str">
        <f t="shared" si="151"/>
        <v>N/A</v>
      </c>
      <c r="E702" s="41">
        <v>88.752879312000005</v>
      </c>
      <c r="F702" s="10" t="str">
        <f t="shared" si="152"/>
        <v>N/A</v>
      </c>
      <c r="G702" s="41">
        <v>88.932486965999999</v>
      </c>
      <c r="H702" s="10" t="str">
        <f t="shared" si="153"/>
        <v>N/A</v>
      </c>
      <c r="I702" s="96">
        <v>0.19969999999999999</v>
      </c>
      <c r="J702" s="96">
        <v>0.2024</v>
      </c>
      <c r="K702" s="11" t="s">
        <v>117</v>
      </c>
      <c r="L702" s="21" t="str">
        <f t="shared" si="154"/>
        <v>Yes</v>
      </c>
    </row>
    <row r="703" spans="1:12">
      <c r="A703" s="153" t="s">
        <v>600</v>
      </c>
      <c r="B703" s="70" t="s">
        <v>51</v>
      </c>
      <c r="C703" s="41">
        <v>86.122741098999995</v>
      </c>
      <c r="D703" s="10" t="str">
        <f t="shared" si="151"/>
        <v>N/A</v>
      </c>
      <c r="E703" s="41">
        <v>86.437601994000005</v>
      </c>
      <c r="F703" s="10" t="str">
        <f t="shared" si="152"/>
        <v>N/A</v>
      </c>
      <c r="G703" s="41">
        <v>86.462513431000005</v>
      </c>
      <c r="H703" s="10" t="str">
        <f t="shared" si="153"/>
        <v>N/A</v>
      </c>
      <c r="I703" s="96">
        <v>0.36559999999999998</v>
      </c>
      <c r="J703" s="96">
        <v>2.8799999999999999E-2</v>
      </c>
      <c r="K703" s="11" t="s">
        <v>117</v>
      </c>
      <c r="L703" s="21" t="str">
        <f t="shared" si="154"/>
        <v>Yes</v>
      </c>
    </row>
    <row r="704" spans="1:12">
      <c r="A704" s="118" t="s">
        <v>1</v>
      </c>
      <c r="B704" s="70" t="s">
        <v>51</v>
      </c>
      <c r="C704" s="39">
        <v>5.4816906318000003</v>
      </c>
      <c r="D704" s="10" t="str">
        <f t="shared" si="151"/>
        <v>N/A</v>
      </c>
      <c r="E704" s="39">
        <v>5.0116415804000001</v>
      </c>
      <c r="F704" s="10" t="str">
        <f t="shared" si="152"/>
        <v>N/A</v>
      </c>
      <c r="G704" s="39">
        <v>5.3036621635000003</v>
      </c>
      <c r="H704" s="10" t="str">
        <f t="shared" si="153"/>
        <v>N/A</v>
      </c>
      <c r="I704" s="96">
        <v>-8.57</v>
      </c>
      <c r="J704" s="96">
        <v>5.827</v>
      </c>
      <c r="K704" s="11" t="s">
        <v>117</v>
      </c>
      <c r="L704" s="21" t="str">
        <f t="shared" si="154"/>
        <v>Yes</v>
      </c>
    </row>
    <row r="705" spans="1:12">
      <c r="A705" s="153" t="s">
        <v>592</v>
      </c>
      <c r="B705" s="70" t="s">
        <v>51</v>
      </c>
      <c r="C705" s="39">
        <v>7.4455128205000003</v>
      </c>
      <c r="D705" s="10" t="str">
        <f t="shared" si="151"/>
        <v>N/A</v>
      </c>
      <c r="E705" s="39">
        <v>5.1316725978999997</v>
      </c>
      <c r="F705" s="10" t="str">
        <f t="shared" si="152"/>
        <v>N/A</v>
      </c>
      <c r="G705" s="39">
        <v>6.0943396225999997</v>
      </c>
      <c r="H705" s="10" t="str">
        <f t="shared" si="153"/>
        <v>N/A</v>
      </c>
      <c r="I705" s="96">
        <v>-31.1</v>
      </c>
      <c r="J705" s="96">
        <v>18.760000000000002</v>
      </c>
      <c r="K705" s="11" t="s">
        <v>117</v>
      </c>
      <c r="L705" s="21" t="str">
        <f t="shared" si="154"/>
        <v>No</v>
      </c>
    </row>
    <row r="706" spans="1:12">
      <c r="A706" s="153" t="s">
        <v>595</v>
      </c>
      <c r="B706" s="70" t="s">
        <v>51</v>
      </c>
      <c r="C706" s="39">
        <v>13.328621440999999</v>
      </c>
      <c r="D706" s="10" t="str">
        <f t="shared" si="151"/>
        <v>N/A</v>
      </c>
      <c r="E706" s="39">
        <v>12.619570611</v>
      </c>
      <c r="F706" s="10" t="str">
        <f t="shared" si="152"/>
        <v>N/A</v>
      </c>
      <c r="G706" s="39">
        <v>13.453617719</v>
      </c>
      <c r="H706" s="10" t="str">
        <f t="shared" si="153"/>
        <v>N/A</v>
      </c>
      <c r="I706" s="96">
        <v>-5.32</v>
      </c>
      <c r="J706" s="96">
        <v>6.609</v>
      </c>
      <c r="K706" s="11" t="s">
        <v>117</v>
      </c>
      <c r="L706" s="21" t="str">
        <f t="shared" si="154"/>
        <v>Yes</v>
      </c>
    </row>
    <row r="707" spans="1:12">
      <c r="A707" s="153" t="s">
        <v>598</v>
      </c>
      <c r="B707" s="70" t="s">
        <v>51</v>
      </c>
      <c r="C707" s="39">
        <v>3.7557180081000001</v>
      </c>
      <c r="D707" s="10" t="str">
        <f t="shared" si="151"/>
        <v>N/A</v>
      </c>
      <c r="E707" s="39">
        <v>3.3021480521000002</v>
      </c>
      <c r="F707" s="10" t="str">
        <f t="shared" si="152"/>
        <v>N/A</v>
      </c>
      <c r="G707" s="39">
        <v>3.6546500394999999</v>
      </c>
      <c r="H707" s="10" t="str">
        <f t="shared" si="153"/>
        <v>N/A</v>
      </c>
      <c r="I707" s="96">
        <v>-12.1</v>
      </c>
      <c r="J707" s="96">
        <v>10.67</v>
      </c>
      <c r="K707" s="11" t="s">
        <v>117</v>
      </c>
      <c r="L707" s="21" t="str">
        <f t="shared" si="154"/>
        <v>Yes</v>
      </c>
    </row>
    <row r="708" spans="1:12">
      <c r="A708" s="153" t="s">
        <v>600</v>
      </c>
      <c r="B708" s="70" t="s">
        <v>51</v>
      </c>
      <c r="C708" s="39">
        <v>3.8594621327</v>
      </c>
      <c r="D708" s="10" t="str">
        <f t="shared" si="151"/>
        <v>N/A</v>
      </c>
      <c r="E708" s="39">
        <v>3.6914074996999999</v>
      </c>
      <c r="F708" s="10" t="str">
        <f t="shared" si="152"/>
        <v>N/A</v>
      </c>
      <c r="G708" s="39">
        <v>3.6732059714999998</v>
      </c>
      <c r="H708" s="10" t="str">
        <f t="shared" si="153"/>
        <v>N/A</v>
      </c>
      <c r="I708" s="96">
        <v>-4.3499999999999996</v>
      </c>
      <c r="J708" s="96">
        <v>-0.49299999999999999</v>
      </c>
      <c r="K708" s="11" t="s">
        <v>117</v>
      </c>
      <c r="L708" s="21" t="str">
        <f t="shared" si="154"/>
        <v>Yes</v>
      </c>
    </row>
    <row r="709" spans="1:12">
      <c r="A709" s="118" t="s">
        <v>2</v>
      </c>
      <c r="B709" s="70" t="s">
        <v>51</v>
      </c>
      <c r="C709" s="39">
        <v>169.76655460000001</v>
      </c>
      <c r="D709" s="10" t="str">
        <f t="shared" si="151"/>
        <v>N/A</v>
      </c>
      <c r="E709" s="39">
        <v>172.90603628</v>
      </c>
      <c r="F709" s="10" t="str">
        <f t="shared" si="152"/>
        <v>N/A</v>
      </c>
      <c r="G709" s="39">
        <v>173.75831112</v>
      </c>
      <c r="H709" s="10" t="str">
        <f t="shared" si="153"/>
        <v>N/A</v>
      </c>
      <c r="I709" s="96">
        <v>1.849</v>
      </c>
      <c r="J709" s="96">
        <v>0.4929</v>
      </c>
      <c r="K709" s="11" t="s">
        <v>117</v>
      </c>
      <c r="L709" s="21" t="str">
        <f t="shared" si="154"/>
        <v>Yes</v>
      </c>
    </row>
    <row r="710" spans="1:12">
      <c r="A710" s="153" t="s">
        <v>592</v>
      </c>
      <c r="B710" s="70" t="s">
        <v>51</v>
      </c>
      <c r="C710" s="39">
        <v>218.91731265999999</v>
      </c>
      <c r="D710" s="10" t="str">
        <f t="shared" si="151"/>
        <v>N/A</v>
      </c>
      <c r="E710" s="39">
        <v>227.89583332999999</v>
      </c>
      <c r="F710" s="10" t="str">
        <f t="shared" si="152"/>
        <v>N/A</v>
      </c>
      <c r="G710" s="39">
        <v>227.22829582</v>
      </c>
      <c r="H710" s="10" t="str">
        <f t="shared" si="153"/>
        <v>N/A</v>
      </c>
      <c r="I710" s="96">
        <v>4.101</v>
      </c>
      <c r="J710" s="96">
        <v>-0.29299999999999998</v>
      </c>
      <c r="K710" s="11" t="s">
        <v>117</v>
      </c>
      <c r="L710" s="21" t="str">
        <f t="shared" si="154"/>
        <v>Yes</v>
      </c>
    </row>
    <row r="711" spans="1:12">
      <c r="A711" s="153" t="s">
        <v>595</v>
      </c>
      <c r="B711" s="70" t="s">
        <v>51</v>
      </c>
      <c r="C711" s="39">
        <v>206.87861735999999</v>
      </c>
      <c r="D711" s="10" t="str">
        <f t="shared" si="151"/>
        <v>N/A</v>
      </c>
      <c r="E711" s="39">
        <v>208.09284844000001</v>
      </c>
      <c r="F711" s="10" t="str">
        <f t="shared" si="152"/>
        <v>N/A</v>
      </c>
      <c r="G711" s="39">
        <v>213.69549902</v>
      </c>
      <c r="H711" s="10" t="str">
        <f t="shared" si="153"/>
        <v>N/A</v>
      </c>
      <c r="I711" s="96">
        <v>0.58689999999999998</v>
      </c>
      <c r="J711" s="96">
        <v>2.6920000000000002</v>
      </c>
      <c r="K711" s="11" t="s">
        <v>117</v>
      </c>
      <c r="L711" s="21" t="str">
        <f t="shared" si="154"/>
        <v>Yes</v>
      </c>
    </row>
    <row r="712" spans="1:12">
      <c r="A712" s="153" t="s">
        <v>598</v>
      </c>
      <c r="B712" s="70" t="s">
        <v>51</v>
      </c>
      <c r="C712" s="39">
        <v>32.709013485</v>
      </c>
      <c r="D712" s="10" t="str">
        <f t="shared" si="151"/>
        <v>N/A</v>
      </c>
      <c r="E712" s="39">
        <v>43.526203965999997</v>
      </c>
      <c r="F712" s="10" t="str">
        <f t="shared" si="152"/>
        <v>N/A</v>
      </c>
      <c r="G712" s="39">
        <v>45.190476189999998</v>
      </c>
      <c r="H712" s="10" t="str">
        <f t="shared" si="153"/>
        <v>N/A</v>
      </c>
      <c r="I712" s="96">
        <v>33.07</v>
      </c>
      <c r="J712" s="96">
        <v>3.8239999999999998</v>
      </c>
      <c r="K712" s="11" t="s">
        <v>117</v>
      </c>
      <c r="L712" s="21" t="str">
        <f t="shared" si="154"/>
        <v>Yes</v>
      </c>
    </row>
    <row r="713" spans="1:12">
      <c r="A713" s="153" t="s">
        <v>600</v>
      </c>
      <c r="B713" s="70" t="s">
        <v>51</v>
      </c>
      <c r="C713" s="39">
        <v>16.47826087</v>
      </c>
      <c r="D713" s="10" t="str">
        <f t="shared" si="151"/>
        <v>N/A</v>
      </c>
      <c r="E713" s="39">
        <v>12.517857143000001</v>
      </c>
      <c r="F713" s="10" t="str">
        <f t="shared" si="152"/>
        <v>N/A</v>
      </c>
      <c r="G713" s="39">
        <v>22.448979592000001</v>
      </c>
      <c r="H713" s="10" t="str">
        <f t="shared" si="153"/>
        <v>N/A</v>
      </c>
      <c r="I713" s="96">
        <v>-24</v>
      </c>
      <c r="J713" s="96">
        <v>79.34</v>
      </c>
      <c r="K713" s="11" t="s">
        <v>117</v>
      </c>
      <c r="L713" s="21" t="str">
        <f t="shared" si="154"/>
        <v>No</v>
      </c>
    </row>
    <row r="714" spans="1:12">
      <c r="A714" s="118" t="s">
        <v>177</v>
      </c>
      <c r="B714" s="101" t="s">
        <v>51</v>
      </c>
      <c r="C714" s="42" t="s">
        <v>51</v>
      </c>
      <c r="D714" s="52" t="str">
        <f t="shared" si="151"/>
        <v>N/A</v>
      </c>
      <c r="E714" s="42">
        <v>3.9954008028999999</v>
      </c>
      <c r="F714" s="52" t="str">
        <f t="shared" si="152"/>
        <v>N/A</v>
      </c>
      <c r="G714" s="42">
        <v>4.0120209140999998</v>
      </c>
      <c r="H714" s="52" t="str">
        <f t="shared" si="153"/>
        <v>N/A</v>
      </c>
      <c r="I714" s="102" t="s">
        <v>51</v>
      </c>
      <c r="J714" s="102">
        <v>0.41599999999999998</v>
      </c>
      <c r="K714" s="53" t="s">
        <v>117</v>
      </c>
      <c r="L714" s="43" t="str">
        <f t="shared" si="154"/>
        <v>Yes</v>
      </c>
    </row>
    <row r="715" spans="1:12">
      <c r="A715" s="218" t="s">
        <v>477</v>
      </c>
      <c r="B715" s="212"/>
      <c r="C715" s="212"/>
      <c r="D715" s="212"/>
      <c r="E715" s="212"/>
      <c r="F715" s="212"/>
      <c r="G715" s="212"/>
      <c r="H715" s="212"/>
      <c r="I715" s="212"/>
      <c r="J715" s="212"/>
      <c r="K715" s="212"/>
      <c r="L715" s="213"/>
    </row>
    <row r="716" spans="1:12">
      <c r="A716" s="118" t="s">
        <v>835</v>
      </c>
      <c r="B716" s="114" t="s">
        <v>51</v>
      </c>
      <c r="C716" s="39" t="s">
        <v>51</v>
      </c>
      <c r="D716" s="10" t="str">
        <f t="shared" ref="D716:D726" si="155">IF($B716="N/A","N/A",IF(C716&gt;10,"No",IF(C716&lt;-10,"No","Yes")))</f>
        <v>N/A</v>
      </c>
      <c r="E716" s="39">
        <v>4</v>
      </c>
      <c r="F716" s="10" t="str">
        <f t="shared" ref="F716:F726" si="156">IF($B716="N/A","N/A",IF(E716&gt;10,"No",IF(E716&lt;-10,"No","Yes")))</f>
        <v>N/A</v>
      </c>
      <c r="G716" s="39">
        <v>5</v>
      </c>
      <c r="H716" s="10" t="str">
        <f t="shared" ref="H716:H726" si="157">IF($B716="N/A","N/A",IF(G716&gt;10,"No",IF(G716&lt;-10,"No","Yes")))</f>
        <v>N/A</v>
      </c>
      <c r="I716" s="96" t="s">
        <v>51</v>
      </c>
      <c r="J716" s="96">
        <v>25</v>
      </c>
      <c r="K716" s="63" t="s">
        <v>51</v>
      </c>
      <c r="L716" s="21" t="str">
        <f t="shared" ref="L716:L726" si="158">IF(J716="Div by 0", "N/A", IF(K716="N/A","N/A", IF(J716&gt;VALUE(MID(K716,1,2)), "No", IF(J716&lt;-1*VALUE(MID(K716,1,2)), "No", "Yes"))))</f>
        <v>N/A</v>
      </c>
    </row>
    <row r="717" spans="1:12">
      <c r="A717" s="118" t="s">
        <v>836</v>
      </c>
      <c r="B717" s="114" t="s">
        <v>51</v>
      </c>
      <c r="C717" s="39" t="s">
        <v>51</v>
      </c>
      <c r="D717" s="10" t="str">
        <f t="shared" si="155"/>
        <v>N/A</v>
      </c>
      <c r="E717" s="39">
        <v>26</v>
      </c>
      <c r="F717" s="10" t="str">
        <f t="shared" si="156"/>
        <v>N/A</v>
      </c>
      <c r="G717" s="39">
        <v>44</v>
      </c>
      <c r="H717" s="10" t="str">
        <f t="shared" si="157"/>
        <v>N/A</v>
      </c>
      <c r="I717" s="96" t="s">
        <v>51</v>
      </c>
      <c r="J717" s="96">
        <v>69.23</v>
      </c>
      <c r="K717" s="63" t="s">
        <v>51</v>
      </c>
      <c r="L717" s="21" t="str">
        <f t="shared" si="158"/>
        <v>N/A</v>
      </c>
    </row>
    <row r="718" spans="1:12">
      <c r="A718" s="153" t="s">
        <v>638</v>
      </c>
      <c r="B718" s="70" t="s">
        <v>51</v>
      </c>
      <c r="C718" s="39" t="s">
        <v>51</v>
      </c>
      <c r="D718" s="10" t="str">
        <f t="shared" si="155"/>
        <v>N/A</v>
      </c>
      <c r="E718" s="39">
        <v>4</v>
      </c>
      <c r="F718" s="10" t="str">
        <f t="shared" si="156"/>
        <v>N/A</v>
      </c>
      <c r="G718" s="39">
        <v>10</v>
      </c>
      <c r="H718" s="10" t="str">
        <f t="shared" si="157"/>
        <v>N/A</v>
      </c>
      <c r="I718" s="96" t="s">
        <v>51</v>
      </c>
      <c r="J718" s="96">
        <v>150</v>
      </c>
      <c r="K718" s="63" t="s">
        <v>51</v>
      </c>
      <c r="L718" s="21" t="str">
        <f t="shared" si="158"/>
        <v>N/A</v>
      </c>
    </row>
    <row r="719" spans="1:12">
      <c r="A719" s="153" t="s">
        <v>639</v>
      </c>
      <c r="B719" s="70" t="s">
        <v>51</v>
      </c>
      <c r="C719" s="39" t="s">
        <v>51</v>
      </c>
      <c r="D719" s="10" t="str">
        <f t="shared" si="155"/>
        <v>N/A</v>
      </c>
      <c r="E719" s="39">
        <v>4</v>
      </c>
      <c r="F719" s="10" t="str">
        <f t="shared" si="156"/>
        <v>N/A</v>
      </c>
      <c r="G719" s="39">
        <v>11</v>
      </c>
      <c r="H719" s="10" t="str">
        <f t="shared" si="157"/>
        <v>N/A</v>
      </c>
      <c r="I719" s="96" t="s">
        <v>51</v>
      </c>
      <c r="J719" s="96">
        <v>175</v>
      </c>
      <c r="K719" s="63" t="s">
        <v>51</v>
      </c>
      <c r="L719" s="21" t="str">
        <f t="shared" si="158"/>
        <v>N/A</v>
      </c>
    </row>
    <row r="720" spans="1:12">
      <c r="A720" s="153" t="s">
        <v>640</v>
      </c>
      <c r="B720" s="70" t="s">
        <v>51</v>
      </c>
      <c r="C720" s="39" t="s">
        <v>51</v>
      </c>
      <c r="D720" s="10" t="str">
        <f t="shared" si="155"/>
        <v>N/A</v>
      </c>
      <c r="E720" s="39">
        <v>37</v>
      </c>
      <c r="F720" s="10" t="str">
        <f t="shared" si="156"/>
        <v>N/A</v>
      </c>
      <c r="G720" s="39">
        <v>50</v>
      </c>
      <c r="H720" s="10" t="str">
        <f t="shared" si="157"/>
        <v>N/A</v>
      </c>
      <c r="I720" s="96" t="s">
        <v>51</v>
      </c>
      <c r="J720" s="96">
        <v>35.14</v>
      </c>
      <c r="K720" s="63" t="s">
        <v>51</v>
      </c>
      <c r="L720" s="21" t="str">
        <f t="shared" si="158"/>
        <v>N/A</v>
      </c>
    </row>
    <row r="721" spans="1:12">
      <c r="A721" s="153" t="s">
        <v>641</v>
      </c>
      <c r="B721" s="70" t="s">
        <v>51</v>
      </c>
      <c r="C721" s="39" t="s">
        <v>51</v>
      </c>
      <c r="D721" s="10" t="str">
        <f t="shared" si="155"/>
        <v>N/A</v>
      </c>
      <c r="E721" s="39">
        <v>138</v>
      </c>
      <c r="F721" s="10" t="str">
        <f t="shared" si="156"/>
        <v>N/A</v>
      </c>
      <c r="G721" s="39">
        <v>181</v>
      </c>
      <c r="H721" s="10" t="str">
        <f t="shared" si="157"/>
        <v>N/A</v>
      </c>
      <c r="I721" s="96" t="s">
        <v>51</v>
      </c>
      <c r="J721" s="96">
        <v>31.16</v>
      </c>
      <c r="K721" s="63" t="s">
        <v>51</v>
      </c>
      <c r="L721" s="21" t="str">
        <f t="shared" si="158"/>
        <v>N/A</v>
      </c>
    </row>
    <row r="722" spans="1:12">
      <c r="A722" s="118" t="s">
        <v>837</v>
      </c>
      <c r="B722" s="114" t="s">
        <v>51</v>
      </c>
      <c r="C722" s="65" t="s">
        <v>51</v>
      </c>
      <c r="D722" s="103" t="str">
        <f t="shared" si="155"/>
        <v>N/A</v>
      </c>
      <c r="E722" s="65">
        <v>5126085</v>
      </c>
      <c r="F722" s="103" t="str">
        <f t="shared" si="156"/>
        <v>N/A</v>
      </c>
      <c r="G722" s="65">
        <v>3685665</v>
      </c>
      <c r="H722" s="103" t="str">
        <f t="shared" si="157"/>
        <v>N/A</v>
      </c>
      <c r="I722" s="104" t="s">
        <v>51</v>
      </c>
      <c r="J722" s="104">
        <v>-28.1</v>
      </c>
      <c r="K722" s="63" t="s">
        <v>51</v>
      </c>
      <c r="L722" s="138" t="str">
        <f t="shared" si="158"/>
        <v>N/A</v>
      </c>
    </row>
    <row r="723" spans="1:12">
      <c r="A723" s="153" t="s">
        <v>642</v>
      </c>
      <c r="B723" s="114" t="s">
        <v>51</v>
      </c>
      <c r="C723" s="65" t="s">
        <v>51</v>
      </c>
      <c r="D723" s="103" t="str">
        <f t="shared" si="155"/>
        <v>N/A</v>
      </c>
      <c r="E723" s="65">
        <v>972145</v>
      </c>
      <c r="F723" s="103" t="str">
        <f t="shared" si="156"/>
        <v>N/A</v>
      </c>
      <c r="G723" s="65">
        <v>1144774</v>
      </c>
      <c r="H723" s="103" t="str">
        <f t="shared" si="157"/>
        <v>N/A</v>
      </c>
      <c r="I723" s="104" t="s">
        <v>51</v>
      </c>
      <c r="J723" s="104">
        <v>17.760000000000002</v>
      </c>
      <c r="K723" s="63" t="s">
        <v>51</v>
      </c>
      <c r="L723" s="138" t="str">
        <f t="shared" si="158"/>
        <v>N/A</v>
      </c>
    </row>
    <row r="724" spans="1:12">
      <c r="A724" s="153" t="s">
        <v>636</v>
      </c>
      <c r="B724" s="114" t="s">
        <v>51</v>
      </c>
      <c r="C724" s="65" t="s">
        <v>51</v>
      </c>
      <c r="D724" s="103" t="str">
        <f t="shared" si="155"/>
        <v>N/A</v>
      </c>
      <c r="E724" s="65">
        <v>294277</v>
      </c>
      <c r="F724" s="103" t="str">
        <f t="shared" si="156"/>
        <v>N/A</v>
      </c>
      <c r="G724" s="65">
        <v>313090</v>
      </c>
      <c r="H724" s="103" t="str">
        <f t="shared" si="157"/>
        <v>N/A</v>
      </c>
      <c r="I724" s="104" t="s">
        <v>51</v>
      </c>
      <c r="J724" s="104">
        <v>6.3929999999999998</v>
      </c>
      <c r="K724" s="63" t="s">
        <v>51</v>
      </c>
      <c r="L724" s="138" t="str">
        <f t="shared" si="158"/>
        <v>N/A</v>
      </c>
    </row>
    <row r="725" spans="1:12">
      <c r="A725" s="153" t="s">
        <v>248</v>
      </c>
      <c r="B725" s="114" t="s">
        <v>51</v>
      </c>
      <c r="C725" s="65" t="s">
        <v>51</v>
      </c>
      <c r="D725" s="103" t="str">
        <f t="shared" si="155"/>
        <v>N/A</v>
      </c>
      <c r="E725" s="65">
        <v>5093850</v>
      </c>
      <c r="F725" s="103" t="str">
        <f t="shared" si="156"/>
        <v>N/A</v>
      </c>
      <c r="G725" s="65">
        <v>3680595</v>
      </c>
      <c r="H725" s="103" t="str">
        <f t="shared" si="157"/>
        <v>N/A</v>
      </c>
      <c r="I725" s="104" t="s">
        <v>51</v>
      </c>
      <c r="J725" s="104">
        <v>-27.7</v>
      </c>
      <c r="K725" s="63" t="s">
        <v>51</v>
      </c>
      <c r="L725" s="138" t="str">
        <f t="shared" si="158"/>
        <v>N/A</v>
      </c>
    </row>
    <row r="726" spans="1:12">
      <c r="A726" s="153" t="s">
        <v>709</v>
      </c>
      <c r="B726" s="114" t="s">
        <v>51</v>
      </c>
      <c r="C726" s="65" t="s">
        <v>51</v>
      </c>
      <c r="D726" s="103" t="str">
        <f t="shared" si="155"/>
        <v>N/A</v>
      </c>
      <c r="E726" s="65">
        <v>469928</v>
      </c>
      <c r="F726" s="103" t="str">
        <f t="shared" si="156"/>
        <v>N/A</v>
      </c>
      <c r="G726" s="65">
        <v>616708</v>
      </c>
      <c r="H726" s="103" t="str">
        <f t="shared" si="157"/>
        <v>N/A</v>
      </c>
      <c r="I726" s="104" t="s">
        <v>51</v>
      </c>
      <c r="J726" s="104">
        <v>31.23</v>
      </c>
      <c r="K726" s="63" t="s">
        <v>51</v>
      </c>
      <c r="L726" s="138" t="str">
        <f t="shared" si="158"/>
        <v>N/A</v>
      </c>
    </row>
    <row r="727" spans="1:12">
      <c r="A727" s="218" t="s">
        <v>3</v>
      </c>
      <c r="B727" s="212"/>
      <c r="C727" s="212"/>
      <c r="D727" s="212"/>
      <c r="E727" s="212"/>
      <c r="F727" s="212"/>
      <c r="G727" s="212"/>
      <c r="H727" s="212"/>
      <c r="I727" s="212"/>
      <c r="J727" s="212"/>
      <c r="K727" s="212"/>
      <c r="L727" s="213"/>
    </row>
    <row r="728" spans="1:12">
      <c r="A728" s="118" t="s">
        <v>643</v>
      </c>
      <c r="B728" s="114" t="s">
        <v>51</v>
      </c>
      <c r="C728" s="65">
        <v>28508498</v>
      </c>
      <c r="D728" s="103" t="str">
        <f t="shared" ref="D728:D742" si="159">IF($B728="N/A","N/A",IF(C728&gt;10,"No",IF(C728&lt;-10,"No","Yes")))</f>
        <v>N/A</v>
      </c>
      <c r="E728" s="65">
        <v>34949032</v>
      </c>
      <c r="F728" s="103" t="str">
        <f t="shared" ref="F728:F742" si="160">IF($B728="N/A","N/A",IF(E728&gt;10,"No",IF(E728&lt;-10,"No","Yes")))</f>
        <v>N/A</v>
      </c>
      <c r="G728" s="65">
        <v>33058303</v>
      </c>
      <c r="H728" s="103" t="str">
        <f t="shared" ref="H728:H742" si="161">IF($B728="N/A","N/A",IF(G728&gt;10,"No",IF(G728&lt;-10,"No","Yes")))</f>
        <v>N/A</v>
      </c>
      <c r="I728" s="104">
        <v>22.59</v>
      </c>
      <c r="J728" s="104">
        <v>-5.41</v>
      </c>
      <c r="K728" s="66" t="s">
        <v>117</v>
      </c>
      <c r="L728" s="138" t="str">
        <f t="shared" ref="L728:L742" si="162">IF(J728="Div by 0", "N/A", IF(K728="N/A","N/A", IF(J728&gt;VALUE(MID(K728,1,2)), "No", IF(J728&lt;-1*VALUE(MID(K728,1,2)), "No", "Yes"))))</f>
        <v>Yes</v>
      </c>
    </row>
    <row r="729" spans="1:12">
      <c r="A729" s="118" t="s">
        <v>644</v>
      </c>
      <c r="B729" s="70" t="s">
        <v>51</v>
      </c>
      <c r="C729" s="39">
        <v>106959</v>
      </c>
      <c r="D729" s="10" t="str">
        <f t="shared" si="159"/>
        <v>N/A</v>
      </c>
      <c r="E729" s="39">
        <v>107151</v>
      </c>
      <c r="F729" s="10" t="str">
        <f t="shared" si="160"/>
        <v>N/A</v>
      </c>
      <c r="G729" s="39">
        <v>107558</v>
      </c>
      <c r="H729" s="10" t="str">
        <f t="shared" si="161"/>
        <v>N/A</v>
      </c>
      <c r="I729" s="96">
        <v>0.17949999999999999</v>
      </c>
      <c r="J729" s="96">
        <v>0.37980000000000003</v>
      </c>
      <c r="K729" s="11" t="s">
        <v>117</v>
      </c>
      <c r="L729" s="21" t="str">
        <f t="shared" si="162"/>
        <v>Yes</v>
      </c>
    </row>
    <row r="730" spans="1:12">
      <c r="A730" s="118" t="s">
        <v>645</v>
      </c>
      <c r="B730" s="70" t="s">
        <v>51</v>
      </c>
      <c r="C730" s="40">
        <v>266.53669163000001</v>
      </c>
      <c r="D730" s="10" t="str">
        <f t="shared" si="159"/>
        <v>N/A</v>
      </c>
      <c r="E730" s="40">
        <v>326.16617669999999</v>
      </c>
      <c r="F730" s="10" t="str">
        <f t="shared" si="160"/>
        <v>N/A</v>
      </c>
      <c r="G730" s="40">
        <v>307.35326986000001</v>
      </c>
      <c r="H730" s="10" t="str">
        <f t="shared" si="161"/>
        <v>N/A</v>
      </c>
      <c r="I730" s="96">
        <v>22.37</v>
      </c>
      <c r="J730" s="96">
        <v>-5.77</v>
      </c>
      <c r="K730" s="11" t="s">
        <v>117</v>
      </c>
      <c r="L730" s="21" t="str">
        <f t="shared" si="162"/>
        <v>Yes</v>
      </c>
    </row>
    <row r="731" spans="1:12">
      <c r="A731" s="118" t="s">
        <v>646</v>
      </c>
      <c r="B731" s="70" t="s">
        <v>51</v>
      </c>
      <c r="C731" s="40">
        <v>12952792</v>
      </c>
      <c r="D731" s="10" t="str">
        <f t="shared" si="159"/>
        <v>N/A</v>
      </c>
      <c r="E731" s="40">
        <v>12470722</v>
      </c>
      <c r="F731" s="10" t="str">
        <f t="shared" si="160"/>
        <v>N/A</v>
      </c>
      <c r="G731" s="40">
        <v>12966223</v>
      </c>
      <c r="H731" s="10" t="str">
        <f t="shared" si="161"/>
        <v>N/A</v>
      </c>
      <c r="I731" s="96">
        <v>-3.72</v>
      </c>
      <c r="J731" s="96">
        <v>3.9729999999999999</v>
      </c>
      <c r="K731" s="11" t="s">
        <v>117</v>
      </c>
      <c r="L731" s="21" t="str">
        <f t="shared" si="162"/>
        <v>Yes</v>
      </c>
    </row>
    <row r="732" spans="1:12">
      <c r="A732" s="118" t="s">
        <v>647</v>
      </c>
      <c r="B732" s="70" t="s">
        <v>51</v>
      </c>
      <c r="C732" s="39">
        <v>77493</v>
      </c>
      <c r="D732" s="10" t="str">
        <f t="shared" si="159"/>
        <v>N/A</v>
      </c>
      <c r="E732" s="39">
        <v>67751</v>
      </c>
      <c r="F732" s="10" t="str">
        <f t="shared" si="160"/>
        <v>N/A</v>
      </c>
      <c r="G732" s="39">
        <v>67336</v>
      </c>
      <c r="H732" s="10" t="str">
        <f t="shared" si="161"/>
        <v>N/A</v>
      </c>
      <c r="I732" s="96">
        <v>-12.6</v>
      </c>
      <c r="J732" s="96">
        <v>-0.61299999999999999</v>
      </c>
      <c r="K732" s="11" t="s">
        <v>117</v>
      </c>
      <c r="L732" s="21" t="str">
        <f t="shared" si="162"/>
        <v>Yes</v>
      </c>
    </row>
    <row r="733" spans="1:12">
      <c r="A733" s="118" t="s">
        <v>648</v>
      </c>
      <c r="B733" s="70" t="s">
        <v>51</v>
      </c>
      <c r="C733" s="40">
        <v>167.14789723000001</v>
      </c>
      <c r="D733" s="10" t="str">
        <f t="shared" si="159"/>
        <v>N/A</v>
      </c>
      <c r="E733" s="40">
        <v>184.06698055999999</v>
      </c>
      <c r="F733" s="10" t="str">
        <f t="shared" si="160"/>
        <v>N/A</v>
      </c>
      <c r="G733" s="40">
        <v>192.56004218000001</v>
      </c>
      <c r="H733" s="10" t="str">
        <f t="shared" si="161"/>
        <v>N/A</v>
      </c>
      <c r="I733" s="96">
        <v>10.119999999999999</v>
      </c>
      <c r="J733" s="96">
        <v>4.6139999999999999</v>
      </c>
      <c r="K733" s="11" t="s">
        <v>117</v>
      </c>
      <c r="L733" s="21" t="str">
        <f t="shared" si="162"/>
        <v>Yes</v>
      </c>
    </row>
    <row r="734" spans="1:12">
      <c r="A734" s="118" t="s">
        <v>658</v>
      </c>
      <c r="B734" s="70" t="s">
        <v>51</v>
      </c>
      <c r="C734" s="40">
        <v>21301288</v>
      </c>
      <c r="D734" s="10" t="str">
        <f t="shared" si="159"/>
        <v>N/A</v>
      </c>
      <c r="E734" s="40">
        <v>24224880</v>
      </c>
      <c r="F734" s="10" t="str">
        <f t="shared" si="160"/>
        <v>N/A</v>
      </c>
      <c r="G734" s="40">
        <v>24360123</v>
      </c>
      <c r="H734" s="10" t="str">
        <f t="shared" si="161"/>
        <v>N/A</v>
      </c>
      <c r="I734" s="96">
        <v>13.72</v>
      </c>
      <c r="J734" s="96">
        <v>0.55830000000000002</v>
      </c>
      <c r="K734" s="11" t="s">
        <v>117</v>
      </c>
      <c r="L734" s="21" t="str">
        <f t="shared" si="162"/>
        <v>Yes</v>
      </c>
    </row>
    <row r="735" spans="1:12">
      <c r="A735" s="118" t="s">
        <v>660</v>
      </c>
      <c r="B735" s="70" t="s">
        <v>51</v>
      </c>
      <c r="C735" s="39">
        <v>105324</v>
      </c>
      <c r="D735" s="10" t="str">
        <f t="shared" si="159"/>
        <v>N/A</v>
      </c>
      <c r="E735" s="39">
        <v>119592</v>
      </c>
      <c r="F735" s="10" t="str">
        <f t="shared" si="160"/>
        <v>N/A</v>
      </c>
      <c r="G735" s="39">
        <v>113428</v>
      </c>
      <c r="H735" s="10" t="str">
        <f t="shared" si="161"/>
        <v>N/A</v>
      </c>
      <c r="I735" s="96">
        <v>13.55</v>
      </c>
      <c r="J735" s="96">
        <v>-5.15</v>
      </c>
      <c r="K735" s="11" t="s">
        <v>117</v>
      </c>
      <c r="L735" s="21" t="str">
        <f t="shared" si="162"/>
        <v>Yes</v>
      </c>
    </row>
    <row r="736" spans="1:12">
      <c r="A736" s="118" t="s">
        <v>659</v>
      </c>
      <c r="B736" s="70" t="s">
        <v>51</v>
      </c>
      <c r="C736" s="40">
        <v>202.24533819000001</v>
      </c>
      <c r="D736" s="10" t="str">
        <f t="shared" si="159"/>
        <v>N/A</v>
      </c>
      <c r="E736" s="40">
        <v>202.56271322000001</v>
      </c>
      <c r="F736" s="10" t="str">
        <f t="shared" si="160"/>
        <v>N/A</v>
      </c>
      <c r="G736" s="40">
        <v>214.76287160000001</v>
      </c>
      <c r="H736" s="10" t="str">
        <f t="shared" si="161"/>
        <v>N/A</v>
      </c>
      <c r="I736" s="96">
        <v>0.15690000000000001</v>
      </c>
      <c r="J736" s="96">
        <v>6.0229999999999997</v>
      </c>
      <c r="K736" s="11" t="s">
        <v>117</v>
      </c>
      <c r="L736" s="21" t="str">
        <f t="shared" si="162"/>
        <v>Yes</v>
      </c>
    </row>
    <row r="737" spans="1:12">
      <c r="A737" s="118" t="s">
        <v>649</v>
      </c>
      <c r="B737" s="70" t="s">
        <v>51</v>
      </c>
      <c r="C737" s="40">
        <v>2483432</v>
      </c>
      <c r="D737" s="10" t="str">
        <f t="shared" si="159"/>
        <v>N/A</v>
      </c>
      <c r="E737" s="40">
        <v>2600751</v>
      </c>
      <c r="F737" s="10" t="str">
        <f t="shared" si="160"/>
        <v>N/A</v>
      </c>
      <c r="G737" s="40">
        <v>2598822</v>
      </c>
      <c r="H737" s="10" t="str">
        <f t="shared" si="161"/>
        <v>N/A</v>
      </c>
      <c r="I737" s="96">
        <v>4.7240000000000002</v>
      </c>
      <c r="J737" s="96">
        <v>-7.3999999999999996E-2</v>
      </c>
      <c r="K737" s="11" t="s">
        <v>117</v>
      </c>
      <c r="L737" s="21" t="str">
        <f t="shared" si="162"/>
        <v>Yes</v>
      </c>
    </row>
    <row r="738" spans="1:12">
      <c r="A738" s="118" t="s">
        <v>650</v>
      </c>
      <c r="B738" s="70" t="s">
        <v>51</v>
      </c>
      <c r="C738" s="39">
        <v>1839</v>
      </c>
      <c r="D738" s="10" t="str">
        <f t="shared" si="159"/>
        <v>N/A</v>
      </c>
      <c r="E738" s="39">
        <v>1927</v>
      </c>
      <c r="F738" s="10" t="str">
        <f t="shared" si="160"/>
        <v>N/A</v>
      </c>
      <c r="G738" s="39">
        <v>1902</v>
      </c>
      <c r="H738" s="10" t="str">
        <f t="shared" si="161"/>
        <v>N/A</v>
      </c>
      <c r="I738" s="96">
        <v>4.7850000000000001</v>
      </c>
      <c r="J738" s="96">
        <v>-1.3</v>
      </c>
      <c r="K738" s="11" t="s">
        <v>117</v>
      </c>
      <c r="L738" s="21" t="str">
        <f t="shared" si="162"/>
        <v>Yes</v>
      </c>
    </row>
    <row r="739" spans="1:12">
      <c r="A739" s="118" t="s">
        <v>651</v>
      </c>
      <c r="B739" s="70" t="s">
        <v>51</v>
      </c>
      <c r="C739" s="40">
        <v>1350.4252311</v>
      </c>
      <c r="D739" s="10" t="str">
        <f t="shared" si="159"/>
        <v>N/A</v>
      </c>
      <c r="E739" s="40">
        <v>1349.63726</v>
      </c>
      <c r="F739" s="10" t="str">
        <f t="shared" si="160"/>
        <v>N/A</v>
      </c>
      <c r="G739" s="40">
        <v>1366.3627759999999</v>
      </c>
      <c r="H739" s="10" t="str">
        <f t="shared" si="161"/>
        <v>N/A</v>
      </c>
      <c r="I739" s="96">
        <v>-5.8000000000000003E-2</v>
      </c>
      <c r="J739" s="96">
        <v>1.2390000000000001</v>
      </c>
      <c r="K739" s="11" t="s">
        <v>117</v>
      </c>
      <c r="L739" s="21" t="str">
        <f t="shared" si="162"/>
        <v>Yes</v>
      </c>
    </row>
    <row r="740" spans="1:12">
      <c r="A740" s="118" t="s">
        <v>960</v>
      </c>
      <c r="B740" s="70" t="s">
        <v>51</v>
      </c>
      <c r="C740" s="40">
        <v>244369067</v>
      </c>
      <c r="D740" s="10" t="str">
        <f t="shared" si="159"/>
        <v>N/A</v>
      </c>
      <c r="E740" s="40">
        <v>283120664</v>
      </c>
      <c r="F740" s="10" t="str">
        <f t="shared" si="160"/>
        <v>N/A</v>
      </c>
      <c r="G740" s="40">
        <v>328877660</v>
      </c>
      <c r="H740" s="10" t="str">
        <f t="shared" si="161"/>
        <v>N/A</v>
      </c>
      <c r="I740" s="96">
        <v>15.86</v>
      </c>
      <c r="J740" s="96">
        <v>16.16</v>
      </c>
      <c r="K740" s="11" t="s">
        <v>117</v>
      </c>
      <c r="L740" s="21" t="str">
        <f t="shared" si="162"/>
        <v>No</v>
      </c>
    </row>
    <row r="741" spans="1:12">
      <c r="A741" s="118" t="s">
        <v>652</v>
      </c>
      <c r="B741" s="101" t="s">
        <v>51</v>
      </c>
      <c r="C741" s="67">
        <v>7306</v>
      </c>
      <c r="D741" s="52" t="str">
        <f t="shared" si="159"/>
        <v>N/A</v>
      </c>
      <c r="E741" s="67">
        <v>8913</v>
      </c>
      <c r="F741" s="52" t="str">
        <f t="shared" si="160"/>
        <v>N/A</v>
      </c>
      <c r="G741" s="67">
        <v>9184</v>
      </c>
      <c r="H741" s="52" t="str">
        <f t="shared" si="161"/>
        <v>N/A</v>
      </c>
      <c r="I741" s="96">
        <v>22</v>
      </c>
      <c r="J741" s="96">
        <v>3.0409999999999999</v>
      </c>
      <c r="K741" s="53" t="s">
        <v>117</v>
      </c>
      <c r="L741" s="21" t="str">
        <f t="shared" si="162"/>
        <v>Yes</v>
      </c>
    </row>
    <row r="742" spans="1:12">
      <c r="A742" s="118" t="s">
        <v>653</v>
      </c>
      <c r="B742" s="101" t="s">
        <v>51</v>
      </c>
      <c r="C742" s="44">
        <v>33447.723378000002</v>
      </c>
      <c r="D742" s="52" t="str">
        <f t="shared" si="159"/>
        <v>N/A</v>
      </c>
      <c r="E742" s="44">
        <v>31764.912375</v>
      </c>
      <c r="F742" s="52" t="str">
        <f t="shared" si="160"/>
        <v>N/A</v>
      </c>
      <c r="G742" s="44">
        <v>35809.849738999997</v>
      </c>
      <c r="H742" s="52" t="str">
        <f t="shared" si="161"/>
        <v>N/A</v>
      </c>
      <c r="I742" s="102">
        <v>-5.03</v>
      </c>
      <c r="J742" s="102">
        <v>12.73</v>
      </c>
      <c r="K742" s="53" t="s">
        <v>117</v>
      </c>
      <c r="L742" s="43" t="str">
        <f t="shared" si="162"/>
        <v>Yes</v>
      </c>
    </row>
    <row r="743" spans="1:12">
      <c r="A743" s="218" t="s">
        <v>167</v>
      </c>
      <c r="B743" s="212"/>
      <c r="C743" s="212"/>
      <c r="D743" s="212"/>
      <c r="E743" s="212"/>
      <c r="F743" s="212"/>
      <c r="G743" s="212"/>
      <c r="H743" s="212"/>
      <c r="I743" s="212"/>
      <c r="J743" s="212"/>
      <c r="K743" s="212"/>
      <c r="L743" s="213"/>
    </row>
    <row r="744" spans="1:12">
      <c r="A744" s="111" t="s">
        <v>838</v>
      </c>
      <c r="B744" s="70" t="s">
        <v>51</v>
      </c>
      <c r="C744" s="125">
        <v>407793793</v>
      </c>
      <c r="D744" s="10" t="str">
        <f t="shared" ref="D744:D767" si="163">IF($B744="N/A","N/A",IF(C744&gt;10,"No",IF(C744&lt;-10,"No","Yes")))</f>
        <v>N/A</v>
      </c>
      <c r="E744" s="125">
        <v>440825240</v>
      </c>
      <c r="F744" s="10" t="str">
        <f t="shared" ref="F744:F767" si="164">IF($B744="N/A","N/A",IF(E744&gt;10,"No",IF(E744&lt;-10,"No","Yes")))</f>
        <v>N/A</v>
      </c>
      <c r="G744" s="125">
        <v>503863708</v>
      </c>
      <c r="H744" s="10" t="str">
        <f t="shared" ref="H744:H767" si="165">IF($B744="N/A","N/A",IF(G744&gt;10,"No",IF(G744&lt;-10,"No","Yes")))</f>
        <v>N/A</v>
      </c>
      <c r="I744" s="96">
        <v>8.1</v>
      </c>
      <c r="J744" s="96">
        <v>14.3</v>
      </c>
      <c r="K744" s="11" t="s">
        <v>117</v>
      </c>
      <c r="L744" s="21" t="str">
        <f t="shared" ref="L744:L767" si="166">IF(J744="Div by 0", "N/A", IF(K744="N/A","N/A", IF(J744&gt;VALUE(MID(K744,1,2)), "No", IF(J744&lt;-1*VALUE(MID(K744,1,2)), "No", "Yes"))))</f>
        <v>Yes</v>
      </c>
    </row>
    <row r="745" spans="1:12">
      <c r="A745" s="111" t="s">
        <v>478</v>
      </c>
      <c r="B745" s="70" t="s">
        <v>51</v>
      </c>
      <c r="C745" s="49">
        <v>35534</v>
      </c>
      <c r="D745" s="10" t="str">
        <f t="shared" si="163"/>
        <v>N/A</v>
      </c>
      <c r="E745" s="49">
        <v>36360</v>
      </c>
      <c r="F745" s="10" t="str">
        <f t="shared" si="164"/>
        <v>N/A</v>
      </c>
      <c r="G745" s="49">
        <v>36542</v>
      </c>
      <c r="H745" s="10" t="str">
        <f t="shared" si="165"/>
        <v>N/A</v>
      </c>
      <c r="I745" s="96">
        <v>2.3250000000000002</v>
      </c>
      <c r="J745" s="96">
        <v>0.50060000000000004</v>
      </c>
      <c r="K745" s="11" t="s">
        <v>117</v>
      </c>
      <c r="L745" s="21" t="str">
        <f t="shared" si="166"/>
        <v>Yes</v>
      </c>
    </row>
    <row r="746" spans="1:12">
      <c r="A746" s="111" t="s">
        <v>839</v>
      </c>
      <c r="B746" s="70" t="s">
        <v>51</v>
      </c>
      <c r="C746" s="125">
        <v>11476.157848999999</v>
      </c>
      <c r="D746" s="10" t="str">
        <f t="shared" si="163"/>
        <v>N/A</v>
      </c>
      <c r="E746" s="125">
        <v>12123.906491</v>
      </c>
      <c r="F746" s="10" t="str">
        <f t="shared" si="164"/>
        <v>N/A</v>
      </c>
      <c r="G746" s="125">
        <v>13788.618795</v>
      </c>
      <c r="H746" s="10" t="str">
        <f t="shared" si="165"/>
        <v>N/A</v>
      </c>
      <c r="I746" s="96">
        <v>5.6440000000000001</v>
      </c>
      <c r="J746" s="96">
        <v>13.73</v>
      </c>
      <c r="K746" s="11" t="s">
        <v>117</v>
      </c>
      <c r="L746" s="21" t="str">
        <f t="shared" si="166"/>
        <v>Yes</v>
      </c>
    </row>
    <row r="747" spans="1:12">
      <c r="A747" s="153" t="s">
        <v>592</v>
      </c>
      <c r="B747" s="70" t="s">
        <v>51</v>
      </c>
      <c r="C747" s="125">
        <v>10010.825440000001</v>
      </c>
      <c r="D747" s="10" t="str">
        <f t="shared" si="163"/>
        <v>N/A</v>
      </c>
      <c r="E747" s="125">
        <v>9729.7834758000008</v>
      </c>
      <c r="F747" s="10" t="str">
        <f t="shared" si="164"/>
        <v>N/A</v>
      </c>
      <c r="G747" s="125">
        <v>10331.298273</v>
      </c>
      <c r="H747" s="10" t="str">
        <f t="shared" si="165"/>
        <v>N/A</v>
      </c>
      <c r="I747" s="96">
        <v>-2.81</v>
      </c>
      <c r="J747" s="96">
        <v>6.1820000000000004</v>
      </c>
      <c r="K747" s="11" t="s">
        <v>117</v>
      </c>
      <c r="L747" s="21" t="str">
        <f t="shared" si="166"/>
        <v>Yes</v>
      </c>
    </row>
    <row r="748" spans="1:12">
      <c r="A748" s="153" t="s">
        <v>595</v>
      </c>
      <c r="B748" s="70" t="s">
        <v>51</v>
      </c>
      <c r="C748" s="125">
        <v>13405.986838999999</v>
      </c>
      <c r="D748" s="10" t="str">
        <f t="shared" si="163"/>
        <v>N/A</v>
      </c>
      <c r="E748" s="125">
        <v>14130.767167</v>
      </c>
      <c r="F748" s="10" t="str">
        <f t="shared" si="164"/>
        <v>N/A</v>
      </c>
      <c r="G748" s="125">
        <v>15897.210949</v>
      </c>
      <c r="H748" s="10" t="str">
        <f t="shared" si="165"/>
        <v>N/A</v>
      </c>
      <c r="I748" s="96">
        <v>5.4059999999999997</v>
      </c>
      <c r="J748" s="96">
        <v>12.5</v>
      </c>
      <c r="K748" s="11" t="s">
        <v>117</v>
      </c>
      <c r="L748" s="21" t="str">
        <f t="shared" si="166"/>
        <v>Yes</v>
      </c>
    </row>
    <row r="749" spans="1:12">
      <c r="A749" s="153" t="s">
        <v>598</v>
      </c>
      <c r="B749" s="70" t="s">
        <v>51</v>
      </c>
      <c r="C749" s="125">
        <v>2817.6317073</v>
      </c>
      <c r="D749" s="10" t="str">
        <f t="shared" si="163"/>
        <v>N/A</v>
      </c>
      <c r="E749" s="125">
        <v>2736.9401659</v>
      </c>
      <c r="F749" s="10" t="str">
        <f t="shared" si="164"/>
        <v>N/A</v>
      </c>
      <c r="G749" s="125">
        <v>3394.3477438</v>
      </c>
      <c r="H749" s="10" t="str">
        <f t="shared" si="165"/>
        <v>N/A</v>
      </c>
      <c r="I749" s="96">
        <v>-2.86</v>
      </c>
      <c r="J749" s="96">
        <v>24.02</v>
      </c>
      <c r="K749" s="11" t="s">
        <v>117</v>
      </c>
      <c r="L749" s="21" t="str">
        <f t="shared" si="166"/>
        <v>No</v>
      </c>
    </row>
    <row r="750" spans="1:12">
      <c r="A750" s="153" t="s">
        <v>600</v>
      </c>
      <c r="B750" s="70" t="s">
        <v>51</v>
      </c>
      <c r="C750" s="125">
        <v>2765.6764007000002</v>
      </c>
      <c r="D750" s="10" t="str">
        <f t="shared" si="163"/>
        <v>N/A</v>
      </c>
      <c r="E750" s="125">
        <v>2581.3540441</v>
      </c>
      <c r="F750" s="10" t="str">
        <f t="shared" si="164"/>
        <v>N/A</v>
      </c>
      <c r="G750" s="125">
        <v>2844.3932973999999</v>
      </c>
      <c r="H750" s="10" t="str">
        <f t="shared" si="165"/>
        <v>N/A</v>
      </c>
      <c r="I750" s="96">
        <v>-6.66</v>
      </c>
      <c r="J750" s="96">
        <v>10.19</v>
      </c>
      <c r="K750" s="11" t="s">
        <v>117</v>
      </c>
      <c r="L750" s="21" t="str">
        <f t="shared" si="166"/>
        <v>Yes</v>
      </c>
    </row>
    <row r="751" spans="1:12">
      <c r="A751" s="118" t="s">
        <v>479</v>
      </c>
      <c r="B751" s="70" t="s">
        <v>51</v>
      </c>
      <c r="C751" s="10">
        <v>2.8119549630999998</v>
      </c>
      <c r="D751" s="10" t="str">
        <f t="shared" si="163"/>
        <v>N/A</v>
      </c>
      <c r="E751" s="10">
        <v>2.7576980047999999</v>
      </c>
      <c r="F751" s="10" t="str">
        <f t="shared" si="164"/>
        <v>N/A</v>
      </c>
      <c r="G751" s="10">
        <v>2.7135423899000002</v>
      </c>
      <c r="H751" s="10" t="str">
        <f t="shared" si="165"/>
        <v>N/A</v>
      </c>
      <c r="I751" s="96">
        <v>-1.93</v>
      </c>
      <c r="J751" s="96">
        <v>-1.6</v>
      </c>
      <c r="K751" s="11" t="s">
        <v>117</v>
      </c>
      <c r="L751" s="21" t="str">
        <f t="shared" si="166"/>
        <v>Yes</v>
      </c>
    </row>
    <row r="752" spans="1:12">
      <c r="A752" s="153" t="s">
        <v>592</v>
      </c>
      <c r="B752" s="70" t="s">
        <v>51</v>
      </c>
      <c r="C752" s="10">
        <v>16.510277033000001</v>
      </c>
      <c r="D752" s="10" t="str">
        <f t="shared" si="163"/>
        <v>N/A</v>
      </c>
      <c r="E752" s="10">
        <v>16.317991631999998</v>
      </c>
      <c r="F752" s="10" t="str">
        <f t="shared" si="164"/>
        <v>N/A</v>
      </c>
      <c r="G752" s="10">
        <v>14.876226063000001</v>
      </c>
      <c r="H752" s="10" t="str">
        <f t="shared" si="165"/>
        <v>N/A</v>
      </c>
      <c r="I752" s="96">
        <v>-1.1599999999999999</v>
      </c>
      <c r="J752" s="96">
        <v>-8.84</v>
      </c>
      <c r="K752" s="11" t="s">
        <v>117</v>
      </c>
      <c r="L752" s="21" t="str">
        <f t="shared" si="166"/>
        <v>Yes</v>
      </c>
    </row>
    <row r="753" spans="1:12">
      <c r="A753" s="153" t="s">
        <v>595</v>
      </c>
      <c r="B753" s="70" t="s">
        <v>51</v>
      </c>
      <c r="C753" s="10">
        <v>17.869540471000001</v>
      </c>
      <c r="D753" s="10" t="str">
        <f t="shared" si="163"/>
        <v>N/A</v>
      </c>
      <c r="E753" s="10">
        <v>18.40733753</v>
      </c>
      <c r="F753" s="10" t="str">
        <f t="shared" si="164"/>
        <v>N/A</v>
      </c>
      <c r="G753" s="10">
        <v>18.375359703000001</v>
      </c>
      <c r="H753" s="10" t="str">
        <f t="shared" si="165"/>
        <v>N/A</v>
      </c>
      <c r="I753" s="96">
        <v>3.01</v>
      </c>
      <c r="J753" s="96">
        <v>-0.17399999999999999</v>
      </c>
      <c r="K753" s="11" t="s">
        <v>117</v>
      </c>
      <c r="L753" s="21" t="str">
        <f t="shared" si="166"/>
        <v>Yes</v>
      </c>
    </row>
    <row r="754" spans="1:12">
      <c r="A754" s="153" t="s">
        <v>598</v>
      </c>
      <c r="B754" s="70" t="s">
        <v>51</v>
      </c>
      <c r="C754" s="10">
        <v>0.40006391260000002</v>
      </c>
      <c r="D754" s="10" t="str">
        <f t="shared" si="163"/>
        <v>N/A</v>
      </c>
      <c r="E754" s="10">
        <v>0.38592780999999998</v>
      </c>
      <c r="F754" s="10" t="str">
        <f t="shared" si="164"/>
        <v>N/A</v>
      </c>
      <c r="G754" s="10">
        <v>0.35027063349999998</v>
      </c>
      <c r="H754" s="10" t="str">
        <f t="shared" si="165"/>
        <v>N/A</v>
      </c>
      <c r="I754" s="96">
        <v>-3.53</v>
      </c>
      <c r="J754" s="96">
        <v>-9.24</v>
      </c>
      <c r="K754" s="11" t="s">
        <v>117</v>
      </c>
      <c r="L754" s="21" t="str">
        <f t="shared" si="166"/>
        <v>Yes</v>
      </c>
    </row>
    <row r="755" spans="1:12">
      <c r="A755" s="153" t="s">
        <v>600</v>
      </c>
      <c r="B755" s="70" t="s">
        <v>51</v>
      </c>
      <c r="C755" s="10">
        <v>1.0538557881999999</v>
      </c>
      <c r="D755" s="10" t="str">
        <f t="shared" si="163"/>
        <v>N/A</v>
      </c>
      <c r="E755" s="10">
        <v>0.97555726919999997</v>
      </c>
      <c r="F755" s="10" t="str">
        <f t="shared" si="164"/>
        <v>N/A</v>
      </c>
      <c r="G755" s="10">
        <v>0.94876799040000004</v>
      </c>
      <c r="H755" s="10" t="str">
        <f t="shared" si="165"/>
        <v>N/A</v>
      </c>
      <c r="I755" s="96">
        <v>-7.43</v>
      </c>
      <c r="J755" s="96">
        <v>-2.75</v>
      </c>
      <c r="K755" s="11" t="s">
        <v>117</v>
      </c>
      <c r="L755" s="21" t="str">
        <f t="shared" si="166"/>
        <v>Yes</v>
      </c>
    </row>
    <row r="756" spans="1:12" ht="12.75" customHeight="1">
      <c r="A756" s="111" t="s">
        <v>840</v>
      </c>
      <c r="B756" s="70" t="s">
        <v>51</v>
      </c>
      <c r="C756" s="125">
        <v>244369067</v>
      </c>
      <c r="D756" s="10" t="str">
        <f t="shared" si="163"/>
        <v>N/A</v>
      </c>
      <c r="E756" s="125">
        <v>283120664</v>
      </c>
      <c r="F756" s="10" t="str">
        <f t="shared" si="164"/>
        <v>N/A</v>
      </c>
      <c r="G756" s="125">
        <v>328877660</v>
      </c>
      <c r="H756" s="10" t="str">
        <f t="shared" si="165"/>
        <v>N/A</v>
      </c>
      <c r="I756" s="96">
        <v>15.86</v>
      </c>
      <c r="J756" s="96">
        <v>16.16</v>
      </c>
      <c r="K756" s="11" t="s">
        <v>117</v>
      </c>
      <c r="L756" s="21" t="str">
        <f t="shared" si="166"/>
        <v>No</v>
      </c>
    </row>
    <row r="757" spans="1:12" ht="12.75" customHeight="1">
      <c r="A757" s="190" t="s">
        <v>966</v>
      </c>
      <c r="B757" s="70" t="s">
        <v>51</v>
      </c>
      <c r="C757" s="49">
        <v>7306</v>
      </c>
      <c r="D757" s="10" t="str">
        <f t="shared" si="163"/>
        <v>N/A</v>
      </c>
      <c r="E757" s="49">
        <v>8913</v>
      </c>
      <c r="F757" s="10" t="str">
        <f t="shared" si="164"/>
        <v>N/A</v>
      </c>
      <c r="G757" s="49">
        <v>9184</v>
      </c>
      <c r="H757" s="10" t="str">
        <f t="shared" si="165"/>
        <v>N/A</v>
      </c>
      <c r="I757" s="96">
        <v>22</v>
      </c>
      <c r="J757" s="96">
        <v>3.0409999999999999</v>
      </c>
      <c r="K757" s="11" t="s">
        <v>117</v>
      </c>
      <c r="L757" s="21" t="str">
        <f t="shared" si="166"/>
        <v>Yes</v>
      </c>
    </row>
    <row r="758" spans="1:12" ht="25.5">
      <c r="A758" s="111" t="s">
        <v>841</v>
      </c>
      <c r="B758" s="70" t="s">
        <v>51</v>
      </c>
      <c r="C758" s="125">
        <v>33447.723378000002</v>
      </c>
      <c r="D758" s="10" t="str">
        <f t="shared" si="163"/>
        <v>N/A</v>
      </c>
      <c r="E758" s="125">
        <v>31764.912375</v>
      </c>
      <c r="F758" s="10" t="str">
        <f t="shared" si="164"/>
        <v>N/A</v>
      </c>
      <c r="G758" s="125">
        <v>35809.849738999997</v>
      </c>
      <c r="H758" s="10" t="str">
        <f t="shared" si="165"/>
        <v>N/A</v>
      </c>
      <c r="I758" s="96">
        <v>-5.03</v>
      </c>
      <c r="J758" s="96">
        <v>12.73</v>
      </c>
      <c r="K758" s="11" t="s">
        <v>117</v>
      </c>
      <c r="L758" s="21" t="str">
        <f t="shared" si="166"/>
        <v>Yes</v>
      </c>
    </row>
    <row r="759" spans="1:12">
      <c r="A759" s="153" t="s">
        <v>592</v>
      </c>
      <c r="B759" s="70" t="s">
        <v>51</v>
      </c>
      <c r="C759" s="125">
        <v>20142.787879</v>
      </c>
      <c r="D759" s="10" t="str">
        <f t="shared" si="163"/>
        <v>N/A</v>
      </c>
      <c r="E759" s="125">
        <v>20188.253520999999</v>
      </c>
      <c r="F759" s="10" t="str">
        <f t="shared" si="164"/>
        <v>N/A</v>
      </c>
      <c r="G759" s="125">
        <v>21728.962963000002</v>
      </c>
      <c r="H759" s="10" t="str">
        <f t="shared" si="165"/>
        <v>N/A</v>
      </c>
      <c r="I759" s="96">
        <v>0.22570000000000001</v>
      </c>
      <c r="J759" s="96">
        <v>7.6319999999999997</v>
      </c>
      <c r="K759" s="11" t="s">
        <v>117</v>
      </c>
      <c r="L759" s="21" t="str">
        <f t="shared" si="166"/>
        <v>Yes</v>
      </c>
    </row>
    <row r="760" spans="1:12">
      <c r="A760" s="153" t="s">
        <v>595</v>
      </c>
      <c r="B760" s="70" t="s">
        <v>51</v>
      </c>
      <c r="C760" s="125">
        <v>33741.960914000003</v>
      </c>
      <c r="D760" s="10" t="str">
        <f t="shared" si="163"/>
        <v>N/A</v>
      </c>
      <c r="E760" s="125">
        <v>31973.972260999999</v>
      </c>
      <c r="F760" s="10" t="str">
        <f t="shared" si="164"/>
        <v>N/A</v>
      </c>
      <c r="G760" s="125">
        <v>36014.844231000003</v>
      </c>
      <c r="H760" s="10" t="str">
        <f t="shared" si="165"/>
        <v>N/A</v>
      </c>
      <c r="I760" s="96">
        <v>-5.24</v>
      </c>
      <c r="J760" s="96">
        <v>12.64</v>
      </c>
      <c r="K760" s="11" t="s">
        <v>117</v>
      </c>
      <c r="L760" s="21" t="str">
        <f t="shared" si="166"/>
        <v>Yes</v>
      </c>
    </row>
    <row r="761" spans="1:12">
      <c r="A761" s="153" t="s">
        <v>598</v>
      </c>
      <c r="B761" s="70" t="s">
        <v>51</v>
      </c>
      <c r="C761" s="125">
        <v>36558.096153999999</v>
      </c>
      <c r="D761" s="10" t="str">
        <f t="shared" si="163"/>
        <v>N/A</v>
      </c>
      <c r="E761" s="125">
        <v>29687.481928000001</v>
      </c>
      <c r="F761" s="10" t="str">
        <f t="shared" si="164"/>
        <v>N/A</v>
      </c>
      <c r="G761" s="125">
        <v>36937.779069999997</v>
      </c>
      <c r="H761" s="10" t="str">
        <f t="shared" si="165"/>
        <v>N/A</v>
      </c>
      <c r="I761" s="96">
        <v>-18.8</v>
      </c>
      <c r="J761" s="96">
        <v>24.42</v>
      </c>
      <c r="K761" s="11" t="s">
        <v>117</v>
      </c>
      <c r="L761" s="21" t="str">
        <f t="shared" si="166"/>
        <v>No</v>
      </c>
    </row>
    <row r="762" spans="1:12">
      <c r="A762" s="153" t="s">
        <v>600</v>
      </c>
      <c r="B762" s="70" t="s">
        <v>51</v>
      </c>
      <c r="C762" s="125">
        <v>7604.5</v>
      </c>
      <c r="D762" s="10" t="str">
        <f t="shared" si="163"/>
        <v>N/A</v>
      </c>
      <c r="E762" s="125" t="s">
        <v>995</v>
      </c>
      <c r="F762" s="10" t="str">
        <f t="shared" si="164"/>
        <v>N/A</v>
      </c>
      <c r="G762" s="125">
        <v>2567</v>
      </c>
      <c r="H762" s="10" t="str">
        <f t="shared" si="165"/>
        <v>N/A</v>
      </c>
      <c r="I762" s="96" t="s">
        <v>995</v>
      </c>
      <c r="J762" s="96" t="s">
        <v>995</v>
      </c>
      <c r="K762" s="11" t="s">
        <v>117</v>
      </c>
      <c r="L762" s="21" t="str">
        <f t="shared" si="166"/>
        <v>N/A</v>
      </c>
    </row>
    <row r="763" spans="1:12" ht="25.5">
      <c r="A763" s="118" t="s">
        <v>480</v>
      </c>
      <c r="B763" s="70" t="s">
        <v>51</v>
      </c>
      <c r="C763" s="10">
        <v>0.57815452700000003</v>
      </c>
      <c r="D763" s="10" t="str">
        <f t="shared" si="163"/>
        <v>N/A</v>
      </c>
      <c r="E763" s="10">
        <v>0.67600006369999999</v>
      </c>
      <c r="F763" s="10" t="str">
        <f t="shared" si="164"/>
        <v>N/A</v>
      </c>
      <c r="G763" s="10">
        <v>0.68198711919999999</v>
      </c>
      <c r="H763" s="10" t="str">
        <f t="shared" si="165"/>
        <v>N/A</v>
      </c>
      <c r="I763" s="96">
        <v>16.920000000000002</v>
      </c>
      <c r="J763" s="96">
        <v>0.88570000000000004</v>
      </c>
      <c r="K763" s="11" t="s">
        <v>117</v>
      </c>
      <c r="L763" s="21" t="str">
        <f t="shared" si="166"/>
        <v>Yes</v>
      </c>
    </row>
    <row r="764" spans="1:12">
      <c r="A764" s="153" t="s">
        <v>592</v>
      </c>
      <c r="B764" s="70" t="s">
        <v>51</v>
      </c>
      <c r="C764" s="10">
        <v>3.6863270777000001</v>
      </c>
      <c r="D764" s="10" t="str">
        <f t="shared" si="163"/>
        <v>N/A</v>
      </c>
      <c r="E764" s="10">
        <v>3.3007903300999999</v>
      </c>
      <c r="F764" s="10" t="str">
        <f t="shared" si="164"/>
        <v>N/A</v>
      </c>
      <c r="G764" s="10">
        <v>3.1527323681000001</v>
      </c>
      <c r="H764" s="10" t="str">
        <f t="shared" si="165"/>
        <v>N/A</v>
      </c>
      <c r="I764" s="96">
        <v>-10.5</v>
      </c>
      <c r="J764" s="96">
        <v>-4.49</v>
      </c>
      <c r="K764" s="11" t="s">
        <v>117</v>
      </c>
      <c r="L764" s="21" t="str">
        <f t="shared" si="166"/>
        <v>Yes</v>
      </c>
    </row>
    <row r="765" spans="1:12">
      <c r="A765" s="153" t="s">
        <v>595</v>
      </c>
      <c r="B765" s="70" t="s">
        <v>51</v>
      </c>
      <c r="C765" s="10">
        <v>4.4326717996999996</v>
      </c>
      <c r="D765" s="10" t="str">
        <f t="shared" si="163"/>
        <v>N/A</v>
      </c>
      <c r="E765" s="10">
        <v>5.4097472587000004</v>
      </c>
      <c r="F765" s="10" t="str">
        <f t="shared" si="164"/>
        <v>N/A</v>
      </c>
      <c r="G765" s="10">
        <v>5.4638345607999996</v>
      </c>
      <c r="H765" s="10" t="str">
        <f t="shared" si="165"/>
        <v>N/A</v>
      </c>
      <c r="I765" s="96">
        <v>22.04</v>
      </c>
      <c r="J765" s="96">
        <v>0.99980000000000002</v>
      </c>
      <c r="K765" s="11" t="s">
        <v>117</v>
      </c>
      <c r="L765" s="21" t="str">
        <f t="shared" si="166"/>
        <v>Yes</v>
      </c>
    </row>
    <row r="766" spans="1:12">
      <c r="A766" s="153" t="s">
        <v>598</v>
      </c>
      <c r="B766" s="70" t="s">
        <v>51</v>
      </c>
      <c r="C766" s="10">
        <v>6.3424767000000003E-3</v>
      </c>
      <c r="D766" s="10" t="str">
        <f t="shared" si="163"/>
        <v>N/A</v>
      </c>
      <c r="E766" s="10">
        <v>9.4881541E-3</v>
      </c>
      <c r="F766" s="10" t="str">
        <f t="shared" si="164"/>
        <v>N/A</v>
      </c>
      <c r="G766" s="10">
        <v>9.5056089000000003E-3</v>
      </c>
      <c r="H766" s="10" t="str">
        <f t="shared" si="165"/>
        <v>N/A</v>
      </c>
      <c r="I766" s="96">
        <v>49.6</v>
      </c>
      <c r="J766" s="96">
        <v>0.184</v>
      </c>
      <c r="K766" s="11" t="s">
        <v>117</v>
      </c>
      <c r="L766" s="21" t="str">
        <f t="shared" si="166"/>
        <v>Yes</v>
      </c>
    </row>
    <row r="767" spans="1:12">
      <c r="A767" s="153" t="s">
        <v>600</v>
      </c>
      <c r="B767" s="70" t="s">
        <v>51</v>
      </c>
      <c r="C767" s="10">
        <v>7.1569150000000002E-4</v>
      </c>
      <c r="D767" s="10" t="str">
        <f t="shared" si="163"/>
        <v>N/A</v>
      </c>
      <c r="E767" s="10">
        <v>0</v>
      </c>
      <c r="F767" s="10" t="str">
        <f t="shared" si="164"/>
        <v>N/A</v>
      </c>
      <c r="G767" s="10">
        <v>3.65473E-4</v>
      </c>
      <c r="H767" s="10" t="str">
        <f t="shared" si="165"/>
        <v>N/A</v>
      </c>
      <c r="I767" s="96">
        <v>-100</v>
      </c>
      <c r="J767" s="96" t="s">
        <v>995</v>
      </c>
      <c r="K767" s="11" t="s">
        <v>117</v>
      </c>
      <c r="L767" s="21" t="str">
        <f t="shared" si="166"/>
        <v>N/A</v>
      </c>
    </row>
    <row r="768" spans="1:12" ht="39" customHeight="1">
      <c r="A768" s="220" t="s">
        <v>964</v>
      </c>
      <c r="B768" s="200"/>
      <c r="C768" s="200"/>
      <c r="D768" s="200"/>
      <c r="E768" s="200"/>
      <c r="F768" s="200"/>
      <c r="G768" s="200"/>
      <c r="H768" s="200"/>
      <c r="I768" s="200"/>
      <c r="J768" s="200"/>
      <c r="K768" s="200"/>
      <c r="L768" s="201"/>
    </row>
    <row r="769" spans="1:12">
      <c r="A769" s="118" t="s">
        <v>34</v>
      </c>
      <c r="B769" s="114" t="s">
        <v>51</v>
      </c>
      <c r="C769" s="45">
        <v>262372</v>
      </c>
      <c r="D769" s="10" t="str">
        <f t="shared" ref="D769:D799" si="167">IF($B769="N/A","N/A",IF(C769&gt;10,"No",IF(C769&lt;-10,"No","Yes")))</f>
        <v>N/A</v>
      </c>
      <c r="E769" s="45">
        <v>262302</v>
      </c>
      <c r="F769" s="10" t="str">
        <f t="shared" ref="F769:F799" si="168">IF($B769="N/A","N/A",IF(E769&gt;10,"No",IF(E769&lt;-10,"No","Yes")))</f>
        <v>N/A</v>
      </c>
      <c r="G769" s="45">
        <v>261601</v>
      </c>
      <c r="H769" s="10" t="str">
        <f t="shared" ref="H769:H799" si="169">IF($B769="N/A","N/A",IF(G769&gt;10,"No",IF(G769&lt;-10,"No","Yes")))</f>
        <v>N/A</v>
      </c>
      <c r="I769" s="96">
        <v>-2.7E-2</v>
      </c>
      <c r="J769" s="96">
        <v>-0.26700000000000002</v>
      </c>
      <c r="K769" s="66" t="s">
        <v>117</v>
      </c>
      <c r="L769" s="21" t="str">
        <f t="shared" ref="L769:L801" si="170">IF(J769="Div by 0", "N/A", IF(K769="N/A","N/A", IF(J769&gt;VALUE(MID(K769,1,2)), "No", IF(J769&lt;-1*VALUE(MID(K769,1,2)), "No", "Yes"))))</f>
        <v>Yes</v>
      </c>
    </row>
    <row r="770" spans="1:12">
      <c r="A770" s="118" t="s">
        <v>35</v>
      </c>
      <c r="B770" s="70" t="s">
        <v>51</v>
      </c>
      <c r="C770" s="39">
        <v>251533</v>
      </c>
      <c r="D770" s="10" t="str">
        <f t="shared" si="167"/>
        <v>N/A</v>
      </c>
      <c r="E770" s="39">
        <v>248725</v>
      </c>
      <c r="F770" s="10" t="str">
        <f t="shared" si="168"/>
        <v>N/A</v>
      </c>
      <c r="G770" s="39">
        <v>247129</v>
      </c>
      <c r="H770" s="10" t="str">
        <f t="shared" si="169"/>
        <v>N/A</v>
      </c>
      <c r="I770" s="96">
        <v>-1.1200000000000001</v>
      </c>
      <c r="J770" s="96">
        <v>-0.64200000000000002</v>
      </c>
      <c r="K770" s="11" t="s">
        <v>117</v>
      </c>
      <c r="L770" s="21" t="str">
        <f t="shared" si="170"/>
        <v>Yes</v>
      </c>
    </row>
    <row r="771" spans="1:12">
      <c r="A771" s="111" t="s">
        <v>481</v>
      </c>
      <c r="B771" s="57" t="s">
        <v>51</v>
      </c>
      <c r="C771" s="48">
        <v>235877.39</v>
      </c>
      <c r="D771" s="56" t="str">
        <f t="shared" si="167"/>
        <v>N/A</v>
      </c>
      <c r="E771" s="48">
        <v>237341.9</v>
      </c>
      <c r="F771" s="56" t="str">
        <f t="shared" si="168"/>
        <v>N/A</v>
      </c>
      <c r="G771" s="48">
        <v>236409.26</v>
      </c>
      <c r="H771" s="56" t="str">
        <f t="shared" si="169"/>
        <v>N/A</v>
      </c>
      <c r="I771" s="96">
        <v>0.62090000000000001</v>
      </c>
      <c r="J771" s="96">
        <v>-0.39300000000000002</v>
      </c>
      <c r="K771" s="57" t="s">
        <v>117</v>
      </c>
      <c r="L771" s="21" t="str">
        <f t="shared" si="170"/>
        <v>Yes</v>
      </c>
    </row>
    <row r="772" spans="1:12">
      <c r="A772" s="153" t="s">
        <v>757</v>
      </c>
      <c r="B772" s="70" t="s">
        <v>51</v>
      </c>
      <c r="C772" s="41">
        <v>2.3337093897000001</v>
      </c>
      <c r="D772" s="10" t="str">
        <f t="shared" si="167"/>
        <v>N/A</v>
      </c>
      <c r="E772" s="41">
        <v>2.7735205984000002</v>
      </c>
      <c r="F772" s="10" t="str">
        <f t="shared" si="168"/>
        <v>N/A</v>
      </c>
      <c r="G772" s="41">
        <v>2.6269012733000001</v>
      </c>
      <c r="H772" s="10" t="str">
        <f t="shared" si="169"/>
        <v>N/A</v>
      </c>
      <c r="I772" s="96">
        <v>18.850000000000001</v>
      </c>
      <c r="J772" s="96">
        <v>-5.29</v>
      </c>
      <c r="K772" s="11" t="s">
        <v>117</v>
      </c>
      <c r="L772" s="21" t="str">
        <f t="shared" si="170"/>
        <v>Yes</v>
      </c>
    </row>
    <row r="773" spans="1:12">
      <c r="A773" s="153" t="s">
        <v>758</v>
      </c>
      <c r="B773" s="70" t="s">
        <v>51</v>
      </c>
      <c r="C773" s="41">
        <v>4.9166831799999998E-2</v>
      </c>
      <c r="D773" s="10" t="str">
        <f t="shared" si="167"/>
        <v>N/A</v>
      </c>
      <c r="E773" s="41">
        <v>9.1878826699999999E-2</v>
      </c>
      <c r="F773" s="10" t="str">
        <f t="shared" si="168"/>
        <v>N/A</v>
      </c>
      <c r="G773" s="41">
        <v>9.8241214699999996E-2</v>
      </c>
      <c r="H773" s="10" t="str">
        <f t="shared" si="169"/>
        <v>N/A</v>
      </c>
      <c r="I773" s="96">
        <v>86.87</v>
      </c>
      <c r="J773" s="96">
        <v>6.9249999999999998</v>
      </c>
      <c r="K773" s="11" t="s">
        <v>117</v>
      </c>
      <c r="L773" s="21" t="str">
        <f t="shared" si="170"/>
        <v>Yes</v>
      </c>
    </row>
    <row r="774" spans="1:12">
      <c r="A774" s="153" t="s">
        <v>759</v>
      </c>
      <c r="B774" s="70" t="s">
        <v>51</v>
      </c>
      <c r="C774" s="41">
        <v>77.598219322000006</v>
      </c>
      <c r="D774" s="10" t="str">
        <f t="shared" si="167"/>
        <v>N/A</v>
      </c>
      <c r="E774" s="41">
        <v>76.732544928999999</v>
      </c>
      <c r="F774" s="10" t="str">
        <f t="shared" si="168"/>
        <v>N/A</v>
      </c>
      <c r="G774" s="41">
        <v>77.552455839000004</v>
      </c>
      <c r="H774" s="10" t="str">
        <f t="shared" si="169"/>
        <v>N/A</v>
      </c>
      <c r="I774" s="96">
        <v>-1.1200000000000001</v>
      </c>
      <c r="J774" s="96">
        <v>1.069</v>
      </c>
      <c r="K774" s="11" t="s">
        <v>117</v>
      </c>
      <c r="L774" s="21" t="str">
        <f t="shared" si="170"/>
        <v>Yes</v>
      </c>
    </row>
    <row r="775" spans="1:12">
      <c r="A775" s="153" t="s">
        <v>760</v>
      </c>
      <c r="B775" s="70" t="s">
        <v>51</v>
      </c>
      <c r="C775" s="41">
        <v>1.4102114555</v>
      </c>
      <c r="D775" s="10" t="str">
        <f t="shared" si="167"/>
        <v>N/A</v>
      </c>
      <c r="E775" s="41">
        <v>2.4254485288000001</v>
      </c>
      <c r="F775" s="10" t="str">
        <f t="shared" si="168"/>
        <v>N/A</v>
      </c>
      <c r="G775" s="41">
        <v>1.5011410507</v>
      </c>
      <c r="H775" s="10" t="str">
        <f t="shared" si="169"/>
        <v>N/A</v>
      </c>
      <c r="I775" s="96">
        <v>71.989999999999995</v>
      </c>
      <c r="J775" s="96">
        <v>-38.1</v>
      </c>
      <c r="K775" s="11" t="s">
        <v>117</v>
      </c>
      <c r="L775" s="21" t="str">
        <f t="shared" si="170"/>
        <v>No</v>
      </c>
    </row>
    <row r="776" spans="1:12">
      <c r="A776" s="153" t="s">
        <v>761</v>
      </c>
      <c r="B776" s="70" t="s">
        <v>51</v>
      </c>
      <c r="C776" s="41">
        <v>2.3783025628000001</v>
      </c>
      <c r="D776" s="10" t="str">
        <f t="shared" si="167"/>
        <v>N/A</v>
      </c>
      <c r="E776" s="41">
        <v>2.2531280737000001</v>
      </c>
      <c r="F776" s="10" t="str">
        <f t="shared" si="168"/>
        <v>N/A</v>
      </c>
      <c r="G776" s="41">
        <v>2.1372242461000002</v>
      </c>
      <c r="H776" s="10" t="str">
        <f t="shared" si="169"/>
        <v>N/A</v>
      </c>
      <c r="I776" s="96">
        <v>-5.26</v>
      </c>
      <c r="J776" s="96">
        <v>-5.14</v>
      </c>
      <c r="K776" s="11" t="s">
        <v>117</v>
      </c>
      <c r="L776" s="21" t="str">
        <f t="shared" si="170"/>
        <v>Yes</v>
      </c>
    </row>
    <row r="777" spans="1:12">
      <c r="A777" s="153" t="s">
        <v>762</v>
      </c>
      <c r="B777" s="70" t="s">
        <v>51</v>
      </c>
      <c r="C777" s="41">
        <v>0</v>
      </c>
      <c r="D777" s="10" t="str">
        <f t="shared" si="167"/>
        <v>N/A</v>
      </c>
      <c r="E777" s="41">
        <v>0</v>
      </c>
      <c r="F777" s="10" t="str">
        <f t="shared" si="168"/>
        <v>N/A</v>
      </c>
      <c r="G777" s="41">
        <v>0</v>
      </c>
      <c r="H777" s="10" t="str">
        <f t="shared" si="169"/>
        <v>N/A</v>
      </c>
      <c r="I777" s="96" t="s">
        <v>995</v>
      </c>
      <c r="J777" s="96" t="s">
        <v>995</v>
      </c>
      <c r="K777" s="11" t="s">
        <v>117</v>
      </c>
      <c r="L777" s="21" t="str">
        <f t="shared" si="170"/>
        <v>N/A</v>
      </c>
    </row>
    <row r="778" spans="1:12">
      <c r="A778" s="153" t="s">
        <v>763</v>
      </c>
      <c r="B778" s="70" t="s">
        <v>51</v>
      </c>
      <c r="C778" s="41">
        <v>0.57933011140000001</v>
      </c>
      <c r="D778" s="10" t="str">
        <f t="shared" si="167"/>
        <v>N/A</v>
      </c>
      <c r="E778" s="41">
        <v>0.67212602269999999</v>
      </c>
      <c r="F778" s="10" t="str">
        <f t="shared" si="168"/>
        <v>N/A</v>
      </c>
      <c r="G778" s="41">
        <v>0.65060913379999996</v>
      </c>
      <c r="H778" s="10" t="str">
        <f t="shared" si="169"/>
        <v>N/A</v>
      </c>
      <c r="I778" s="96">
        <v>16.02</v>
      </c>
      <c r="J778" s="96">
        <v>-3.2</v>
      </c>
      <c r="K778" s="11" t="s">
        <v>117</v>
      </c>
      <c r="L778" s="21" t="str">
        <f t="shared" si="170"/>
        <v>Yes</v>
      </c>
    </row>
    <row r="779" spans="1:12">
      <c r="A779" s="153" t="s">
        <v>764</v>
      </c>
      <c r="B779" s="70" t="s">
        <v>51</v>
      </c>
      <c r="C779" s="41">
        <v>0</v>
      </c>
      <c r="D779" s="10" t="str">
        <f t="shared" si="167"/>
        <v>N/A</v>
      </c>
      <c r="E779" s="41">
        <v>0</v>
      </c>
      <c r="F779" s="10" t="str">
        <f t="shared" si="168"/>
        <v>N/A</v>
      </c>
      <c r="G779" s="41">
        <v>0</v>
      </c>
      <c r="H779" s="10" t="str">
        <f t="shared" si="169"/>
        <v>N/A</v>
      </c>
      <c r="I779" s="96" t="s">
        <v>995</v>
      </c>
      <c r="J779" s="96" t="s">
        <v>995</v>
      </c>
      <c r="K779" s="11" t="s">
        <v>117</v>
      </c>
      <c r="L779" s="21" t="str">
        <f t="shared" si="170"/>
        <v>N/A</v>
      </c>
    </row>
    <row r="780" spans="1:12">
      <c r="A780" s="153" t="s">
        <v>765</v>
      </c>
      <c r="B780" s="70" t="s">
        <v>51</v>
      </c>
      <c r="C780" s="41">
        <v>15.651060327</v>
      </c>
      <c r="D780" s="10" t="str">
        <f t="shared" si="167"/>
        <v>N/A</v>
      </c>
      <c r="E780" s="41">
        <v>15.051353021000001</v>
      </c>
      <c r="F780" s="10" t="str">
        <f t="shared" si="168"/>
        <v>N/A</v>
      </c>
      <c r="G780" s="41">
        <v>15.433427242</v>
      </c>
      <c r="H780" s="10" t="str">
        <f t="shared" si="169"/>
        <v>N/A</v>
      </c>
      <c r="I780" s="96">
        <v>-3.83</v>
      </c>
      <c r="J780" s="96">
        <v>2.5379999999999998</v>
      </c>
      <c r="K780" s="11" t="s">
        <v>117</v>
      </c>
      <c r="L780" s="21" t="str">
        <f t="shared" si="170"/>
        <v>Yes</v>
      </c>
    </row>
    <row r="781" spans="1:12">
      <c r="A781" s="153" t="s">
        <v>766</v>
      </c>
      <c r="B781" s="70" t="s">
        <v>51</v>
      </c>
      <c r="C781" s="41">
        <v>0</v>
      </c>
      <c r="D781" s="10" t="str">
        <f t="shared" si="167"/>
        <v>N/A</v>
      </c>
      <c r="E781" s="41">
        <v>0</v>
      </c>
      <c r="F781" s="10" t="str">
        <f t="shared" si="168"/>
        <v>N/A</v>
      </c>
      <c r="G781" s="41">
        <v>0</v>
      </c>
      <c r="H781" s="10" t="str">
        <f t="shared" si="169"/>
        <v>N/A</v>
      </c>
      <c r="I781" s="96" t="s">
        <v>995</v>
      </c>
      <c r="J781" s="96" t="s">
        <v>995</v>
      </c>
      <c r="K781" s="11" t="s">
        <v>117</v>
      </c>
      <c r="L781" s="21" t="str">
        <f t="shared" si="170"/>
        <v>N/A</v>
      </c>
    </row>
    <row r="782" spans="1:12">
      <c r="A782" s="173" t="s">
        <v>956</v>
      </c>
      <c r="B782" s="70" t="s">
        <v>51</v>
      </c>
      <c r="C782" s="41" t="s">
        <v>51</v>
      </c>
      <c r="D782" s="10" t="str">
        <f t="shared" ref="D782:D783" si="171">IF($B782="N/A","N/A",IF(C782&gt;10,"No",IF(C782&lt;-10,"No","Yes")))</f>
        <v>N/A</v>
      </c>
      <c r="E782" s="41" t="s">
        <v>51</v>
      </c>
      <c r="F782" s="10" t="str">
        <f t="shared" ref="F782:F783" si="172">IF($B782="N/A","N/A",IF(E782&gt;10,"No",IF(E782&lt;-10,"No","Yes")))</f>
        <v>N/A</v>
      </c>
      <c r="G782" s="41">
        <v>97.750008601000005</v>
      </c>
      <c r="H782" s="10" t="str">
        <f t="shared" ref="H782:H783" si="173">IF($B782="N/A","N/A",IF(G782&gt;10,"No",IF(G782&lt;-10,"No","Yes")))</f>
        <v>N/A</v>
      </c>
      <c r="I782" s="96" t="s">
        <v>51</v>
      </c>
      <c r="J782" s="96" t="s">
        <v>51</v>
      </c>
      <c r="K782" s="11" t="s">
        <v>117</v>
      </c>
      <c r="L782" s="21" t="str">
        <f t="shared" ref="L782:L783" si="174">IF(J782="Div by 0", "N/A", IF(K782="N/A","N/A", IF(J782&gt;VALUE(MID(K782,1,2)), "No", IF(J782&lt;-1*VALUE(MID(K782,1,2)), "No", "Yes"))))</f>
        <v>No</v>
      </c>
    </row>
    <row r="783" spans="1:12">
      <c r="A783" s="173" t="s">
        <v>923</v>
      </c>
      <c r="B783" s="70" t="s">
        <v>51</v>
      </c>
      <c r="C783" s="41" t="s">
        <v>51</v>
      </c>
      <c r="D783" s="10" t="str">
        <f t="shared" si="171"/>
        <v>N/A</v>
      </c>
      <c r="E783" s="41" t="s">
        <v>51</v>
      </c>
      <c r="F783" s="10" t="str">
        <f t="shared" si="172"/>
        <v>N/A</v>
      </c>
      <c r="G783" s="41">
        <v>2.2499913990999998</v>
      </c>
      <c r="H783" s="10" t="str">
        <f t="shared" si="173"/>
        <v>N/A</v>
      </c>
      <c r="I783" s="96" t="s">
        <v>51</v>
      </c>
      <c r="J783" s="96" t="s">
        <v>51</v>
      </c>
      <c r="K783" s="11" t="s">
        <v>117</v>
      </c>
      <c r="L783" s="21" t="str">
        <f t="shared" si="174"/>
        <v>No</v>
      </c>
    </row>
    <row r="784" spans="1:12">
      <c r="A784" s="69" t="s">
        <v>593</v>
      </c>
      <c r="B784" s="70" t="s">
        <v>51</v>
      </c>
      <c r="C784" s="39">
        <v>151365</v>
      </c>
      <c r="D784" s="10" t="str">
        <f t="shared" si="167"/>
        <v>N/A</v>
      </c>
      <c r="E784" s="39">
        <v>149027</v>
      </c>
      <c r="F784" s="10" t="str">
        <f t="shared" si="168"/>
        <v>N/A</v>
      </c>
      <c r="G784" s="39">
        <v>147082</v>
      </c>
      <c r="H784" s="10" t="str">
        <f t="shared" si="169"/>
        <v>N/A</v>
      </c>
      <c r="I784" s="96">
        <v>-1.54</v>
      </c>
      <c r="J784" s="96">
        <v>-1.31</v>
      </c>
      <c r="K784" s="11" t="s">
        <v>116</v>
      </c>
      <c r="L784" s="21" t="str">
        <f t="shared" si="170"/>
        <v>Yes</v>
      </c>
    </row>
    <row r="785" spans="1:12">
      <c r="A785" s="153" t="s">
        <v>787</v>
      </c>
      <c r="B785" s="70" t="s">
        <v>51</v>
      </c>
      <c r="C785" s="39">
        <v>60392</v>
      </c>
      <c r="D785" s="10" t="str">
        <f t="shared" si="167"/>
        <v>N/A</v>
      </c>
      <c r="E785" s="39">
        <v>59256</v>
      </c>
      <c r="F785" s="10" t="str">
        <f t="shared" si="168"/>
        <v>N/A</v>
      </c>
      <c r="G785" s="39">
        <v>58479</v>
      </c>
      <c r="H785" s="10" t="str">
        <f t="shared" si="169"/>
        <v>N/A</v>
      </c>
      <c r="I785" s="96">
        <v>-1.88</v>
      </c>
      <c r="J785" s="96">
        <v>-1.31</v>
      </c>
      <c r="K785" s="11" t="s">
        <v>116</v>
      </c>
      <c r="L785" s="21" t="str">
        <f t="shared" si="170"/>
        <v>Yes</v>
      </c>
    </row>
    <row r="786" spans="1:12">
      <c r="A786" s="153" t="s">
        <v>788</v>
      </c>
      <c r="B786" s="70" t="s">
        <v>51</v>
      </c>
      <c r="C786" s="39">
        <v>20999</v>
      </c>
      <c r="D786" s="10" t="str">
        <f t="shared" si="167"/>
        <v>N/A</v>
      </c>
      <c r="E786" s="39">
        <v>20722</v>
      </c>
      <c r="F786" s="10" t="str">
        <f t="shared" si="168"/>
        <v>N/A</v>
      </c>
      <c r="G786" s="39">
        <v>20714</v>
      </c>
      <c r="H786" s="10" t="str">
        <f t="shared" si="169"/>
        <v>N/A</v>
      </c>
      <c r="I786" s="96">
        <v>-1.32</v>
      </c>
      <c r="J786" s="96">
        <v>-3.9E-2</v>
      </c>
      <c r="K786" s="11" t="s">
        <v>116</v>
      </c>
      <c r="L786" s="21" t="str">
        <f t="shared" si="170"/>
        <v>Yes</v>
      </c>
    </row>
    <row r="787" spans="1:12">
      <c r="A787" s="153" t="s">
        <v>789</v>
      </c>
      <c r="B787" s="70" t="s">
        <v>51</v>
      </c>
      <c r="C787" s="39">
        <v>69943</v>
      </c>
      <c r="D787" s="10" t="str">
        <f t="shared" si="167"/>
        <v>N/A</v>
      </c>
      <c r="E787" s="39">
        <v>69040</v>
      </c>
      <c r="F787" s="10" t="str">
        <f t="shared" si="168"/>
        <v>N/A</v>
      </c>
      <c r="G787" s="39">
        <v>67889</v>
      </c>
      <c r="H787" s="10" t="str">
        <f t="shared" si="169"/>
        <v>N/A</v>
      </c>
      <c r="I787" s="96">
        <v>-1.29</v>
      </c>
      <c r="J787" s="96">
        <v>-1.67</v>
      </c>
      <c r="K787" s="11" t="s">
        <v>116</v>
      </c>
      <c r="L787" s="21" t="str">
        <f t="shared" si="170"/>
        <v>Yes</v>
      </c>
    </row>
    <row r="788" spans="1:12">
      <c r="A788" s="153" t="s">
        <v>790</v>
      </c>
      <c r="B788" s="70" t="s">
        <v>51</v>
      </c>
      <c r="C788" s="39">
        <v>0</v>
      </c>
      <c r="D788" s="10" t="str">
        <f t="shared" si="167"/>
        <v>N/A</v>
      </c>
      <c r="E788" s="39">
        <v>0</v>
      </c>
      <c r="F788" s="10" t="str">
        <f t="shared" si="168"/>
        <v>N/A</v>
      </c>
      <c r="G788" s="39">
        <v>0</v>
      </c>
      <c r="H788" s="10" t="str">
        <f t="shared" si="169"/>
        <v>N/A</v>
      </c>
      <c r="I788" s="96" t="s">
        <v>995</v>
      </c>
      <c r="J788" s="96" t="s">
        <v>995</v>
      </c>
      <c r="K788" s="11" t="s">
        <v>116</v>
      </c>
      <c r="L788" s="21" t="str">
        <f t="shared" si="170"/>
        <v>N/A</v>
      </c>
    </row>
    <row r="789" spans="1:12">
      <c r="A789" s="153" t="s">
        <v>791</v>
      </c>
      <c r="B789" s="70" t="s">
        <v>51</v>
      </c>
      <c r="C789" s="39">
        <v>31</v>
      </c>
      <c r="D789" s="10" t="str">
        <f t="shared" si="167"/>
        <v>N/A</v>
      </c>
      <c r="E789" s="39">
        <v>9</v>
      </c>
      <c r="F789" s="10" t="str">
        <f t="shared" si="168"/>
        <v>N/A</v>
      </c>
      <c r="G789" s="39">
        <v>0</v>
      </c>
      <c r="H789" s="10" t="str">
        <f t="shared" si="169"/>
        <v>N/A</v>
      </c>
      <c r="I789" s="96">
        <v>-71</v>
      </c>
      <c r="J789" s="96">
        <v>-100</v>
      </c>
      <c r="K789" s="11" t="s">
        <v>116</v>
      </c>
      <c r="L789" s="21" t="str">
        <f t="shared" si="170"/>
        <v>No</v>
      </c>
    </row>
    <row r="790" spans="1:12">
      <c r="A790" s="69" t="s">
        <v>596</v>
      </c>
      <c r="B790" s="70" t="s">
        <v>51</v>
      </c>
      <c r="C790" s="39">
        <v>108266</v>
      </c>
      <c r="D790" s="10" t="str">
        <f t="shared" si="167"/>
        <v>N/A</v>
      </c>
      <c r="E790" s="39">
        <v>110475</v>
      </c>
      <c r="F790" s="10" t="str">
        <f t="shared" si="168"/>
        <v>N/A</v>
      </c>
      <c r="G790" s="39">
        <v>111839</v>
      </c>
      <c r="H790" s="10" t="str">
        <f t="shared" si="169"/>
        <v>N/A</v>
      </c>
      <c r="I790" s="96">
        <v>2.04</v>
      </c>
      <c r="J790" s="96">
        <v>1.2350000000000001</v>
      </c>
      <c r="K790" s="11" t="s">
        <v>116</v>
      </c>
      <c r="L790" s="21" t="str">
        <f t="shared" si="170"/>
        <v>Yes</v>
      </c>
    </row>
    <row r="791" spans="1:12">
      <c r="A791" s="153" t="s">
        <v>792</v>
      </c>
      <c r="B791" s="70" t="s">
        <v>51</v>
      </c>
      <c r="C791" s="39">
        <v>48525</v>
      </c>
      <c r="D791" s="10" t="str">
        <f t="shared" si="167"/>
        <v>N/A</v>
      </c>
      <c r="E791" s="39">
        <v>48918</v>
      </c>
      <c r="F791" s="10" t="str">
        <f t="shared" si="168"/>
        <v>N/A</v>
      </c>
      <c r="G791" s="39">
        <v>49409</v>
      </c>
      <c r="H791" s="10" t="str">
        <f t="shared" si="169"/>
        <v>N/A</v>
      </c>
      <c r="I791" s="96">
        <v>0.80989999999999995</v>
      </c>
      <c r="J791" s="96">
        <v>1.004</v>
      </c>
      <c r="K791" s="11" t="s">
        <v>116</v>
      </c>
      <c r="L791" s="21" t="str">
        <f t="shared" si="170"/>
        <v>Yes</v>
      </c>
    </row>
    <row r="792" spans="1:12">
      <c r="A792" s="153" t="s">
        <v>793</v>
      </c>
      <c r="B792" s="70" t="s">
        <v>51</v>
      </c>
      <c r="C792" s="39">
        <v>5894</v>
      </c>
      <c r="D792" s="10" t="str">
        <f t="shared" si="167"/>
        <v>N/A</v>
      </c>
      <c r="E792" s="39">
        <v>5159</v>
      </c>
      <c r="F792" s="10" t="str">
        <f t="shared" si="168"/>
        <v>N/A</v>
      </c>
      <c r="G792" s="39">
        <v>5121</v>
      </c>
      <c r="H792" s="10" t="str">
        <f t="shared" si="169"/>
        <v>N/A</v>
      </c>
      <c r="I792" s="96">
        <v>-12.5</v>
      </c>
      <c r="J792" s="96">
        <v>-0.73699999999999999</v>
      </c>
      <c r="K792" s="11" t="s">
        <v>116</v>
      </c>
      <c r="L792" s="21" t="str">
        <f t="shared" si="170"/>
        <v>Yes</v>
      </c>
    </row>
    <row r="793" spans="1:12">
      <c r="A793" s="153" t="s">
        <v>886</v>
      </c>
      <c r="B793" s="70" t="s">
        <v>51</v>
      </c>
      <c r="C793" s="39">
        <v>53826</v>
      </c>
      <c r="D793" s="10" t="str">
        <f t="shared" si="167"/>
        <v>N/A</v>
      </c>
      <c r="E793" s="39">
        <v>56396</v>
      </c>
      <c r="F793" s="10" t="str">
        <f t="shared" si="168"/>
        <v>N/A</v>
      </c>
      <c r="G793" s="39">
        <v>57309</v>
      </c>
      <c r="H793" s="10" t="str">
        <f t="shared" si="169"/>
        <v>N/A</v>
      </c>
      <c r="I793" s="96">
        <v>4.7750000000000004</v>
      </c>
      <c r="J793" s="96">
        <v>1.619</v>
      </c>
      <c r="K793" s="11" t="s">
        <v>116</v>
      </c>
      <c r="L793" s="21" t="str">
        <f t="shared" si="170"/>
        <v>Yes</v>
      </c>
    </row>
    <row r="794" spans="1:12">
      <c r="A794" s="153" t="s">
        <v>808</v>
      </c>
      <c r="B794" s="70" t="s">
        <v>51</v>
      </c>
      <c r="C794" s="39">
        <v>0</v>
      </c>
      <c r="D794" s="10" t="str">
        <f t="shared" si="167"/>
        <v>N/A</v>
      </c>
      <c r="E794" s="39">
        <v>0</v>
      </c>
      <c r="F794" s="10" t="str">
        <f t="shared" si="168"/>
        <v>N/A</v>
      </c>
      <c r="G794" s="39">
        <v>0</v>
      </c>
      <c r="H794" s="10" t="str">
        <f t="shared" si="169"/>
        <v>N/A</v>
      </c>
      <c r="I794" s="96" t="s">
        <v>995</v>
      </c>
      <c r="J794" s="96" t="s">
        <v>995</v>
      </c>
      <c r="K794" s="11" t="s">
        <v>116</v>
      </c>
      <c r="L794" s="21" t="str">
        <f t="shared" si="170"/>
        <v>N/A</v>
      </c>
    </row>
    <row r="795" spans="1:12">
      <c r="A795" s="153" t="s">
        <v>794</v>
      </c>
      <c r="B795" s="70" t="s">
        <v>51</v>
      </c>
      <c r="C795" s="39">
        <v>21</v>
      </c>
      <c r="D795" s="10" t="str">
        <f t="shared" si="167"/>
        <v>N/A</v>
      </c>
      <c r="E795" s="39">
        <v>2</v>
      </c>
      <c r="F795" s="10" t="str">
        <f t="shared" si="168"/>
        <v>N/A</v>
      </c>
      <c r="G795" s="39">
        <v>0</v>
      </c>
      <c r="H795" s="10" t="str">
        <f t="shared" si="169"/>
        <v>N/A</v>
      </c>
      <c r="I795" s="96">
        <v>-90.5</v>
      </c>
      <c r="J795" s="96">
        <v>-100</v>
      </c>
      <c r="K795" s="11" t="s">
        <v>116</v>
      </c>
      <c r="L795" s="21" t="str">
        <f t="shared" si="170"/>
        <v>No</v>
      </c>
    </row>
    <row r="796" spans="1:12">
      <c r="A796" s="118" t="s">
        <v>409</v>
      </c>
      <c r="B796" s="70" t="s">
        <v>51</v>
      </c>
      <c r="C796" s="40">
        <v>3495376027</v>
      </c>
      <c r="D796" s="10" t="str">
        <f t="shared" si="167"/>
        <v>N/A</v>
      </c>
      <c r="E796" s="40">
        <v>2636348183</v>
      </c>
      <c r="F796" s="10" t="str">
        <f t="shared" si="168"/>
        <v>N/A</v>
      </c>
      <c r="G796" s="40">
        <v>2783770478</v>
      </c>
      <c r="H796" s="10" t="str">
        <f t="shared" si="169"/>
        <v>N/A</v>
      </c>
      <c r="I796" s="96">
        <v>-24.6</v>
      </c>
      <c r="J796" s="96">
        <v>5.5919999999999996</v>
      </c>
      <c r="K796" s="11" t="s">
        <v>117</v>
      </c>
      <c r="L796" s="21" t="str">
        <f t="shared" si="170"/>
        <v>Yes</v>
      </c>
    </row>
    <row r="797" spans="1:12">
      <c r="A797" s="118" t="s">
        <v>482</v>
      </c>
      <c r="B797" s="70" t="s">
        <v>51</v>
      </c>
      <c r="C797" s="40">
        <v>13322.214363999999</v>
      </c>
      <c r="D797" s="10" t="str">
        <f t="shared" si="167"/>
        <v>N/A</v>
      </c>
      <c r="E797" s="40">
        <v>10050.812357999999</v>
      </c>
      <c r="F797" s="10" t="str">
        <f t="shared" si="168"/>
        <v>N/A</v>
      </c>
      <c r="G797" s="40">
        <v>10641.283778999999</v>
      </c>
      <c r="H797" s="10" t="str">
        <f t="shared" si="169"/>
        <v>N/A</v>
      </c>
      <c r="I797" s="96">
        <v>-24.6</v>
      </c>
      <c r="J797" s="96">
        <v>5.875</v>
      </c>
      <c r="K797" s="11" t="s">
        <v>117</v>
      </c>
      <c r="L797" s="21" t="str">
        <f t="shared" si="170"/>
        <v>Yes</v>
      </c>
    </row>
    <row r="798" spans="1:12">
      <c r="A798" s="118" t="s">
        <v>704</v>
      </c>
      <c r="B798" s="101" t="s">
        <v>51</v>
      </c>
      <c r="C798" s="44">
        <v>13896.292045</v>
      </c>
      <c r="D798" s="52" t="str">
        <f t="shared" si="167"/>
        <v>N/A</v>
      </c>
      <c r="E798" s="44">
        <v>10599.449927</v>
      </c>
      <c r="F798" s="52" t="str">
        <f t="shared" si="168"/>
        <v>N/A</v>
      </c>
      <c r="G798" s="44">
        <v>11264.442773000001</v>
      </c>
      <c r="H798" s="52" t="str">
        <f t="shared" si="169"/>
        <v>N/A</v>
      </c>
      <c r="I798" s="102">
        <v>-23.7</v>
      </c>
      <c r="J798" s="102">
        <v>6.274</v>
      </c>
      <c r="K798" s="53" t="s">
        <v>117</v>
      </c>
      <c r="L798" s="43" t="str">
        <f t="shared" si="170"/>
        <v>Yes</v>
      </c>
    </row>
    <row r="799" spans="1:12">
      <c r="A799" s="167" t="s">
        <v>601</v>
      </c>
      <c r="B799" s="70" t="s">
        <v>51</v>
      </c>
      <c r="C799" s="40" t="s">
        <v>51</v>
      </c>
      <c r="D799" s="10" t="str">
        <f t="shared" si="167"/>
        <v>N/A</v>
      </c>
      <c r="E799" s="40" t="s">
        <v>51</v>
      </c>
      <c r="F799" s="10" t="str">
        <f t="shared" si="168"/>
        <v>N/A</v>
      </c>
      <c r="G799" s="40">
        <v>34629076</v>
      </c>
      <c r="H799" s="10" t="str">
        <f t="shared" si="169"/>
        <v>N/A</v>
      </c>
      <c r="I799" s="96" t="s">
        <v>51</v>
      </c>
      <c r="J799" s="96" t="s">
        <v>51</v>
      </c>
      <c r="K799" s="11" t="s">
        <v>117</v>
      </c>
      <c r="L799" s="21" t="str">
        <f t="shared" si="170"/>
        <v>No</v>
      </c>
    </row>
    <row r="800" spans="1:12">
      <c r="A800" s="189" t="s">
        <v>961</v>
      </c>
      <c r="B800" s="57" t="s">
        <v>132</v>
      </c>
      <c r="C800" s="48" t="s">
        <v>51</v>
      </c>
      <c r="D800" s="10" t="str">
        <f>IF($B800="N/A","N/A",IF(C800&gt;0,"No",IF(C800&lt;0,"No","Yes")))</f>
        <v>No</v>
      </c>
      <c r="E800" s="48" t="s">
        <v>51</v>
      </c>
      <c r="F800" s="10" t="str">
        <f>IF($B800="N/A","N/A",IF(E800&gt;0,"No",IF(E800&lt;0,"No","Yes")))</f>
        <v>No</v>
      </c>
      <c r="G800" s="48">
        <v>0</v>
      </c>
      <c r="H800" s="10" t="str">
        <f>IF($B800="N/A","N/A",IF(G800&gt;0,"No",IF(G800&lt;0,"No","Yes")))</f>
        <v>Yes</v>
      </c>
      <c r="I800" s="96" t="s">
        <v>51</v>
      </c>
      <c r="J800" s="96" t="s">
        <v>51</v>
      </c>
      <c r="K800" s="11" t="s">
        <v>116</v>
      </c>
      <c r="L800" s="21" t="str">
        <f t="shared" si="170"/>
        <v>No</v>
      </c>
    </row>
    <row r="801" spans="1:12">
      <c r="A801" s="120" t="s">
        <v>947</v>
      </c>
      <c r="B801" s="70" t="s">
        <v>51</v>
      </c>
      <c r="C801" s="40" t="s">
        <v>51</v>
      </c>
      <c r="D801" s="10" t="str">
        <f t="shared" ref="D801" si="175">IF($B801="N/A","N/A",IF(C801&gt;10,"No",IF(C801&lt;-10,"No","Yes")))</f>
        <v>N/A</v>
      </c>
      <c r="E801" s="40" t="s">
        <v>51</v>
      </c>
      <c r="F801" s="10" t="str">
        <f t="shared" ref="F801" si="176">IF($B801="N/A","N/A",IF(E801&gt;10,"No",IF(E801&lt;-10,"No","Yes")))</f>
        <v>N/A</v>
      </c>
      <c r="G801" s="40">
        <v>0</v>
      </c>
      <c r="H801" s="10" t="str">
        <f t="shared" ref="H801" si="177">IF($B801="N/A","N/A",IF(G801&gt;10,"No",IF(G801&lt;-10,"No","Yes")))</f>
        <v>N/A</v>
      </c>
      <c r="I801" s="96" t="s">
        <v>51</v>
      </c>
      <c r="J801" s="96" t="s">
        <v>51</v>
      </c>
      <c r="K801" s="11" t="s">
        <v>117</v>
      </c>
      <c r="L801" s="21" t="str">
        <f t="shared" si="170"/>
        <v>No</v>
      </c>
    </row>
    <row r="802" spans="1:12">
      <c r="A802" s="218" t="s">
        <v>483</v>
      </c>
      <c r="B802" s="212"/>
      <c r="C802" s="212"/>
      <c r="D802" s="212"/>
      <c r="E802" s="212"/>
      <c r="F802" s="212"/>
      <c r="G802" s="212"/>
      <c r="H802" s="212"/>
      <c r="I802" s="212"/>
      <c r="J802" s="212"/>
      <c r="K802" s="212"/>
      <c r="L802" s="213"/>
    </row>
    <row r="803" spans="1:12">
      <c r="A803" s="69" t="s">
        <v>592</v>
      </c>
      <c r="B803" s="114" t="s">
        <v>51</v>
      </c>
      <c r="C803" s="65">
        <v>13947.640201</v>
      </c>
      <c r="D803" s="103" t="str">
        <f t="shared" ref="D803:D814" si="178">IF($B803="N/A","N/A",IF(C803&gt;10,"No",IF(C803&lt;-10,"No","Yes")))</f>
        <v>N/A</v>
      </c>
      <c r="E803" s="65">
        <v>10740.646500000001</v>
      </c>
      <c r="F803" s="103" t="str">
        <f t="shared" ref="F803:F814" si="179">IF($B803="N/A","N/A",IF(E803&gt;10,"No",IF(E803&lt;-10,"No","Yes")))</f>
        <v>N/A</v>
      </c>
      <c r="G803" s="65">
        <v>11065.170577999999</v>
      </c>
      <c r="H803" s="103" t="str">
        <f t="shared" ref="H803:H814" si="180">IF($B803="N/A","N/A",IF(G803&gt;10,"No",IF(G803&lt;-10,"No","Yes")))</f>
        <v>N/A</v>
      </c>
      <c r="I803" s="104">
        <v>-23</v>
      </c>
      <c r="J803" s="104">
        <v>3.0209999999999999</v>
      </c>
      <c r="K803" s="66" t="s">
        <v>117</v>
      </c>
      <c r="L803" s="138" t="str">
        <f t="shared" ref="L803:L814" si="181">IF(J803="Div by 0", "N/A", IF(K803="N/A","N/A", IF(J803&gt;VALUE(MID(K803,1,2)), "No", IF(J803&lt;-1*VALUE(MID(K803,1,2)), "No", "Yes"))))</f>
        <v>Yes</v>
      </c>
    </row>
    <row r="804" spans="1:12">
      <c r="A804" s="153" t="s">
        <v>787</v>
      </c>
      <c r="B804" s="70" t="s">
        <v>51</v>
      </c>
      <c r="C804" s="40">
        <v>10213.51636</v>
      </c>
      <c r="D804" s="10" t="str">
        <f t="shared" si="178"/>
        <v>N/A</v>
      </c>
      <c r="E804" s="40">
        <v>6907.0922100999996</v>
      </c>
      <c r="F804" s="10" t="str">
        <f t="shared" si="179"/>
        <v>N/A</v>
      </c>
      <c r="G804" s="40">
        <v>7445.4643717999998</v>
      </c>
      <c r="H804" s="10" t="str">
        <f t="shared" si="180"/>
        <v>N/A</v>
      </c>
      <c r="I804" s="96">
        <v>-32.4</v>
      </c>
      <c r="J804" s="96">
        <v>7.7939999999999996</v>
      </c>
      <c r="K804" s="11" t="s">
        <v>117</v>
      </c>
      <c r="L804" s="21" t="str">
        <f t="shared" si="181"/>
        <v>Yes</v>
      </c>
    </row>
    <row r="805" spans="1:12">
      <c r="A805" s="153" t="s">
        <v>788</v>
      </c>
      <c r="B805" s="70" t="s">
        <v>51</v>
      </c>
      <c r="C805" s="40">
        <v>24051.205105000001</v>
      </c>
      <c r="D805" s="10" t="str">
        <f t="shared" si="178"/>
        <v>N/A</v>
      </c>
      <c r="E805" s="40">
        <v>21448.919505999998</v>
      </c>
      <c r="F805" s="10" t="str">
        <f t="shared" si="179"/>
        <v>N/A</v>
      </c>
      <c r="G805" s="40">
        <v>21446.626532999999</v>
      </c>
      <c r="H805" s="10" t="str">
        <f t="shared" si="180"/>
        <v>N/A</v>
      </c>
      <c r="I805" s="96">
        <v>-10.8</v>
      </c>
      <c r="J805" s="96">
        <v>-1.0999999999999999E-2</v>
      </c>
      <c r="K805" s="11" t="s">
        <v>117</v>
      </c>
      <c r="L805" s="21" t="str">
        <f t="shared" si="181"/>
        <v>Yes</v>
      </c>
    </row>
    <row r="806" spans="1:12">
      <c r="A806" s="153" t="s">
        <v>789</v>
      </c>
      <c r="B806" s="70" t="s">
        <v>51</v>
      </c>
      <c r="C806" s="40">
        <v>14143.760748000001</v>
      </c>
      <c r="D806" s="10" t="str">
        <f t="shared" si="178"/>
        <v>N/A</v>
      </c>
      <c r="E806" s="40">
        <v>10818.296060000001</v>
      </c>
      <c r="F806" s="10" t="str">
        <f t="shared" si="179"/>
        <v>N/A</v>
      </c>
      <c r="G806" s="40">
        <v>11015.609097</v>
      </c>
      <c r="H806" s="10" t="str">
        <f t="shared" si="180"/>
        <v>N/A</v>
      </c>
      <c r="I806" s="96">
        <v>-23.5</v>
      </c>
      <c r="J806" s="96">
        <v>1.8240000000000001</v>
      </c>
      <c r="K806" s="11" t="s">
        <v>117</v>
      </c>
      <c r="L806" s="21" t="str">
        <f t="shared" si="181"/>
        <v>Yes</v>
      </c>
    </row>
    <row r="807" spans="1:12">
      <c r="A807" s="153" t="s">
        <v>790</v>
      </c>
      <c r="B807" s="70" t="s">
        <v>51</v>
      </c>
      <c r="C807" s="40" t="s">
        <v>995</v>
      </c>
      <c r="D807" s="10" t="str">
        <f t="shared" si="178"/>
        <v>N/A</v>
      </c>
      <c r="E807" s="40" t="s">
        <v>995</v>
      </c>
      <c r="F807" s="10" t="str">
        <f t="shared" si="179"/>
        <v>N/A</v>
      </c>
      <c r="G807" s="40" t="s">
        <v>995</v>
      </c>
      <c r="H807" s="10" t="str">
        <f t="shared" si="180"/>
        <v>N/A</v>
      </c>
      <c r="I807" s="96" t="s">
        <v>995</v>
      </c>
      <c r="J807" s="96" t="s">
        <v>995</v>
      </c>
      <c r="K807" s="11" t="s">
        <v>117</v>
      </c>
      <c r="L807" s="21" t="str">
        <f t="shared" si="181"/>
        <v>N/A</v>
      </c>
    </row>
    <row r="808" spans="1:12">
      <c r="A808" s="153" t="s">
        <v>791</v>
      </c>
      <c r="B808" s="70" t="s">
        <v>51</v>
      </c>
      <c r="C808" s="40">
        <v>1985.9677419</v>
      </c>
      <c r="D808" s="10" t="str">
        <f t="shared" si="178"/>
        <v>N/A</v>
      </c>
      <c r="E808" s="40">
        <v>0</v>
      </c>
      <c r="F808" s="10" t="str">
        <f t="shared" si="179"/>
        <v>N/A</v>
      </c>
      <c r="G808" s="40" t="s">
        <v>995</v>
      </c>
      <c r="H808" s="10" t="str">
        <f t="shared" si="180"/>
        <v>N/A</v>
      </c>
      <c r="I808" s="96">
        <v>-100</v>
      </c>
      <c r="J808" s="96" t="s">
        <v>995</v>
      </c>
      <c r="K808" s="11" t="s">
        <v>117</v>
      </c>
      <c r="L808" s="21" t="str">
        <f t="shared" si="181"/>
        <v>N/A</v>
      </c>
    </row>
    <row r="809" spans="1:12">
      <c r="A809" s="69" t="s">
        <v>595</v>
      </c>
      <c r="B809" s="70" t="s">
        <v>51</v>
      </c>
      <c r="C809" s="40">
        <v>12559.840835999999</v>
      </c>
      <c r="D809" s="10" t="str">
        <f t="shared" si="178"/>
        <v>N/A</v>
      </c>
      <c r="E809" s="40">
        <v>9163.3167051</v>
      </c>
      <c r="F809" s="10" t="str">
        <f t="shared" si="179"/>
        <v>N/A</v>
      </c>
      <c r="G809" s="40">
        <v>10114.571347999999</v>
      </c>
      <c r="H809" s="10" t="str">
        <f t="shared" si="180"/>
        <v>N/A</v>
      </c>
      <c r="I809" s="96">
        <v>-27</v>
      </c>
      <c r="J809" s="96">
        <v>10.38</v>
      </c>
      <c r="K809" s="11" t="s">
        <v>117</v>
      </c>
      <c r="L809" s="21" t="str">
        <f t="shared" si="181"/>
        <v>Yes</v>
      </c>
    </row>
    <row r="810" spans="1:12">
      <c r="A810" s="113" t="s">
        <v>792</v>
      </c>
      <c r="B810" s="57" t="s">
        <v>51</v>
      </c>
      <c r="C810" s="62">
        <v>11146.191139</v>
      </c>
      <c r="D810" s="56" t="str">
        <f t="shared" si="178"/>
        <v>N/A</v>
      </c>
      <c r="E810" s="62">
        <v>7882.2206958999996</v>
      </c>
      <c r="F810" s="56" t="str">
        <f t="shared" si="179"/>
        <v>N/A</v>
      </c>
      <c r="G810" s="62">
        <v>9006.1155457999994</v>
      </c>
      <c r="H810" s="56" t="str">
        <f t="shared" si="180"/>
        <v>N/A</v>
      </c>
      <c r="I810" s="51">
        <v>-29.3</v>
      </c>
      <c r="J810" s="51">
        <v>14.26</v>
      </c>
      <c r="K810" s="57" t="s">
        <v>117</v>
      </c>
      <c r="L810" s="21" t="str">
        <f t="shared" si="181"/>
        <v>Yes</v>
      </c>
    </row>
    <row r="811" spans="1:12">
      <c r="A811" s="113" t="s">
        <v>793</v>
      </c>
      <c r="B811" s="57" t="s">
        <v>51</v>
      </c>
      <c r="C811" s="62">
        <v>22216.123514999999</v>
      </c>
      <c r="D811" s="56" t="str">
        <f t="shared" si="178"/>
        <v>N/A</v>
      </c>
      <c r="E811" s="62">
        <v>21788.053499000001</v>
      </c>
      <c r="F811" s="56" t="str">
        <f t="shared" si="179"/>
        <v>N/A</v>
      </c>
      <c r="G811" s="62">
        <v>22852.935559000001</v>
      </c>
      <c r="H811" s="56" t="str">
        <f t="shared" si="180"/>
        <v>N/A</v>
      </c>
      <c r="I811" s="51">
        <v>-1.93</v>
      </c>
      <c r="J811" s="51">
        <v>4.8869999999999996</v>
      </c>
      <c r="K811" s="57" t="s">
        <v>117</v>
      </c>
      <c r="L811" s="21" t="str">
        <f t="shared" si="181"/>
        <v>Yes</v>
      </c>
    </row>
    <row r="812" spans="1:12">
      <c r="A812" s="113" t="s">
        <v>886</v>
      </c>
      <c r="B812" s="57" t="s">
        <v>51</v>
      </c>
      <c r="C812" s="62">
        <v>12781.439509</v>
      </c>
      <c r="D812" s="56" t="str">
        <f t="shared" si="178"/>
        <v>N/A</v>
      </c>
      <c r="E812" s="62">
        <v>9119.9790764999998</v>
      </c>
      <c r="F812" s="56" t="str">
        <f t="shared" si="179"/>
        <v>N/A</v>
      </c>
      <c r="G812" s="62">
        <v>9931.9565688000002</v>
      </c>
      <c r="H812" s="56" t="str">
        <f t="shared" si="180"/>
        <v>N/A</v>
      </c>
      <c r="I812" s="51">
        <v>-28.6</v>
      </c>
      <c r="J812" s="51">
        <v>8.9030000000000005</v>
      </c>
      <c r="K812" s="57" t="s">
        <v>117</v>
      </c>
      <c r="L812" s="21" t="str">
        <f t="shared" si="181"/>
        <v>Yes</v>
      </c>
    </row>
    <row r="813" spans="1:12">
      <c r="A813" s="113" t="s">
        <v>808</v>
      </c>
      <c r="B813" s="57" t="s">
        <v>51</v>
      </c>
      <c r="C813" s="62" t="s">
        <v>995</v>
      </c>
      <c r="D813" s="56" t="str">
        <f t="shared" si="178"/>
        <v>N/A</v>
      </c>
      <c r="E813" s="62" t="s">
        <v>995</v>
      </c>
      <c r="F813" s="56" t="str">
        <f t="shared" si="179"/>
        <v>N/A</v>
      </c>
      <c r="G813" s="62" t="s">
        <v>995</v>
      </c>
      <c r="H813" s="56" t="str">
        <f t="shared" si="180"/>
        <v>N/A</v>
      </c>
      <c r="I813" s="51" t="s">
        <v>995</v>
      </c>
      <c r="J813" s="51" t="s">
        <v>995</v>
      </c>
      <c r="K813" s="57" t="s">
        <v>117</v>
      </c>
      <c r="L813" s="21" t="str">
        <f t="shared" si="181"/>
        <v>N/A</v>
      </c>
    </row>
    <row r="814" spans="1:12">
      <c r="A814" s="113" t="s">
        <v>794</v>
      </c>
      <c r="B814" s="59" t="s">
        <v>51</v>
      </c>
      <c r="C814" s="64">
        <v>914.66666667000004</v>
      </c>
      <c r="D814" s="112" t="str">
        <f t="shared" si="178"/>
        <v>N/A</v>
      </c>
      <c r="E814" s="64">
        <v>16.5</v>
      </c>
      <c r="F814" s="112" t="str">
        <f t="shared" si="179"/>
        <v>N/A</v>
      </c>
      <c r="G814" s="64" t="s">
        <v>995</v>
      </c>
      <c r="H814" s="112" t="str">
        <f t="shared" si="180"/>
        <v>N/A</v>
      </c>
      <c r="I814" s="61">
        <v>-98.2</v>
      </c>
      <c r="J814" s="61" t="s">
        <v>995</v>
      </c>
      <c r="K814" s="59" t="s">
        <v>117</v>
      </c>
      <c r="L814" s="43" t="str">
        <f t="shared" si="181"/>
        <v>N/A</v>
      </c>
    </row>
    <row r="815" spans="1:12">
      <c r="A815" s="218" t="s">
        <v>413</v>
      </c>
      <c r="B815" s="212"/>
      <c r="C815" s="212"/>
      <c r="D815" s="212"/>
      <c r="E815" s="212"/>
      <c r="F815" s="212"/>
      <c r="G815" s="212"/>
      <c r="H815" s="212"/>
      <c r="I815" s="212"/>
      <c r="J815" s="212"/>
      <c r="K815" s="212"/>
      <c r="L815" s="213"/>
    </row>
    <row r="816" spans="1:12">
      <c r="A816" s="118" t="s">
        <v>414</v>
      </c>
      <c r="B816" s="114" t="s">
        <v>51</v>
      </c>
      <c r="C816" s="65">
        <v>54940289</v>
      </c>
      <c r="D816" s="103" t="str">
        <f t="shared" ref="D816:D879" si="182">IF($B816="N/A","N/A",IF(C816&gt;10,"No",IF(C816&lt;-10,"No","Yes")))</f>
        <v>N/A</v>
      </c>
      <c r="E816" s="65">
        <v>55389589</v>
      </c>
      <c r="F816" s="103" t="str">
        <f t="shared" ref="F816:F879" si="183">IF($B816="N/A","N/A",IF(E816&gt;10,"No",IF(E816&lt;-10,"No","Yes")))</f>
        <v>N/A</v>
      </c>
      <c r="G816" s="65">
        <v>53579909</v>
      </c>
      <c r="H816" s="103" t="str">
        <f t="shared" ref="H816:H879" si="184">IF($B816="N/A","N/A",IF(G816&gt;10,"No",IF(G816&lt;-10,"No","Yes")))</f>
        <v>N/A</v>
      </c>
      <c r="I816" s="104">
        <v>0.81779999999999997</v>
      </c>
      <c r="J816" s="104">
        <v>-3.27</v>
      </c>
      <c r="K816" s="66" t="s">
        <v>117</v>
      </c>
      <c r="L816" s="138" t="str">
        <f t="shared" ref="L816:L847" si="185">IF(J816="Div by 0", "N/A", IF(K816="N/A","N/A", IF(J816&gt;VALUE(MID(K816,1,2)), "No", IF(J816&lt;-1*VALUE(MID(K816,1,2)), "No", "Yes"))))</f>
        <v>Yes</v>
      </c>
    </row>
    <row r="817" spans="1:12">
      <c r="A817" s="118" t="s">
        <v>102</v>
      </c>
      <c r="B817" s="70" t="s">
        <v>51</v>
      </c>
      <c r="C817" s="39">
        <v>23253</v>
      </c>
      <c r="D817" s="10" t="str">
        <f t="shared" si="182"/>
        <v>N/A</v>
      </c>
      <c r="E817" s="39">
        <v>21551</v>
      </c>
      <c r="F817" s="10" t="str">
        <f t="shared" si="183"/>
        <v>N/A</v>
      </c>
      <c r="G817" s="39">
        <v>22425</v>
      </c>
      <c r="H817" s="10" t="str">
        <f t="shared" si="184"/>
        <v>N/A</v>
      </c>
      <c r="I817" s="96">
        <v>-7.32</v>
      </c>
      <c r="J817" s="96">
        <v>4.0549999999999997</v>
      </c>
      <c r="K817" s="11" t="s">
        <v>117</v>
      </c>
      <c r="L817" s="21" t="str">
        <f t="shared" si="185"/>
        <v>Yes</v>
      </c>
    </row>
    <row r="818" spans="1:12">
      <c r="A818" s="118" t="s">
        <v>415</v>
      </c>
      <c r="B818" s="70" t="s">
        <v>51</v>
      </c>
      <c r="C818" s="40">
        <v>2362.7183159000001</v>
      </c>
      <c r="D818" s="10" t="str">
        <f t="shared" si="182"/>
        <v>N/A</v>
      </c>
      <c r="E818" s="40">
        <v>2570.1632871000002</v>
      </c>
      <c r="F818" s="10" t="str">
        <f t="shared" si="183"/>
        <v>N/A</v>
      </c>
      <c r="G818" s="40">
        <v>2389.2936009</v>
      </c>
      <c r="H818" s="10" t="str">
        <f t="shared" si="184"/>
        <v>N/A</v>
      </c>
      <c r="I818" s="96">
        <v>8.7799999999999994</v>
      </c>
      <c r="J818" s="96">
        <v>-7.04</v>
      </c>
      <c r="K818" s="11" t="s">
        <v>117</v>
      </c>
      <c r="L818" s="21" t="str">
        <f t="shared" si="185"/>
        <v>Yes</v>
      </c>
    </row>
    <row r="819" spans="1:12">
      <c r="A819" s="118" t="s">
        <v>416</v>
      </c>
      <c r="B819" s="70" t="s">
        <v>51</v>
      </c>
      <c r="C819" s="39">
        <v>6.6848578677999999</v>
      </c>
      <c r="D819" s="10" t="str">
        <f t="shared" si="182"/>
        <v>N/A</v>
      </c>
      <c r="E819" s="39">
        <v>1.5300914110999999</v>
      </c>
      <c r="F819" s="10" t="str">
        <f t="shared" si="183"/>
        <v>N/A</v>
      </c>
      <c r="G819" s="39">
        <v>1.5444370123</v>
      </c>
      <c r="H819" s="10" t="str">
        <f t="shared" si="184"/>
        <v>N/A</v>
      </c>
      <c r="I819" s="96">
        <v>-77.099999999999994</v>
      </c>
      <c r="J819" s="96">
        <v>0.93759999999999999</v>
      </c>
      <c r="K819" s="11" t="s">
        <v>117</v>
      </c>
      <c r="L819" s="21" t="str">
        <f t="shared" si="185"/>
        <v>Yes</v>
      </c>
    </row>
    <row r="820" spans="1:12">
      <c r="A820" s="118" t="s">
        <v>417</v>
      </c>
      <c r="B820" s="70" t="s">
        <v>51</v>
      </c>
      <c r="C820" s="40">
        <v>5943775</v>
      </c>
      <c r="D820" s="10" t="str">
        <f t="shared" si="182"/>
        <v>N/A</v>
      </c>
      <c r="E820" s="40">
        <v>7464325</v>
      </c>
      <c r="F820" s="10" t="str">
        <f t="shared" si="183"/>
        <v>N/A</v>
      </c>
      <c r="G820" s="40">
        <v>4653490</v>
      </c>
      <c r="H820" s="10" t="str">
        <f t="shared" si="184"/>
        <v>N/A</v>
      </c>
      <c r="I820" s="96">
        <v>25.58</v>
      </c>
      <c r="J820" s="96">
        <v>-37.700000000000003</v>
      </c>
      <c r="K820" s="11" t="s">
        <v>117</v>
      </c>
      <c r="L820" s="21" t="str">
        <f t="shared" si="185"/>
        <v>No</v>
      </c>
    </row>
    <row r="821" spans="1:12">
      <c r="A821" s="118" t="s">
        <v>103</v>
      </c>
      <c r="B821" s="70" t="s">
        <v>51</v>
      </c>
      <c r="C821" s="39">
        <v>174</v>
      </c>
      <c r="D821" s="10" t="str">
        <f t="shared" si="182"/>
        <v>N/A</v>
      </c>
      <c r="E821" s="39">
        <v>179</v>
      </c>
      <c r="F821" s="10" t="str">
        <f t="shared" si="183"/>
        <v>N/A</v>
      </c>
      <c r="G821" s="39">
        <v>122</v>
      </c>
      <c r="H821" s="10" t="str">
        <f t="shared" si="184"/>
        <v>N/A</v>
      </c>
      <c r="I821" s="96">
        <v>2.8740000000000001</v>
      </c>
      <c r="J821" s="96">
        <v>-31.8</v>
      </c>
      <c r="K821" s="11" t="s">
        <v>117</v>
      </c>
      <c r="L821" s="21" t="str">
        <f t="shared" si="185"/>
        <v>No</v>
      </c>
    </row>
    <row r="822" spans="1:12">
      <c r="A822" s="118" t="s">
        <v>418</v>
      </c>
      <c r="B822" s="70" t="s">
        <v>51</v>
      </c>
      <c r="C822" s="40">
        <v>34159.626436999999</v>
      </c>
      <c r="D822" s="10" t="str">
        <f t="shared" si="182"/>
        <v>N/A</v>
      </c>
      <c r="E822" s="40">
        <v>41700.139665000002</v>
      </c>
      <c r="F822" s="10" t="str">
        <f t="shared" si="183"/>
        <v>N/A</v>
      </c>
      <c r="G822" s="40">
        <v>38143.360655999997</v>
      </c>
      <c r="H822" s="10" t="str">
        <f t="shared" si="184"/>
        <v>N/A</v>
      </c>
      <c r="I822" s="96">
        <v>22.07</v>
      </c>
      <c r="J822" s="96">
        <v>-8.5299999999999994</v>
      </c>
      <c r="K822" s="11" t="s">
        <v>117</v>
      </c>
      <c r="L822" s="21" t="str">
        <f t="shared" si="185"/>
        <v>Yes</v>
      </c>
    </row>
    <row r="823" spans="1:12">
      <c r="A823" s="118" t="s">
        <v>419</v>
      </c>
      <c r="B823" s="70" t="s">
        <v>51</v>
      </c>
      <c r="C823" s="40">
        <v>43902</v>
      </c>
      <c r="D823" s="10" t="str">
        <f t="shared" si="182"/>
        <v>N/A</v>
      </c>
      <c r="E823" s="40">
        <v>42469</v>
      </c>
      <c r="F823" s="10" t="str">
        <f t="shared" si="183"/>
        <v>N/A</v>
      </c>
      <c r="G823" s="40">
        <v>263353</v>
      </c>
      <c r="H823" s="10" t="str">
        <f t="shared" si="184"/>
        <v>N/A</v>
      </c>
      <c r="I823" s="96">
        <v>-3.26</v>
      </c>
      <c r="J823" s="96">
        <v>520.1</v>
      </c>
      <c r="K823" s="11" t="s">
        <v>117</v>
      </c>
      <c r="L823" s="21" t="str">
        <f t="shared" si="185"/>
        <v>No</v>
      </c>
    </row>
    <row r="824" spans="1:12">
      <c r="A824" s="111" t="s">
        <v>420</v>
      </c>
      <c r="B824" s="57" t="s">
        <v>51</v>
      </c>
      <c r="C824" s="48">
        <v>12</v>
      </c>
      <c r="D824" s="56" t="str">
        <f t="shared" si="182"/>
        <v>N/A</v>
      </c>
      <c r="E824" s="48">
        <v>8</v>
      </c>
      <c r="F824" s="56" t="str">
        <f t="shared" si="183"/>
        <v>N/A</v>
      </c>
      <c r="G824" s="48">
        <v>15</v>
      </c>
      <c r="H824" s="56" t="str">
        <f t="shared" si="184"/>
        <v>N/A</v>
      </c>
      <c r="I824" s="51">
        <v>-33.299999999999997</v>
      </c>
      <c r="J824" s="51">
        <v>87.5</v>
      </c>
      <c r="K824" s="57" t="s">
        <v>117</v>
      </c>
      <c r="L824" s="21" t="str">
        <f t="shared" si="185"/>
        <v>No</v>
      </c>
    </row>
    <row r="825" spans="1:12">
      <c r="A825" s="111" t="s">
        <v>829</v>
      </c>
      <c r="B825" s="57" t="s">
        <v>51</v>
      </c>
      <c r="C825" s="62">
        <v>3658.5</v>
      </c>
      <c r="D825" s="56" t="str">
        <f t="shared" si="182"/>
        <v>N/A</v>
      </c>
      <c r="E825" s="62">
        <v>5308.625</v>
      </c>
      <c r="F825" s="56" t="str">
        <f t="shared" si="183"/>
        <v>N/A</v>
      </c>
      <c r="G825" s="62">
        <v>17556.866666999998</v>
      </c>
      <c r="H825" s="56" t="str">
        <f t="shared" si="184"/>
        <v>N/A</v>
      </c>
      <c r="I825" s="51">
        <v>45.1</v>
      </c>
      <c r="J825" s="51">
        <v>230.7</v>
      </c>
      <c r="K825" s="57" t="s">
        <v>117</v>
      </c>
      <c r="L825" s="21" t="str">
        <f t="shared" si="185"/>
        <v>No</v>
      </c>
    </row>
    <row r="826" spans="1:12">
      <c r="A826" s="111" t="s">
        <v>421</v>
      </c>
      <c r="B826" s="57" t="s">
        <v>51</v>
      </c>
      <c r="C826" s="62">
        <v>256306129</v>
      </c>
      <c r="D826" s="56" t="str">
        <f t="shared" si="182"/>
        <v>N/A</v>
      </c>
      <c r="E826" s="62">
        <v>266704445</v>
      </c>
      <c r="F826" s="56" t="str">
        <f t="shared" si="183"/>
        <v>N/A</v>
      </c>
      <c r="G826" s="62">
        <v>288529071</v>
      </c>
      <c r="H826" s="56" t="str">
        <f t="shared" si="184"/>
        <v>N/A</v>
      </c>
      <c r="I826" s="51">
        <v>4.0570000000000004</v>
      </c>
      <c r="J826" s="51">
        <v>8.1829999999999998</v>
      </c>
      <c r="K826" s="57" t="s">
        <v>117</v>
      </c>
      <c r="L826" s="21" t="str">
        <f t="shared" si="185"/>
        <v>Yes</v>
      </c>
    </row>
    <row r="827" spans="1:12">
      <c r="A827" s="111" t="s">
        <v>104</v>
      </c>
      <c r="B827" s="57" t="s">
        <v>51</v>
      </c>
      <c r="C827" s="48">
        <v>2599</v>
      </c>
      <c r="D827" s="56" t="str">
        <f t="shared" si="182"/>
        <v>N/A</v>
      </c>
      <c r="E827" s="48">
        <v>2473</v>
      </c>
      <c r="F827" s="56" t="str">
        <f t="shared" si="183"/>
        <v>N/A</v>
      </c>
      <c r="G827" s="48">
        <v>2506</v>
      </c>
      <c r="H827" s="56" t="str">
        <f t="shared" si="184"/>
        <v>N/A</v>
      </c>
      <c r="I827" s="51">
        <v>-4.8499999999999996</v>
      </c>
      <c r="J827" s="51">
        <v>1.3340000000000001</v>
      </c>
      <c r="K827" s="57" t="s">
        <v>117</v>
      </c>
      <c r="L827" s="21" t="str">
        <f t="shared" si="185"/>
        <v>Yes</v>
      </c>
    </row>
    <row r="828" spans="1:12">
      <c r="A828" s="111" t="s">
        <v>422</v>
      </c>
      <c r="B828" s="57" t="s">
        <v>51</v>
      </c>
      <c r="C828" s="62">
        <v>98617.210080999997</v>
      </c>
      <c r="D828" s="56" t="str">
        <f t="shared" si="182"/>
        <v>N/A</v>
      </c>
      <c r="E828" s="62">
        <v>107846.52042</v>
      </c>
      <c r="F828" s="56" t="str">
        <f t="shared" si="183"/>
        <v>N/A</v>
      </c>
      <c r="G828" s="62">
        <v>115135.30366999999</v>
      </c>
      <c r="H828" s="56" t="str">
        <f t="shared" si="184"/>
        <v>N/A</v>
      </c>
      <c r="I828" s="51">
        <v>9.359</v>
      </c>
      <c r="J828" s="51">
        <v>6.758</v>
      </c>
      <c r="K828" s="57" t="s">
        <v>117</v>
      </c>
      <c r="L828" s="21" t="str">
        <f t="shared" si="185"/>
        <v>Yes</v>
      </c>
    </row>
    <row r="829" spans="1:12">
      <c r="A829" s="111" t="s">
        <v>423</v>
      </c>
      <c r="B829" s="57" t="s">
        <v>51</v>
      </c>
      <c r="C829" s="62">
        <v>1030842330</v>
      </c>
      <c r="D829" s="56" t="str">
        <f t="shared" si="182"/>
        <v>N/A</v>
      </c>
      <c r="E829" s="62">
        <v>1010964798</v>
      </c>
      <c r="F829" s="56" t="str">
        <f t="shared" si="183"/>
        <v>N/A</v>
      </c>
      <c r="G829" s="62">
        <v>998298958</v>
      </c>
      <c r="H829" s="56" t="str">
        <f t="shared" si="184"/>
        <v>N/A</v>
      </c>
      <c r="I829" s="51">
        <v>-1.93</v>
      </c>
      <c r="J829" s="51">
        <v>-1.25</v>
      </c>
      <c r="K829" s="57" t="s">
        <v>117</v>
      </c>
      <c r="L829" s="21" t="str">
        <f t="shared" si="185"/>
        <v>Yes</v>
      </c>
    </row>
    <row r="830" spans="1:12">
      <c r="A830" s="111" t="s">
        <v>424</v>
      </c>
      <c r="B830" s="57" t="s">
        <v>51</v>
      </c>
      <c r="C830" s="48">
        <v>39157</v>
      </c>
      <c r="D830" s="56" t="str">
        <f t="shared" si="182"/>
        <v>N/A</v>
      </c>
      <c r="E830" s="48">
        <v>38517</v>
      </c>
      <c r="F830" s="56" t="str">
        <f t="shared" si="183"/>
        <v>N/A</v>
      </c>
      <c r="G830" s="48">
        <v>38286</v>
      </c>
      <c r="H830" s="56" t="str">
        <f t="shared" si="184"/>
        <v>N/A</v>
      </c>
      <c r="I830" s="51">
        <v>-1.63</v>
      </c>
      <c r="J830" s="51">
        <v>-0.6</v>
      </c>
      <c r="K830" s="57" t="s">
        <v>117</v>
      </c>
      <c r="L830" s="21" t="str">
        <f t="shared" si="185"/>
        <v>Yes</v>
      </c>
    </row>
    <row r="831" spans="1:12">
      <c r="A831" s="111" t="s">
        <v>425</v>
      </c>
      <c r="B831" s="57" t="s">
        <v>51</v>
      </c>
      <c r="C831" s="62">
        <v>26325.876089000001</v>
      </c>
      <c r="D831" s="56" t="str">
        <f t="shared" si="182"/>
        <v>N/A</v>
      </c>
      <c r="E831" s="62">
        <v>26247.236233</v>
      </c>
      <c r="F831" s="56" t="str">
        <f t="shared" si="183"/>
        <v>N/A</v>
      </c>
      <c r="G831" s="62">
        <v>26074.778195999999</v>
      </c>
      <c r="H831" s="56" t="str">
        <f t="shared" si="184"/>
        <v>N/A</v>
      </c>
      <c r="I831" s="51">
        <v>-0.29899999999999999</v>
      </c>
      <c r="J831" s="51">
        <v>-0.65700000000000003</v>
      </c>
      <c r="K831" s="57" t="s">
        <v>117</v>
      </c>
      <c r="L831" s="21" t="str">
        <f t="shared" si="185"/>
        <v>Yes</v>
      </c>
    </row>
    <row r="832" spans="1:12">
      <c r="A832" s="111" t="s">
        <v>426</v>
      </c>
      <c r="B832" s="57" t="s">
        <v>51</v>
      </c>
      <c r="C832" s="62">
        <v>84130279</v>
      </c>
      <c r="D832" s="56" t="str">
        <f t="shared" si="182"/>
        <v>N/A</v>
      </c>
      <c r="E832" s="62">
        <v>88562758</v>
      </c>
      <c r="F832" s="56" t="str">
        <f t="shared" si="183"/>
        <v>N/A</v>
      </c>
      <c r="G832" s="62">
        <v>89237705</v>
      </c>
      <c r="H832" s="56" t="str">
        <f t="shared" si="184"/>
        <v>N/A</v>
      </c>
      <c r="I832" s="51">
        <v>5.2690000000000001</v>
      </c>
      <c r="J832" s="51">
        <v>0.7621</v>
      </c>
      <c r="K832" s="57" t="s">
        <v>117</v>
      </c>
      <c r="L832" s="21" t="str">
        <f t="shared" si="185"/>
        <v>Yes</v>
      </c>
    </row>
    <row r="833" spans="1:12">
      <c r="A833" s="111" t="s">
        <v>105</v>
      </c>
      <c r="B833" s="57" t="s">
        <v>51</v>
      </c>
      <c r="C833" s="48">
        <v>225118</v>
      </c>
      <c r="D833" s="56" t="str">
        <f t="shared" si="182"/>
        <v>N/A</v>
      </c>
      <c r="E833" s="48">
        <v>224163</v>
      </c>
      <c r="F833" s="56" t="str">
        <f t="shared" si="183"/>
        <v>N/A</v>
      </c>
      <c r="G833" s="48">
        <v>219754</v>
      </c>
      <c r="H833" s="56" t="str">
        <f t="shared" si="184"/>
        <v>N/A</v>
      </c>
      <c r="I833" s="51">
        <v>-0.42399999999999999</v>
      </c>
      <c r="J833" s="51">
        <v>-1.97</v>
      </c>
      <c r="K833" s="57" t="s">
        <v>117</v>
      </c>
      <c r="L833" s="21" t="str">
        <f t="shared" si="185"/>
        <v>Yes</v>
      </c>
    </row>
    <row r="834" spans="1:12">
      <c r="A834" s="111" t="s">
        <v>427</v>
      </c>
      <c r="B834" s="57" t="s">
        <v>51</v>
      </c>
      <c r="C834" s="62">
        <v>373.71635764000001</v>
      </c>
      <c r="D834" s="56" t="str">
        <f t="shared" si="182"/>
        <v>N/A</v>
      </c>
      <c r="E834" s="62">
        <v>395.08196268</v>
      </c>
      <c r="F834" s="56" t="str">
        <f t="shared" si="183"/>
        <v>N/A</v>
      </c>
      <c r="G834" s="62">
        <v>406.08000308999999</v>
      </c>
      <c r="H834" s="56" t="str">
        <f t="shared" si="184"/>
        <v>N/A</v>
      </c>
      <c r="I834" s="51">
        <v>5.7169999999999996</v>
      </c>
      <c r="J834" s="51">
        <v>2.7839999999999998</v>
      </c>
      <c r="K834" s="57" t="s">
        <v>117</v>
      </c>
      <c r="L834" s="21" t="str">
        <f t="shared" si="185"/>
        <v>Yes</v>
      </c>
    </row>
    <row r="835" spans="1:12">
      <c r="A835" s="111" t="s">
        <v>428</v>
      </c>
      <c r="B835" s="57" t="s">
        <v>51</v>
      </c>
      <c r="C835" s="62">
        <v>27974902</v>
      </c>
      <c r="D835" s="56" t="str">
        <f t="shared" si="182"/>
        <v>N/A</v>
      </c>
      <c r="E835" s="62">
        <v>30689458</v>
      </c>
      <c r="F835" s="56" t="str">
        <f t="shared" si="183"/>
        <v>N/A</v>
      </c>
      <c r="G835" s="62">
        <v>34435543</v>
      </c>
      <c r="H835" s="56" t="str">
        <f t="shared" si="184"/>
        <v>N/A</v>
      </c>
      <c r="I835" s="51">
        <v>9.7040000000000006</v>
      </c>
      <c r="J835" s="51">
        <v>12.21</v>
      </c>
      <c r="K835" s="57" t="s">
        <v>117</v>
      </c>
      <c r="L835" s="21" t="str">
        <f t="shared" si="185"/>
        <v>Yes</v>
      </c>
    </row>
    <row r="836" spans="1:12">
      <c r="A836" s="111" t="s">
        <v>106</v>
      </c>
      <c r="B836" s="57" t="s">
        <v>51</v>
      </c>
      <c r="C836" s="48">
        <v>70989</v>
      </c>
      <c r="D836" s="56" t="str">
        <f t="shared" si="182"/>
        <v>N/A</v>
      </c>
      <c r="E836" s="48">
        <v>71675</v>
      </c>
      <c r="F836" s="56" t="str">
        <f t="shared" si="183"/>
        <v>N/A</v>
      </c>
      <c r="G836" s="48">
        <v>73177</v>
      </c>
      <c r="H836" s="56" t="str">
        <f t="shared" si="184"/>
        <v>N/A</v>
      </c>
      <c r="I836" s="51">
        <v>0.96630000000000005</v>
      </c>
      <c r="J836" s="51">
        <v>2.0960000000000001</v>
      </c>
      <c r="K836" s="57" t="s">
        <v>117</v>
      </c>
      <c r="L836" s="21" t="str">
        <f t="shared" si="185"/>
        <v>Yes</v>
      </c>
    </row>
    <row r="837" spans="1:12">
      <c r="A837" s="111" t="s">
        <v>429</v>
      </c>
      <c r="B837" s="57" t="s">
        <v>51</v>
      </c>
      <c r="C837" s="62">
        <v>394.07375790999998</v>
      </c>
      <c r="D837" s="56" t="str">
        <f t="shared" si="182"/>
        <v>N/A</v>
      </c>
      <c r="E837" s="62">
        <v>428.17520753000002</v>
      </c>
      <c r="F837" s="56" t="str">
        <f t="shared" si="183"/>
        <v>N/A</v>
      </c>
      <c r="G837" s="62">
        <v>470.57877474999998</v>
      </c>
      <c r="H837" s="56" t="str">
        <f t="shared" si="184"/>
        <v>N/A</v>
      </c>
      <c r="I837" s="51">
        <v>8.6539999999999999</v>
      </c>
      <c r="J837" s="51">
        <v>9.9030000000000005</v>
      </c>
      <c r="K837" s="57" t="s">
        <v>117</v>
      </c>
      <c r="L837" s="21" t="str">
        <f t="shared" si="185"/>
        <v>Yes</v>
      </c>
    </row>
    <row r="838" spans="1:12">
      <c r="A838" s="111" t="s">
        <v>430</v>
      </c>
      <c r="B838" s="57" t="s">
        <v>51</v>
      </c>
      <c r="C838" s="62">
        <v>5195673</v>
      </c>
      <c r="D838" s="56" t="str">
        <f t="shared" si="182"/>
        <v>N/A</v>
      </c>
      <c r="E838" s="62">
        <v>5605750</v>
      </c>
      <c r="F838" s="56" t="str">
        <f t="shared" si="183"/>
        <v>N/A</v>
      </c>
      <c r="G838" s="62">
        <v>5426471</v>
      </c>
      <c r="H838" s="56" t="str">
        <f t="shared" si="184"/>
        <v>N/A</v>
      </c>
      <c r="I838" s="51">
        <v>7.8929999999999998</v>
      </c>
      <c r="J838" s="51">
        <v>-3.2</v>
      </c>
      <c r="K838" s="57" t="s">
        <v>117</v>
      </c>
      <c r="L838" s="21" t="str">
        <f t="shared" si="185"/>
        <v>Yes</v>
      </c>
    </row>
    <row r="839" spans="1:12">
      <c r="A839" s="118" t="s">
        <v>107</v>
      </c>
      <c r="B839" s="70" t="s">
        <v>51</v>
      </c>
      <c r="C839" s="39">
        <v>87357</v>
      </c>
      <c r="D839" s="10" t="str">
        <f t="shared" si="182"/>
        <v>N/A</v>
      </c>
      <c r="E839" s="39">
        <v>85288</v>
      </c>
      <c r="F839" s="10" t="str">
        <f t="shared" si="183"/>
        <v>N/A</v>
      </c>
      <c r="G839" s="39">
        <v>82384</v>
      </c>
      <c r="H839" s="10" t="str">
        <f t="shared" si="184"/>
        <v>N/A</v>
      </c>
      <c r="I839" s="96">
        <v>-2.37</v>
      </c>
      <c r="J839" s="96">
        <v>-3.4</v>
      </c>
      <c r="K839" s="11" t="s">
        <v>117</v>
      </c>
      <c r="L839" s="21" t="str">
        <f t="shared" si="185"/>
        <v>Yes</v>
      </c>
    </row>
    <row r="840" spans="1:12">
      <c r="A840" s="118" t="s">
        <v>431</v>
      </c>
      <c r="B840" s="70" t="s">
        <v>51</v>
      </c>
      <c r="C840" s="40">
        <v>59.476321302000002</v>
      </c>
      <c r="D840" s="10" t="str">
        <f t="shared" si="182"/>
        <v>N/A</v>
      </c>
      <c r="E840" s="40">
        <v>65.727300440999997</v>
      </c>
      <c r="F840" s="10" t="str">
        <f t="shared" si="183"/>
        <v>N/A</v>
      </c>
      <c r="G840" s="40">
        <v>65.868020489000003</v>
      </c>
      <c r="H840" s="10" t="str">
        <f t="shared" si="184"/>
        <v>N/A</v>
      </c>
      <c r="I840" s="96">
        <v>10.51</v>
      </c>
      <c r="J840" s="96">
        <v>0.21410000000000001</v>
      </c>
      <c r="K840" s="11" t="s">
        <v>117</v>
      </c>
      <c r="L840" s="21" t="str">
        <f t="shared" si="185"/>
        <v>Yes</v>
      </c>
    </row>
    <row r="841" spans="1:12">
      <c r="A841" s="118" t="s">
        <v>432</v>
      </c>
      <c r="B841" s="70" t="s">
        <v>51</v>
      </c>
      <c r="C841" s="40">
        <v>36832864</v>
      </c>
      <c r="D841" s="10" t="str">
        <f t="shared" si="182"/>
        <v>N/A</v>
      </c>
      <c r="E841" s="40">
        <v>37966960</v>
      </c>
      <c r="F841" s="10" t="str">
        <f t="shared" si="183"/>
        <v>N/A</v>
      </c>
      <c r="G841" s="40">
        <v>38447896</v>
      </c>
      <c r="H841" s="10" t="str">
        <f t="shared" si="184"/>
        <v>N/A</v>
      </c>
      <c r="I841" s="96">
        <v>3.0790000000000002</v>
      </c>
      <c r="J841" s="96">
        <v>1.2669999999999999</v>
      </c>
      <c r="K841" s="11" t="s">
        <v>117</v>
      </c>
      <c r="L841" s="21" t="str">
        <f t="shared" si="185"/>
        <v>Yes</v>
      </c>
    </row>
    <row r="842" spans="1:12">
      <c r="A842" s="118" t="s">
        <v>433</v>
      </c>
      <c r="B842" s="70" t="s">
        <v>51</v>
      </c>
      <c r="C842" s="39">
        <v>107695</v>
      </c>
      <c r="D842" s="10" t="str">
        <f t="shared" si="182"/>
        <v>N/A</v>
      </c>
      <c r="E842" s="39">
        <v>106548</v>
      </c>
      <c r="F842" s="10" t="str">
        <f t="shared" si="183"/>
        <v>N/A</v>
      </c>
      <c r="G842" s="39">
        <v>107551</v>
      </c>
      <c r="H842" s="10" t="str">
        <f t="shared" si="184"/>
        <v>N/A</v>
      </c>
      <c r="I842" s="96">
        <v>-1.07</v>
      </c>
      <c r="J842" s="96">
        <v>0.94140000000000001</v>
      </c>
      <c r="K842" s="11" t="s">
        <v>117</v>
      </c>
      <c r="L842" s="21" t="str">
        <f t="shared" si="185"/>
        <v>Yes</v>
      </c>
    </row>
    <row r="843" spans="1:12">
      <c r="A843" s="118" t="s">
        <v>434</v>
      </c>
      <c r="B843" s="70" t="s">
        <v>51</v>
      </c>
      <c r="C843" s="40">
        <v>342.01090116</v>
      </c>
      <c r="D843" s="10" t="str">
        <f t="shared" si="182"/>
        <v>N/A</v>
      </c>
      <c r="E843" s="40">
        <v>356.33667455</v>
      </c>
      <c r="F843" s="10" t="str">
        <f t="shared" si="183"/>
        <v>N/A</v>
      </c>
      <c r="G843" s="40">
        <v>357.48524886000001</v>
      </c>
      <c r="H843" s="10" t="str">
        <f t="shared" si="184"/>
        <v>N/A</v>
      </c>
      <c r="I843" s="96">
        <v>4.1890000000000001</v>
      </c>
      <c r="J843" s="96">
        <v>0.32229999999999998</v>
      </c>
      <c r="K843" s="11" t="s">
        <v>117</v>
      </c>
      <c r="L843" s="21" t="str">
        <f t="shared" si="185"/>
        <v>Yes</v>
      </c>
    </row>
    <row r="844" spans="1:12">
      <c r="A844" s="118" t="s">
        <v>435</v>
      </c>
      <c r="B844" s="70" t="s">
        <v>51</v>
      </c>
      <c r="C844" s="40">
        <v>23591003</v>
      </c>
      <c r="D844" s="10" t="str">
        <f t="shared" si="182"/>
        <v>N/A</v>
      </c>
      <c r="E844" s="40">
        <v>29198715</v>
      </c>
      <c r="F844" s="10" t="str">
        <f t="shared" si="183"/>
        <v>N/A</v>
      </c>
      <c r="G844" s="40">
        <v>33478798</v>
      </c>
      <c r="H844" s="10" t="str">
        <f t="shared" si="184"/>
        <v>N/A</v>
      </c>
      <c r="I844" s="96">
        <v>23.77</v>
      </c>
      <c r="J844" s="96">
        <v>14.66</v>
      </c>
      <c r="K844" s="11" t="s">
        <v>117</v>
      </c>
      <c r="L844" s="21" t="str">
        <f t="shared" si="185"/>
        <v>Yes</v>
      </c>
    </row>
    <row r="845" spans="1:12">
      <c r="A845" s="118" t="s">
        <v>108</v>
      </c>
      <c r="B845" s="70" t="s">
        <v>51</v>
      </c>
      <c r="C845" s="39">
        <v>46516</v>
      </c>
      <c r="D845" s="10" t="str">
        <f t="shared" si="182"/>
        <v>N/A</v>
      </c>
      <c r="E845" s="39">
        <v>46947</v>
      </c>
      <c r="F845" s="10" t="str">
        <f t="shared" si="183"/>
        <v>N/A</v>
      </c>
      <c r="G845" s="39">
        <v>47253</v>
      </c>
      <c r="H845" s="10" t="str">
        <f t="shared" si="184"/>
        <v>N/A</v>
      </c>
      <c r="I845" s="96">
        <v>0.92659999999999998</v>
      </c>
      <c r="J845" s="96">
        <v>0.65180000000000005</v>
      </c>
      <c r="K845" s="11" t="s">
        <v>117</v>
      </c>
      <c r="L845" s="21" t="str">
        <f t="shared" si="185"/>
        <v>Yes</v>
      </c>
    </row>
    <row r="846" spans="1:12">
      <c r="A846" s="118" t="s">
        <v>436</v>
      </c>
      <c r="B846" s="70" t="s">
        <v>51</v>
      </c>
      <c r="C846" s="40">
        <v>507.15889155999997</v>
      </c>
      <c r="D846" s="10" t="str">
        <f t="shared" si="182"/>
        <v>N/A</v>
      </c>
      <c r="E846" s="40">
        <v>621.95060387000001</v>
      </c>
      <c r="F846" s="10" t="str">
        <f t="shared" si="183"/>
        <v>N/A</v>
      </c>
      <c r="G846" s="40">
        <v>708.50100523000003</v>
      </c>
      <c r="H846" s="10" t="str">
        <f t="shared" si="184"/>
        <v>N/A</v>
      </c>
      <c r="I846" s="96">
        <v>22.63</v>
      </c>
      <c r="J846" s="96">
        <v>13.92</v>
      </c>
      <c r="K846" s="11" t="s">
        <v>117</v>
      </c>
      <c r="L846" s="21" t="str">
        <f t="shared" si="185"/>
        <v>Yes</v>
      </c>
    </row>
    <row r="847" spans="1:12">
      <c r="A847" s="118" t="s">
        <v>437</v>
      </c>
      <c r="B847" s="70" t="s">
        <v>51</v>
      </c>
      <c r="C847" s="40">
        <v>39735363</v>
      </c>
      <c r="D847" s="10" t="str">
        <f t="shared" si="182"/>
        <v>N/A</v>
      </c>
      <c r="E847" s="40">
        <v>40421913</v>
      </c>
      <c r="F847" s="10" t="str">
        <f t="shared" si="183"/>
        <v>N/A</v>
      </c>
      <c r="G847" s="40">
        <v>45753142</v>
      </c>
      <c r="H847" s="10" t="str">
        <f t="shared" si="184"/>
        <v>N/A</v>
      </c>
      <c r="I847" s="96">
        <v>1.728</v>
      </c>
      <c r="J847" s="96">
        <v>13.19</v>
      </c>
      <c r="K847" s="11" t="s">
        <v>117</v>
      </c>
      <c r="L847" s="21" t="str">
        <f t="shared" si="185"/>
        <v>Yes</v>
      </c>
    </row>
    <row r="848" spans="1:12">
      <c r="A848" s="118" t="s">
        <v>438</v>
      </c>
      <c r="B848" s="70" t="s">
        <v>51</v>
      </c>
      <c r="C848" s="39">
        <v>21506</v>
      </c>
      <c r="D848" s="10" t="str">
        <f t="shared" si="182"/>
        <v>N/A</v>
      </c>
      <c r="E848" s="39">
        <v>21516</v>
      </c>
      <c r="F848" s="10" t="str">
        <f t="shared" si="183"/>
        <v>N/A</v>
      </c>
      <c r="G848" s="39">
        <v>21381</v>
      </c>
      <c r="H848" s="10" t="str">
        <f t="shared" si="184"/>
        <v>N/A</v>
      </c>
      <c r="I848" s="96">
        <v>4.65E-2</v>
      </c>
      <c r="J848" s="96">
        <v>-0.627</v>
      </c>
      <c r="K848" s="11" t="s">
        <v>117</v>
      </c>
      <c r="L848" s="21" t="str">
        <f t="shared" ref="L848:L879" si="186">IF(J848="Div by 0", "N/A", IF(K848="N/A","N/A", IF(J848&gt;VALUE(MID(K848,1,2)), "No", IF(J848&lt;-1*VALUE(MID(K848,1,2)), "No", "Yes"))))</f>
        <v>Yes</v>
      </c>
    </row>
    <row r="849" spans="1:12">
      <c r="A849" s="118" t="s">
        <v>439</v>
      </c>
      <c r="B849" s="70" t="s">
        <v>51</v>
      </c>
      <c r="C849" s="40">
        <v>1847.6407979000001</v>
      </c>
      <c r="D849" s="10" t="str">
        <f t="shared" si="182"/>
        <v>N/A</v>
      </c>
      <c r="E849" s="40">
        <v>1878.6908811999999</v>
      </c>
      <c r="F849" s="10" t="str">
        <f t="shared" si="183"/>
        <v>N/A</v>
      </c>
      <c r="G849" s="40">
        <v>2139.8971984</v>
      </c>
      <c r="H849" s="10" t="str">
        <f t="shared" si="184"/>
        <v>N/A</v>
      </c>
      <c r="I849" s="96">
        <v>1.681</v>
      </c>
      <c r="J849" s="96">
        <v>13.9</v>
      </c>
      <c r="K849" s="11" t="s">
        <v>117</v>
      </c>
      <c r="L849" s="21" t="str">
        <f t="shared" si="186"/>
        <v>Yes</v>
      </c>
    </row>
    <row r="850" spans="1:12">
      <c r="A850" s="118" t="s">
        <v>440</v>
      </c>
      <c r="B850" s="70" t="s">
        <v>51</v>
      </c>
      <c r="C850" s="40">
        <v>38281791</v>
      </c>
      <c r="D850" s="10" t="str">
        <f t="shared" si="182"/>
        <v>N/A</v>
      </c>
      <c r="E850" s="40">
        <v>38396562</v>
      </c>
      <c r="F850" s="10" t="str">
        <f t="shared" si="183"/>
        <v>N/A</v>
      </c>
      <c r="G850" s="40">
        <v>37877723</v>
      </c>
      <c r="H850" s="10" t="str">
        <f t="shared" si="184"/>
        <v>N/A</v>
      </c>
      <c r="I850" s="96">
        <v>0.29980000000000001</v>
      </c>
      <c r="J850" s="96">
        <v>-1.35</v>
      </c>
      <c r="K850" s="11" t="s">
        <v>117</v>
      </c>
      <c r="L850" s="21" t="str">
        <f t="shared" si="186"/>
        <v>Yes</v>
      </c>
    </row>
    <row r="851" spans="1:12">
      <c r="A851" s="118" t="s">
        <v>109</v>
      </c>
      <c r="B851" s="70" t="s">
        <v>51</v>
      </c>
      <c r="C851" s="39">
        <v>178642</v>
      </c>
      <c r="D851" s="10" t="str">
        <f t="shared" si="182"/>
        <v>N/A</v>
      </c>
      <c r="E851" s="39">
        <v>176941</v>
      </c>
      <c r="F851" s="10" t="str">
        <f t="shared" si="183"/>
        <v>N/A</v>
      </c>
      <c r="G851" s="39">
        <v>172454</v>
      </c>
      <c r="H851" s="10" t="str">
        <f t="shared" si="184"/>
        <v>N/A</v>
      </c>
      <c r="I851" s="96">
        <v>-0.95199999999999996</v>
      </c>
      <c r="J851" s="96">
        <v>-2.54</v>
      </c>
      <c r="K851" s="11" t="s">
        <v>117</v>
      </c>
      <c r="L851" s="21" t="str">
        <f t="shared" si="186"/>
        <v>Yes</v>
      </c>
    </row>
    <row r="852" spans="1:12">
      <c r="A852" s="118" t="s">
        <v>441</v>
      </c>
      <c r="B852" s="70" t="s">
        <v>51</v>
      </c>
      <c r="C852" s="40">
        <v>214.29334087000001</v>
      </c>
      <c r="D852" s="10" t="str">
        <f t="shared" si="182"/>
        <v>N/A</v>
      </c>
      <c r="E852" s="40">
        <v>217.00206283</v>
      </c>
      <c r="F852" s="10" t="str">
        <f t="shared" si="183"/>
        <v>N/A</v>
      </c>
      <c r="G852" s="40">
        <v>219.63957345</v>
      </c>
      <c r="H852" s="10" t="str">
        <f t="shared" si="184"/>
        <v>N/A</v>
      </c>
      <c r="I852" s="96">
        <v>1.264</v>
      </c>
      <c r="J852" s="96">
        <v>1.2150000000000001</v>
      </c>
      <c r="K852" s="11" t="s">
        <v>117</v>
      </c>
      <c r="L852" s="21" t="str">
        <f t="shared" si="186"/>
        <v>Yes</v>
      </c>
    </row>
    <row r="853" spans="1:12">
      <c r="A853" s="118" t="s">
        <v>442</v>
      </c>
      <c r="B853" s="70" t="s">
        <v>51</v>
      </c>
      <c r="C853" s="40">
        <v>1006139717</v>
      </c>
      <c r="D853" s="10" t="str">
        <f t="shared" si="182"/>
        <v>N/A</v>
      </c>
      <c r="E853" s="40">
        <v>62857588</v>
      </c>
      <c r="F853" s="10" t="str">
        <f t="shared" si="183"/>
        <v>N/A</v>
      </c>
      <c r="G853" s="40">
        <v>62626722</v>
      </c>
      <c r="H853" s="10" t="str">
        <f t="shared" si="184"/>
        <v>N/A</v>
      </c>
      <c r="I853" s="96">
        <v>-93.8</v>
      </c>
      <c r="J853" s="96">
        <v>-0.36699999999999999</v>
      </c>
      <c r="K853" s="11" t="s">
        <v>117</v>
      </c>
      <c r="L853" s="21" t="str">
        <f t="shared" si="186"/>
        <v>Yes</v>
      </c>
    </row>
    <row r="854" spans="1:12">
      <c r="A854" s="118" t="s">
        <v>110</v>
      </c>
      <c r="B854" s="70" t="s">
        <v>51</v>
      </c>
      <c r="C854" s="39">
        <v>239048</v>
      </c>
      <c r="D854" s="10" t="str">
        <f t="shared" si="182"/>
        <v>N/A</v>
      </c>
      <c r="E854" s="39">
        <v>120278</v>
      </c>
      <c r="F854" s="10" t="str">
        <f t="shared" si="183"/>
        <v>N/A</v>
      </c>
      <c r="G854" s="39">
        <v>119543</v>
      </c>
      <c r="H854" s="10" t="str">
        <f t="shared" si="184"/>
        <v>N/A</v>
      </c>
      <c r="I854" s="96">
        <v>-49.7</v>
      </c>
      <c r="J854" s="96">
        <v>-0.61099999999999999</v>
      </c>
      <c r="K854" s="11" t="s">
        <v>117</v>
      </c>
      <c r="L854" s="21" t="str">
        <f t="shared" si="186"/>
        <v>Yes</v>
      </c>
    </row>
    <row r="855" spans="1:12">
      <c r="A855" s="118" t="s">
        <v>443</v>
      </c>
      <c r="B855" s="70" t="s">
        <v>51</v>
      </c>
      <c r="C855" s="40">
        <v>4208.9442999000003</v>
      </c>
      <c r="D855" s="10" t="str">
        <f t="shared" si="182"/>
        <v>N/A</v>
      </c>
      <c r="E855" s="40">
        <v>522.60253745</v>
      </c>
      <c r="F855" s="10" t="str">
        <f t="shared" si="183"/>
        <v>N/A</v>
      </c>
      <c r="G855" s="40">
        <v>523.88447671999995</v>
      </c>
      <c r="H855" s="10" t="str">
        <f t="shared" si="184"/>
        <v>N/A</v>
      </c>
      <c r="I855" s="96">
        <v>-87.6</v>
      </c>
      <c r="J855" s="96">
        <v>0.24529999999999999</v>
      </c>
      <c r="K855" s="11" t="s">
        <v>117</v>
      </c>
      <c r="L855" s="21" t="str">
        <f t="shared" si="186"/>
        <v>Yes</v>
      </c>
    </row>
    <row r="856" spans="1:12">
      <c r="A856" s="118" t="s">
        <v>444</v>
      </c>
      <c r="B856" s="70" t="s">
        <v>51</v>
      </c>
      <c r="C856" s="40">
        <v>283418378</v>
      </c>
      <c r="D856" s="10" t="str">
        <f t="shared" si="182"/>
        <v>N/A</v>
      </c>
      <c r="E856" s="40">
        <v>301200360</v>
      </c>
      <c r="F856" s="10" t="str">
        <f t="shared" si="183"/>
        <v>N/A</v>
      </c>
      <c r="G856" s="40">
        <v>336881617</v>
      </c>
      <c r="H856" s="10" t="str">
        <f t="shared" si="184"/>
        <v>N/A</v>
      </c>
      <c r="I856" s="96">
        <v>6.274</v>
      </c>
      <c r="J856" s="96">
        <v>11.85</v>
      </c>
      <c r="K856" s="11" t="s">
        <v>117</v>
      </c>
      <c r="L856" s="21" t="str">
        <f t="shared" si="186"/>
        <v>Yes</v>
      </c>
    </row>
    <row r="857" spans="1:12">
      <c r="A857" s="126" t="s">
        <v>706</v>
      </c>
      <c r="B857" s="39" t="s">
        <v>51</v>
      </c>
      <c r="C857" s="39">
        <v>113838</v>
      </c>
      <c r="D857" s="10" t="str">
        <f t="shared" si="182"/>
        <v>N/A</v>
      </c>
      <c r="E857" s="39">
        <v>115589</v>
      </c>
      <c r="F857" s="10" t="str">
        <f t="shared" si="183"/>
        <v>N/A</v>
      </c>
      <c r="G857" s="39">
        <v>110849</v>
      </c>
      <c r="H857" s="10" t="str">
        <f t="shared" si="184"/>
        <v>N/A</v>
      </c>
      <c r="I857" s="96">
        <v>1.538</v>
      </c>
      <c r="J857" s="96">
        <v>-4.0999999999999996</v>
      </c>
      <c r="K857" s="49" t="s">
        <v>117</v>
      </c>
      <c r="L857" s="21" t="str">
        <f t="shared" si="186"/>
        <v>Yes</v>
      </c>
    </row>
    <row r="858" spans="1:12">
      <c r="A858" s="118" t="s">
        <v>445</v>
      </c>
      <c r="B858" s="70" t="s">
        <v>51</v>
      </c>
      <c r="C858" s="40">
        <v>2489.6640665</v>
      </c>
      <c r="D858" s="10" t="str">
        <f t="shared" si="182"/>
        <v>N/A</v>
      </c>
      <c r="E858" s="40">
        <v>2605.7874019000001</v>
      </c>
      <c r="F858" s="10" t="str">
        <f t="shared" si="183"/>
        <v>N/A</v>
      </c>
      <c r="G858" s="40">
        <v>3039.1037989000001</v>
      </c>
      <c r="H858" s="10" t="str">
        <f t="shared" si="184"/>
        <v>N/A</v>
      </c>
      <c r="I858" s="96">
        <v>4.6639999999999997</v>
      </c>
      <c r="J858" s="96">
        <v>16.63</v>
      </c>
      <c r="K858" s="11" t="s">
        <v>117</v>
      </c>
      <c r="L858" s="21" t="str">
        <f t="shared" si="186"/>
        <v>No</v>
      </c>
    </row>
    <row r="859" spans="1:12">
      <c r="A859" s="118" t="s">
        <v>446</v>
      </c>
      <c r="B859" s="70" t="s">
        <v>51</v>
      </c>
      <c r="C859" s="40">
        <v>16417479</v>
      </c>
      <c r="D859" s="10" t="str">
        <f t="shared" si="182"/>
        <v>N/A</v>
      </c>
      <c r="E859" s="40">
        <v>21273030</v>
      </c>
      <c r="F859" s="10" t="str">
        <f t="shared" si="183"/>
        <v>N/A</v>
      </c>
      <c r="G859" s="40">
        <v>18734959</v>
      </c>
      <c r="H859" s="10" t="str">
        <f t="shared" si="184"/>
        <v>N/A</v>
      </c>
      <c r="I859" s="96">
        <v>29.58</v>
      </c>
      <c r="J859" s="96">
        <v>-11.9</v>
      </c>
      <c r="K859" s="11" t="s">
        <v>117</v>
      </c>
      <c r="L859" s="21" t="str">
        <f t="shared" si="186"/>
        <v>Yes</v>
      </c>
    </row>
    <row r="860" spans="1:12">
      <c r="A860" s="118" t="s">
        <v>40</v>
      </c>
      <c r="B860" s="70" t="s">
        <v>51</v>
      </c>
      <c r="C860" s="39">
        <v>70179</v>
      </c>
      <c r="D860" s="10" t="str">
        <f t="shared" si="182"/>
        <v>N/A</v>
      </c>
      <c r="E860" s="39">
        <v>71849</v>
      </c>
      <c r="F860" s="10" t="str">
        <f t="shared" si="183"/>
        <v>N/A</v>
      </c>
      <c r="G860" s="39">
        <v>71132</v>
      </c>
      <c r="H860" s="10" t="str">
        <f t="shared" si="184"/>
        <v>N/A</v>
      </c>
      <c r="I860" s="96">
        <v>2.38</v>
      </c>
      <c r="J860" s="96">
        <v>-0.998</v>
      </c>
      <c r="K860" s="11" t="s">
        <v>117</v>
      </c>
      <c r="L860" s="21" t="str">
        <f t="shared" si="186"/>
        <v>Yes</v>
      </c>
    </row>
    <row r="861" spans="1:12">
      <c r="A861" s="118" t="s">
        <v>447</v>
      </c>
      <c r="B861" s="70" t="s">
        <v>51</v>
      </c>
      <c r="C861" s="40">
        <v>233.93720343999999</v>
      </c>
      <c r="D861" s="10" t="str">
        <f t="shared" si="182"/>
        <v>N/A</v>
      </c>
      <c r="E861" s="40">
        <v>296.07969492000001</v>
      </c>
      <c r="F861" s="10" t="str">
        <f t="shared" si="183"/>
        <v>N/A</v>
      </c>
      <c r="G861" s="40">
        <v>263.38299217999997</v>
      </c>
      <c r="H861" s="10" t="str">
        <f t="shared" si="184"/>
        <v>N/A</v>
      </c>
      <c r="I861" s="96">
        <v>26.56</v>
      </c>
      <c r="J861" s="96">
        <v>-11</v>
      </c>
      <c r="K861" s="11" t="s">
        <v>117</v>
      </c>
      <c r="L861" s="21" t="str">
        <f t="shared" si="186"/>
        <v>Yes</v>
      </c>
    </row>
    <row r="862" spans="1:12">
      <c r="A862" s="118" t="s">
        <v>448</v>
      </c>
      <c r="B862" s="70" t="s">
        <v>51</v>
      </c>
      <c r="C862" s="40">
        <v>364116573</v>
      </c>
      <c r="D862" s="10" t="str">
        <f t="shared" si="182"/>
        <v>N/A</v>
      </c>
      <c r="E862" s="40">
        <v>350937401</v>
      </c>
      <c r="F862" s="10" t="str">
        <f t="shared" si="183"/>
        <v>N/A</v>
      </c>
      <c r="G862" s="40">
        <v>380122166</v>
      </c>
      <c r="H862" s="10" t="str">
        <f t="shared" si="184"/>
        <v>N/A</v>
      </c>
      <c r="I862" s="96">
        <v>-3.62</v>
      </c>
      <c r="J862" s="96">
        <v>8.3160000000000007</v>
      </c>
      <c r="K862" s="11" t="s">
        <v>117</v>
      </c>
      <c r="L862" s="21" t="str">
        <f t="shared" si="186"/>
        <v>Yes</v>
      </c>
    </row>
    <row r="863" spans="1:12">
      <c r="A863" s="118" t="s">
        <v>449</v>
      </c>
      <c r="B863" s="70" t="s">
        <v>51</v>
      </c>
      <c r="C863" s="39">
        <v>62239</v>
      </c>
      <c r="D863" s="10" t="str">
        <f t="shared" si="182"/>
        <v>N/A</v>
      </c>
      <c r="E863" s="39">
        <v>60157</v>
      </c>
      <c r="F863" s="10" t="str">
        <f t="shared" si="183"/>
        <v>N/A</v>
      </c>
      <c r="G863" s="39">
        <v>59655</v>
      </c>
      <c r="H863" s="10" t="str">
        <f t="shared" si="184"/>
        <v>N/A</v>
      </c>
      <c r="I863" s="96">
        <v>-3.35</v>
      </c>
      <c r="J863" s="96">
        <v>-0.83399999999999996</v>
      </c>
      <c r="K863" s="11" t="s">
        <v>117</v>
      </c>
      <c r="L863" s="21" t="str">
        <f t="shared" si="186"/>
        <v>Yes</v>
      </c>
    </row>
    <row r="864" spans="1:12">
      <c r="A864" s="118" t="s">
        <v>450</v>
      </c>
      <c r="B864" s="70" t="s">
        <v>51</v>
      </c>
      <c r="C864" s="40">
        <v>5850.2960040999997</v>
      </c>
      <c r="D864" s="10" t="str">
        <f t="shared" si="182"/>
        <v>N/A</v>
      </c>
      <c r="E864" s="40">
        <v>5833.6918562999999</v>
      </c>
      <c r="F864" s="10" t="str">
        <f t="shared" si="183"/>
        <v>N/A</v>
      </c>
      <c r="G864" s="40">
        <v>6372.0084821</v>
      </c>
      <c r="H864" s="10" t="str">
        <f t="shared" si="184"/>
        <v>N/A</v>
      </c>
      <c r="I864" s="96">
        <v>-0.28399999999999997</v>
      </c>
      <c r="J864" s="96">
        <v>9.2279999999999998</v>
      </c>
      <c r="K864" s="11" t="s">
        <v>117</v>
      </c>
      <c r="L864" s="21" t="str">
        <f t="shared" si="186"/>
        <v>Yes</v>
      </c>
    </row>
    <row r="865" spans="1:12">
      <c r="A865" s="118" t="s">
        <v>451</v>
      </c>
      <c r="B865" s="70" t="s">
        <v>51</v>
      </c>
      <c r="C865" s="40">
        <v>53220650</v>
      </c>
      <c r="D865" s="10" t="str">
        <f t="shared" si="182"/>
        <v>N/A</v>
      </c>
      <c r="E865" s="40">
        <v>45904932</v>
      </c>
      <c r="F865" s="10" t="str">
        <f t="shared" si="183"/>
        <v>N/A</v>
      </c>
      <c r="G865" s="40">
        <v>44787975</v>
      </c>
      <c r="H865" s="10" t="str">
        <f t="shared" si="184"/>
        <v>N/A</v>
      </c>
      <c r="I865" s="96">
        <v>-13.7</v>
      </c>
      <c r="J865" s="96">
        <v>-2.4300000000000002</v>
      </c>
      <c r="K865" s="11" t="s">
        <v>117</v>
      </c>
      <c r="L865" s="21" t="str">
        <f t="shared" si="186"/>
        <v>Yes</v>
      </c>
    </row>
    <row r="866" spans="1:12">
      <c r="A866" s="118" t="s">
        <v>452</v>
      </c>
      <c r="B866" s="70" t="s">
        <v>51</v>
      </c>
      <c r="C866" s="39">
        <v>30082</v>
      </c>
      <c r="D866" s="10" t="str">
        <f t="shared" si="182"/>
        <v>N/A</v>
      </c>
      <c r="E866" s="39">
        <v>28822</v>
      </c>
      <c r="F866" s="10" t="str">
        <f t="shared" si="183"/>
        <v>N/A</v>
      </c>
      <c r="G866" s="39">
        <v>23092</v>
      </c>
      <c r="H866" s="10" t="str">
        <f t="shared" si="184"/>
        <v>N/A</v>
      </c>
      <c r="I866" s="96">
        <v>-4.1900000000000004</v>
      </c>
      <c r="J866" s="96">
        <v>-19.899999999999999</v>
      </c>
      <c r="K866" s="11" t="s">
        <v>117</v>
      </c>
      <c r="L866" s="21" t="str">
        <f t="shared" si="186"/>
        <v>No</v>
      </c>
    </row>
    <row r="867" spans="1:12">
      <c r="A867" s="118" t="s">
        <v>453</v>
      </c>
      <c r="B867" s="70" t="s">
        <v>51</v>
      </c>
      <c r="C867" s="40">
        <v>1769.1858918999999</v>
      </c>
      <c r="D867" s="10" t="str">
        <f t="shared" si="182"/>
        <v>N/A</v>
      </c>
      <c r="E867" s="40">
        <v>1592.7046006999999</v>
      </c>
      <c r="F867" s="10" t="str">
        <f t="shared" si="183"/>
        <v>N/A</v>
      </c>
      <c r="G867" s="40">
        <v>1939.5450805</v>
      </c>
      <c r="H867" s="10" t="str">
        <f t="shared" si="184"/>
        <v>N/A</v>
      </c>
      <c r="I867" s="96">
        <v>-9.98</v>
      </c>
      <c r="J867" s="96">
        <v>21.78</v>
      </c>
      <c r="K867" s="11" t="s">
        <v>117</v>
      </c>
      <c r="L867" s="21" t="str">
        <f t="shared" si="186"/>
        <v>No</v>
      </c>
    </row>
    <row r="868" spans="1:12">
      <c r="A868" s="118" t="s">
        <v>454</v>
      </c>
      <c r="B868" s="70" t="s">
        <v>51</v>
      </c>
      <c r="C868" s="40">
        <v>0</v>
      </c>
      <c r="D868" s="10" t="str">
        <f t="shared" si="182"/>
        <v>N/A</v>
      </c>
      <c r="E868" s="40">
        <v>0</v>
      </c>
      <c r="F868" s="10" t="str">
        <f t="shared" si="183"/>
        <v>N/A</v>
      </c>
      <c r="G868" s="40">
        <v>0</v>
      </c>
      <c r="H868" s="10" t="str">
        <f t="shared" si="184"/>
        <v>N/A</v>
      </c>
      <c r="I868" s="96" t="s">
        <v>995</v>
      </c>
      <c r="J868" s="96" t="s">
        <v>995</v>
      </c>
      <c r="K868" s="11" t="s">
        <v>117</v>
      </c>
      <c r="L868" s="21" t="str">
        <f t="shared" si="186"/>
        <v>N/A</v>
      </c>
    </row>
    <row r="869" spans="1:12">
      <c r="A869" s="118" t="s">
        <v>455</v>
      </c>
      <c r="B869" s="70" t="s">
        <v>51</v>
      </c>
      <c r="C869" s="39">
        <v>0</v>
      </c>
      <c r="D869" s="10" t="str">
        <f t="shared" si="182"/>
        <v>N/A</v>
      </c>
      <c r="E869" s="39">
        <v>0</v>
      </c>
      <c r="F869" s="10" t="str">
        <f t="shared" si="183"/>
        <v>N/A</v>
      </c>
      <c r="G869" s="39">
        <v>0</v>
      </c>
      <c r="H869" s="10" t="str">
        <f t="shared" si="184"/>
        <v>N/A</v>
      </c>
      <c r="I869" s="96" t="s">
        <v>995</v>
      </c>
      <c r="J869" s="96" t="s">
        <v>995</v>
      </c>
      <c r="K869" s="11" t="s">
        <v>117</v>
      </c>
      <c r="L869" s="21" t="str">
        <f t="shared" si="186"/>
        <v>N/A</v>
      </c>
    </row>
    <row r="870" spans="1:12">
      <c r="A870" s="118" t="s">
        <v>456</v>
      </c>
      <c r="B870" s="70" t="s">
        <v>51</v>
      </c>
      <c r="C870" s="40" t="s">
        <v>995</v>
      </c>
      <c r="D870" s="10" t="str">
        <f t="shared" si="182"/>
        <v>N/A</v>
      </c>
      <c r="E870" s="40" t="s">
        <v>995</v>
      </c>
      <c r="F870" s="10" t="str">
        <f t="shared" si="183"/>
        <v>N/A</v>
      </c>
      <c r="G870" s="40" t="s">
        <v>995</v>
      </c>
      <c r="H870" s="10" t="str">
        <f t="shared" si="184"/>
        <v>N/A</v>
      </c>
      <c r="I870" s="96" t="s">
        <v>995</v>
      </c>
      <c r="J870" s="96" t="s">
        <v>995</v>
      </c>
      <c r="K870" s="11" t="s">
        <v>117</v>
      </c>
      <c r="L870" s="21" t="str">
        <f t="shared" si="186"/>
        <v>N/A</v>
      </c>
    </row>
    <row r="871" spans="1:12">
      <c r="A871" s="118" t="s">
        <v>457</v>
      </c>
      <c r="B871" s="70" t="s">
        <v>51</v>
      </c>
      <c r="C871" s="40">
        <v>4275</v>
      </c>
      <c r="D871" s="10" t="str">
        <f t="shared" si="182"/>
        <v>N/A</v>
      </c>
      <c r="E871" s="40">
        <v>12240</v>
      </c>
      <c r="F871" s="10" t="str">
        <f t="shared" si="183"/>
        <v>N/A</v>
      </c>
      <c r="G871" s="40">
        <v>6931</v>
      </c>
      <c r="H871" s="10" t="str">
        <f t="shared" si="184"/>
        <v>N/A</v>
      </c>
      <c r="I871" s="96">
        <v>186.3</v>
      </c>
      <c r="J871" s="96">
        <v>-43.4</v>
      </c>
      <c r="K871" s="11" t="s">
        <v>117</v>
      </c>
      <c r="L871" s="21" t="str">
        <f t="shared" si="186"/>
        <v>No</v>
      </c>
    </row>
    <row r="872" spans="1:12">
      <c r="A872" s="118" t="s">
        <v>707</v>
      </c>
      <c r="B872" s="70" t="s">
        <v>51</v>
      </c>
      <c r="C872" s="39">
        <v>11</v>
      </c>
      <c r="D872" s="10" t="str">
        <f t="shared" si="182"/>
        <v>N/A</v>
      </c>
      <c r="E872" s="39">
        <v>37</v>
      </c>
      <c r="F872" s="10" t="str">
        <f t="shared" si="183"/>
        <v>N/A</v>
      </c>
      <c r="G872" s="39">
        <v>10</v>
      </c>
      <c r="H872" s="10" t="str">
        <f t="shared" si="184"/>
        <v>N/A</v>
      </c>
      <c r="I872" s="96">
        <v>236.4</v>
      </c>
      <c r="J872" s="96">
        <v>-73</v>
      </c>
      <c r="K872" s="11" t="s">
        <v>117</v>
      </c>
      <c r="L872" s="21" t="str">
        <f t="shared" si="186"/>
        <v>No</v>
      </c>
    </row>
    <row r="873" spans="1:12">
      <c r="A873" s="118" t="s">
        <v>458</v>
      </c>
      <c r="B873" s="70" t="s">
        <v>51</v>
      </c>
      <c r="C873" s="40">
        <v>388.63636364000001</v>
      </c>
      <c r="D873" s="10" t="str">
        <f t="shared" si="182"/>
        <v>N/A</v>
      </c>
      <c r="E873" s="40">
        <v>330.81081081000002</v>
      </c>
      <c r="F873" s="10" t="str">
        <f t="shared" si="183"/>
        <v>N/A</v>
      </c>
      <c r="G873" s="40">
        <v>693.1</v>
      </c>
      <c r="H873" s="10" t="str">
        <f t="shared" si="184"/>
        <v>N/A</v>
      </c>
      <c r="I873" s="96">
        <v>-14.9</v>
      </c>
      <c r="J873" s="96">
        <v>109.5</v>
      </c>
      <c r="K873" s="11" t="s">
        <v>117</v>
      </c>
      <c r="L873" s="21" t="str">
        <f t="shared" si="186"/>
        <v>No</v>
      </c>
    </row>
    <row r="874" spans="1:12">
      <c r="A874" s="118" t="s">
        <v>459</v>
      </c>
      <c r="B874" s="70" t="s">
        <v>51</v>
      </c>
      <c r="C874" s="40">
        <v>34560933</v>
      </c>
      <c r="D874" s="10" t="str">
        <f t="shared" si="182"/>
        <v>N/A</v>
      </c>
      <c r="E874" s="40">
        <v>41617936</v>
      </c>
      <c r="F874" s="10" t="str">
        <f t="shared" si="183"/>
        <v>N/A</v>
      </c>
      <c r="G874" s="40">
        <v>40863349</v>
      </c>
      <c r="H874" s="10" t="str">
        <f t="shared" si="184"/>
        <v>N/A</v>
      </c>
      <c r="I874" s="96">
        <v>20.420000000000002</v>
      </c>
      <c r="J874" s="96">
        <v>-1.81</v>
      </c>
      <c r="K874" s="11" t="s">
        <v>117</v>
      </c>
      <c r="L874" s="21" t="str">
        <f t="shared" si="186"/>
        <v>Yes</v>
      </c>
    </row>
    <row r="875" spans="1:12">
      <c r="A875" s="118" t="s">
        <v>146</v>
      </c>
      <c r="B875" s="70" t="s">
        <v>51</v>
      </c>
      <c r="C875" s="39">
        <v>3619</v>
      </c>
      <c r="D875" s="10" t="str">
        <f t="shared" si="182"/>
        <v>N/A</v>
      </c>
      <c r="E875" s="39">
        <v>4091</v>
      </c>
      <c r="F875" s="10" t="str">
        <f t="shared" si="183"/>
        <v>N/A</v>
      </c>
      <c r="G875" s="39">
        <v>4223</v>
      </c>
      <c r="H875" s="10" t="str">
        <f t="shared" si="184"/>
        <v>N/A</v>
      </c>
      <c r="I875" s="96">
        <v>13.04</v>
      </c>
      <c r="J875" s="96">
        <v>3.2269999999999999</v>
      </c>
      <c r="K875" s="11" t="s">
        <v>117</v>
      </c>
      <c r="L875" s="21" t="str">
        <f t="shared" si="186"/>
        <v>Yes</v>
      </c>
    </row>
    <row r="876" spans="1:12">
      <c r="A876" s="118" t="s">
        <v>460</v>
      </c>
      <c r="B876" s="70" t="s">
        <v>51</v>
      </c>
      <c r="C876" s="40">
        <v>9549.8571429000003</v>
      </c>
      <c r="D876" s="10" t="str">
        <f t="shared" si="182"/>
        <v>N/A</v>
      </c>
      <c r="E876" s="40">
        <v>10173.047177</v>
      </c>
      <c r="F876" s="10" t="str">
        <f t="shared" si="183"/>
        <v>N/A</v>
      </c>
      <c r="G876" s="40">
        <v>9676.3791144000006</v>
      </c>
      <c r="H876" s="10" t="str">
        <f t="shared" si="184"/>
        <v>N/A</v>
      </c>
      <c r="I876" s="96">
        <v>6.5259999999999998</v>
      </c>
      <c r="J876" s="96">
        <v>-4.88</v>
      </c>
      <c r="K876" s="11" t="s">
        <v>117</v>
      </c>
      <c r="L876" s="21" t="str">
        <f t="shared" si="186"/>
        <v>Yes</v>
      </c>
    </row>
    <row r="877" spans="1:12">
      <c r="A877" s="118" t="s">
        <v>461</v>
      </c>
      <c r="B877" s="70" t="s">
        <v>51</v>
      </c>
      <c r="C877" s="40">
        <v>29069483</v>
      </c>
      <c r="D877" s="10" t="str">
        <f t="shared" si="182"/>
        <v>N/A</v>
      </c>
      <c r="E877" s="40">
        <v>30566015</v>
      </c>
      <c r="F877" s="10" t="str">
        <f t="shared" si="183"/>
        <v>N/A</v>
      </c>
      <c r="G877" s="40">
        <v>31091580</v>
      </c>
      <c r="H877" s="10" t="str">
        <f t="shared" si="184"/>
        <v>N/A</v>
      </c>
      <c r="I877" s="96">
        <v>5.1479999999999997</v>
      </c>
      <c r="J877" s="96">
        <v>1.7190000000000001</v>
      </c>
      <c r="K877" s="11" t="s">
        <v>117</v>
      </c>
      <c r="L877" s="21" t="str">
        <f t="shared" si="186"/>
        <v>Yes</v>
      </c>
    </row>
    <row r="878" spans="1:12">
      <c r="A878" s="118" t="s">
        <v>462</v>
      </c>
      <c r="B878" s="70" t="s">
        <v>51</v>
      </c>
      <c r="C878" s="39">
        <v>86549</v>
      </c>
      <c r="D878" s="10" t="str">
        <f t="shared" si="182"/>
        <v>N/A</v>
      </c>
      <c r="E878" s="39">
        <v>82462</v>
      </c>
      <c r="F878" s="10" t="str">
        <f t="shared" si="183"/>
        <v>N/A</v>
      </c>
      <c r="G878" s="39">
        <v>79991</v>
      </c>
      <c r="H878" s="10" t="str">
        <f t="shared" si="184"/>
        <v>N/A</v>
      </c>
      <c r="I878" s="96">
        <v>-4.72</v>
      </c>
      <c r="J878" s="96">
        <v>-3</v>
      </c>
      <c r="K878" s="11" t="s">
        <v>117</v>
      </c>
      <c r="L878" s="21" t="str">
        <f t="shared" si="186"/>
        <v>Yes</v>
      </c>
    </row>
    <row r="879" spans="1:12">
      <c r="A879" s="118" t="s">
        <v>463</v>
      </c>
      <c r="B879" s="70" t="s">
        <v>51</v>
      </c>
      <c r="C879" s="40">
        <v>335.8731239</v>
      </c>
      <c r="D879" s="10" t="str">
        <f t="shared" si="182"/>
        <v>N/A</v>
      </c>
      <c r="E879" s="40">
        <v>370.66788338999999</v>
      </c>
      <c r="F879" s="10" t="str">
        <f t="shared" si="183"/>
        <v>N/A</v>
      </c>
      <c r="G879" s="40">
        <v>388.68847744999999</v>
      </c>
      <c r="H879" s="10" t="str">
        <f t="shared" si="184"/>
        <v>N/A</v>
      </c>
      <c r="I879" s="96">
        <v>10.36</v>
      </c>
      <c r="J879" s="96">
        <v>4.8620000000000001</v>
      </c>
      <c r="K879" s="11" t="s">
        <v>117</v>
      </c>
      <c r="L879" s="21" t="str">
        <f t="shared" si="186"/>
        <v>Yes</v>
      </c>
    </row>
    <row r="880" spans="1:12">
      <c r="A880" s="118" t="s">
        <v>464</v>
      </c>
      <c r="B880" s="70" t="s">
        <v>51</v>
      </c>
      <c r="C880" s="40">
        <v>38003</v>
      </c>
      <c r="D880" s="10" t="str">
        <f t="shared" ref="D880:D888" si="187">IF($B880="N/A","N/A",IF(C880&gt;10,"No",IF(C880&lt;-10,"No","Yes")))</f>
        <v>N/A</v>
      </c>
      <c r="E880" s="40">
        <v>25831</v>
      </c>
      <c r="F880" s="10" t="str">
        <f t="shared" ref="F880:F888" si="188">IF($B880="N/A","N/A",IF(E880&gt;10,"No",IF(E880&lt;-10,"No","Yes")))</f>
        <v>N/A</v>
      </c>
      <c r="G880" s="40">
        <v>34881</v>
      </c>
      <c r="H880" s="10" t="str">
        <f t="shared" ref="H880:H888" si="189">IF($B880="N/A","N/A",IF(G880&gt;10,"No",IF(G880&lt;-10,"No","Yes")))</f>
        <v>N/A</v>
      </c>
      <c r="I880" s="96">
        <v>-32</v>
      </c>
      <c r="J880" s="96">
        <v>35.04</v>
      </c>
      <c r="K880" s="11" t="s">
        <v>117</v>
      </c>
      <c r="L880" s="21" t="str">
        <f t="shared" ref="L880:L888" si="190">IF(J880="Div by 0", "N/A", IF(K880="N/A","N/A", IF(J880&gt;VALUE(MID(K880,1,2)), "No", IF(J880&lt;-1*VALUE(MID(K880,1,2)), "No", "Yes"))))</f>
        <v>No</v>
      </c>
    </row>
    <row r="881" spans="1:12">
      <c r="A881" s="118" t="s">
        <v>147</v>
      </c>
      <c r="B881" s="70" t="s">
        <v>51</v>
      </c>
      <c r="C881" s="39">
        <v>24</v>
      </c>
      <c r="D881" s="10" t="str">
        <f t="shared" si="187"/>
        <v>N/A</v>
      </c>
      <c r="E881" s="39">
        <v>10</v>
      </c>
      <c r="F881" s="10" t="str">
        <f t="shared" si="188"/>
        <v>N/A</v>
      </c>
      <c r="G881" s="39">
        <v>15</v>
      </c>
      <c r="H881" s="10" t="str">
        <f t="shared" si="189"/>
        <v>N/A</v>
      </c>
      <c r="I881" s="96">
        <v>-58.3</v>
      </c>
      <c r="J881" s="96">
        <v>50</v>
      </c>
      <c r="K881" s="11" t="s">
        <v>117</v>
      </c>
      <c r="L881" s="21" t="str">
        <f t="shared" si="190"/>
        <v>No</v>
      </c>
    </row>
    <row r="882" spans="1:12">
      <c r="A882" s="118" t="s">
        <v>465</v>
      </c>
      <c r="B882" s="70" t="s">
        <v>51</v>
      </c>
      <c r="C882" s="40">
        <v>1583.4583333</v>
      </c>
      <c r="D882" s="10" t="str">
        <f t="shared" si="187"/>
        <v>N/A</v>
      </c>
      <c r="E882" s="40">
        <v>2583.1</v>
      </c>
      <c r="F882" s="10" t="str">
        <f t="shared" si="188"/>
        <v>N/A</v>
      </c>
      <c r="G882" s="40">
        <v>2325.4</v>
      </c>
      <c r="H882" s="10" t="str">
        <f t="shared" si="189"/>
        <v>N/A</v>
      </c>
      <c r="I882" s="96">
        <v>63.13</v>
      </c>
      <c r="J882" s="96">
        <v>-9.98</v>
      </c>
      <c r="K882" s="11" t="s">
        <v>117</v>
      </c>
      <c r="L882" s="21" t="str">
        <f t="shared" si="190"/>
        <v>Yes</v>
      </c>
    </row>
    <row r="883" spans="1:12">
      <c r="A883" s="118" t="s">
        <v>466</v>
      </c>
      <c r="B883" s="70" t="s">
        <v>51</v>
      </c>
      <c r="C883" s="40">
        <v>102678570</v>
      </c>
      <c r="D883" s="10" t="str">
        <f t="shared" si="187"/>
        <v>N/A</v>
      </c>
      <c r="E883" s="40">
        <v>168579215</v>
      </c>
      <c r="F883" s="10" t="str">
        <f t="shared" si="188"/>
        <v>N/A</v>
      </c>
      <c r="G883" s="40">
        <v>236469689</v>
      </c>
      <c r="H883" s="10" t="str">
        <f t="shared" si="189"/>
        <v>N/A</v>
      </c>
      <c r="I883" s="96">
        <v>64.180000000000007</v>
      </c>
      <c r="J883" s="96">
        <v>40.270000000000003</v>
      </c>
      <c r="K883" s="11" t="s">
        <v>117</v>
      </c>
      <c r="L883" s="21" t="str">
        <f t="shared" si="190"/>
        <v>No</v>
      </c>
    </row>
    <row r="884" spans="1:12">
      <c r="A884" s="118" t="s">
        <v>467</v>
      </c>
      <c r="B884" s="70" t="s">
        <v>51</v>
      </c>
      <c r="C884" s="39">
        <v>19110</v>
      </c>
      <c r="D884" s="10" t="str">
        <f t="shared" si="187"/>
        <v>N/A</v>
      </c>
      <c r="E884" s="39">
        <v>22729</v>
      </c>
      <c r="F884" s="10" t="str">
        <f t="shared" si="188"/>
        <v>N/A</v>
      </c>
      <c r="G884" s="39">
        <v>24228</v>
      </c>
      <c r="H884" s="10" t="str">
        <f t="shared" si="189"/>
        <v>N/A</v>
      </c>
      <c r="I884" s="96">
        <v>18.940000000000001</v>
      </c>
      <c r="J884" s="96">
        <v>6.5949999999999998</v>
      </c>
      <c r="K884" s="11" t="s">
        <v>117</v>
      </c>
      <c r="L884" s="21" t="str">
        <f t="shared" si="190"/>
        <v>Yes</v>
      </c>
    </row>
    <row r="885" spans="1:12">
      <c r="A885" s="118" t="s">
        <v>468</v>
      </c>
      <c r="B885" s="70" t="s">
        <v>51</v>
      </c>
      <c r="C885" s="40">
        <v>5373.0282575000001</v>
      </c>
      <c r="D885" s="10" t="str">
        <f t="shared" si="187"/>
        <v>N/A</v>
      </c>
      <c r="E885" s="40">
        <v>7416.9217738999996</v>
      </c>
      <c r="F885" s="10" t="str">
        <f t="shared" si="188"/>
        <v>N/A</v>
      </c>
      <c r="G885" s="40">
        <v>9760.1819794999992</v>
      </c>
      <c r="H885" s="10" t="str">
        <f t="shared" si="189"/>
        <v>N/A</v>
      </c>
      <c r="I885" s="96">
        <v>38.04</v>
      </c>
      <c r="J885" s="96">
        <v>31.59</v>
      </c>
      <c r="K885" s="11" t="s">
        <v>117</v>
      </c>
      <c r="L885" s="21" t="str">
        <f t="shared" si="190"/>
        <v>No</v>
      </c>
    </row>
    <row r="886" spans="1:12">
      <c r="A886" s="118" t="s">
        <v>469</v>
      </c>
      <c r="B886" s="70" t="s">
        <v>51</v>
      </c>
      <c r="C886" s="40">
        <v>1817677</v>
      </c>
      <c r="D886" s="10" t="str">
        <f t="shared" si="187"/>
        <v>N/A</v>
      </c>
      <c r="E886" s="40">
        <v>1914856</v>
      </c>
      <c r="F886" s="10" t="str">
        <f t="shared" si="188"/>
        <v>N/A</v>
      </c>
      <c r="G886" s="40">
        <v>2139476</v>
      </c>
      <c r="H886" s="10" t="str">
        <f t="shared" si="189"/>
        <v>N/A</v>
      </c>
      <c r="I886" s="96">
        <v>5.3460000000000001</v>
      </c>
      <c r="J886" s="96">
        <v>11.73</v>
      </c>
      <c r="K886" s="11" t="s">
        <v>117</v>
      </c>
      <c r="L886" s="21" t="str">
        <f t="shared" si="190"/>
        <v>Yes</v>
      </c>
    </row>
    <row r="887" spans="1:12">
      <c r="A887" s="118" t="s">
        <v>148</v>
      </c>
      <c r="B887" s="70" t="s">
        <v>51</v>
      </c>
      <c r="C887" s="39">
        <v>390</v>
      </c>
      <c r="D887" s="10" t="str">
        <f t="shared" si="187"/>
        <v>N/A</v>
      </c>
      <c r="E887" s="39">
        <v>403</v>
      </c>
      <c r="F887" s="10" t="str">
        <f t="shared" si="188"/>
        <v>N/A</v>
      </c>
      <c r="G887" s="39">
        <v>371</v>
      </c>
      <c r="H887" s="10" t="str">
        <f t="shared" si="189"/>
        <v>N/A</v>
      </c>
      <c r="I887" s="96">
        <v>3.3330000000000002</v>
      </c>
      <c r="J887" s="96">
        <v>-7.94</v>
      </c>
      <c r="K887" s="11" t="s">
        <v>117</v>
      </c>
      <c r="L887" s="21" t="str">
        <f t="shared" si="190"/>
        <v>Yes</v>
      </c>
    </row>
    <row r="888" spans="1:12">
      <c r="A888" s="118" t="s">
        <v>470</v>
      </c>
      <c r="B888" s="101" t="s">
        <v>51</v>
      </c>
      <c r="C888" s="44">
        <v>4660.7102563999997</v>
      </c>
      <c r="D888" s="52" t="str">
        <f t="shared" si="187"/>
        <v>N/A</v>
      </c>
      <c r="E888" s="44">
        <v>4751.5037221000002</v>
      </c>
      <c r="F888" s="52" t="str">
        <f t="shared" si="188"/>
        <v>N/A</v>
      </c>
      <c r="G888" s="44">
        <v>5766.7816712000003</v>
      </c>
      <c r="H888" s="52" t="str">
        <f t="shared" si="189"/>
        <v>N/A</v>
      </c>
      <c r="I888" s="102">
        <v>1.948</v>
      </c>
      <c r="J888" s="102">
        <v>21.37</v>
      </c>
      <c r="K888" s="53" t="s">
        <v>117</v>
      </c>
      <c r="L888" s="43" t="str">
        <f t="shared" si="190"/>
        <v>No</v>
      </c>
    </row>
    <row r="889" spans="1:12">
      <c r="A889" s="218" t="s">
        <v>484</v>
      </c>
      <c r="B889" s="212"/>
      <c r="C889" s="212"/>
      <c r="D889" s="212"/>
      <c r="E889" s="212"/>
      <c r="F889" s="212"/>
      <c r="G889" s="212"/>
      <c r="H889" s="212"/>
      <c r="I889" s="212"/>
      <c r="J889" s="212"/>
      <c r="K889" s="212"/>
      <c r="L889" s="213"/>
    </row>
    <row r="890" spans="1:12">
      <c r="A890" s="118" t="s">
        <v>642</v>
      </c>
      <c r="B890" s="114" t="s">
        <v>51</v>
      </c>
      <c r="C890" s="65">
        <v>209.39844572000001</v>
      </c>
      <c r="D890" s="103" t="str">
        <f t="shared" ref="D890:D901" si="191">IF($B890="N/A","N/A",IF(C890&gt;10,"No",IF(C890&lt;-10,"No","Yes")))</f>
        <v>N/A</v>
      </c>
      <c r="E890" s="65">
        <v>211.16723852999999</v>
      </c>
      <c r="F890" s="103" t="str">
        <f t="shared" ref="F890:F901" si="192">IF($B890="N/A","N/A",IF(E890&gt;10,"No",IF(E890&lt;-10,"No","Yes")))</f>
        <v>N/A</v>
      </c>
      <c r="G890" s="65">
        <v>204.81538297</v>
      </c>
      <c r="H890" s="103" t="str">
        <f t="shared" ref="H890:H901" si="193">IF($B890="N/A","N/A",IF(G890&gt;10,"No",IF(G890&lt;-10,"No","Yes")))</f>
        <v>N/A</v>
      </c>
      <c r="I890" s="104">
        <v>0.84470000000000001</v>
      </c>
      <c r="J890" s="104">
        <v>-3.01</v>
      </c>
      <c r="K890" s="66" t="s">
        <v>117</v>
      </c>
      <c r="L890" s="138" t="str">
        <f t="shared" ref="L890:L901" si="194">IF(J890="Div by 0", "N/A", IF(K890="N/A","N/A", IF(J890&gt;VALUE(MID(K890,1,2)), "No", IF(J890&lt;-1*VALUE(MID(K890,1,2)), "No", "Yes"))))</f>
        <v>Yes</v>
      </c>
    </row>
    <row r="891" spans="1:12">
      <c r="A891" s="153" t="s">
        <v>592</v>
      </c>
      <c r="B891" s="70" t="s">
        <v>51</v>
      </c>
      <c r="C891" s="40">
        <v>89.801929111999996</v>
      </c>
      <c r="D891" s="10" t="str">
        <f t="shared" si="191"/>
        <v>N/A</v>
      </c>
      <c r="E891" s="40">
        <v>96.268474839999996</v>
      </c>
      <c r="F891" s="10" t="str">
        <f t="shared" si="192"/>
        <v>N/A</v>
      </c>
      <c r="G891" s="40">
        <v>104.49059028000001</v>
      </c>
      <c r="H891" s="10" t="str">
        <f t="shared" si="193"/>
        <v>N/A</v>
      </c>
      <c r="I891" s="96">
        <v>7.2009999999999996</v>
      </c>
      <c r="J891" s="96">
        <v>8.5410000000000004</v>
      </c>
      <c r="K891" s="11" t="s">
        <v>117</v>
      </c>
      <c r="L891" s="21" t="str">
        <f t="shared" si="194"/>
        <v>Yes</v>
      </c>
    </row>
    <row r="892" spans="1:12">
      <c r="A892" s="153" t="s">
        <v>595</v>
      </c>
      <c r="B892" s="70" t="s">
        <v>51</v>
      </c>
      <c r="C892" s="40">
        <v>338.08515139000002</v>
      </c>
      <c r="D892" s="10" t="str">
        <f t="shared" si="191"/>
        <v>N/A</v>
      </c>
      <c r="E892" s="40">
        <v>334.47041411999999</v>
      </c>
      <c r="F892" s="10" t="str">
        <f t="shared" si="192"/>
        <v>N/A</v>
      </c>
      <c r="G892" s="40">
        <v>307.84184407999999</v>
      </c>
      <c r="H892" s="10" t="str">
        <f t="shared" si="193"/>
        <v>N/A</v>
      </c>
      <c r="I892" s="96">
        <v>-1.07</v>
      </c>
      <c r="J892" s="96">
        <v>-7.96</v>
      </c>
      <c r="K892" s="11" t="s">
        <v>117</v>
      </c>
      <c r="L892" s="21" t="str">
        <f t="shared" si="194"/>
        <v>Yes</v>
      </c>
    </row>
    <row r="893" spans="1:12">
      <c r="A893" s="118" t="s">
        <v>636</v>
      </c>
      <c r="B893" s="70" t="s">
        <v>51</v>
      </c>
      <c r="C893" s="40">
        <v>4928.6361958999996</v>
      </c>
      <c r="D893" s="10" t="str">
        <f t="shared" si="191"/>
        <v>N/A</v>
      </c>
      <c r="E893" s="40">
        <v>4899.6044140000004</v>
      </c>
      <c r="F893" s="10" t="str">
        <f t="shared" si="192"/>
        <v>N/A</v>
      </c>
      <c r="G893" s="40">
        <v>4937.843785</v>
      </c>
      <c r="H893" s="10" t="str">
        <f t="shared" si="193"/>
        <v>N/A</v>
      </c>
      <c r="I893" s="96">
        <v>-0.58899999999999997</v>
      </c>
      <c r="J893" s="96">
        <v>0.78049999999999997</v>
      </c>
      <c r="K893" s="11" t="s">
        <v>117</v>
      </c>
      <c r="L893" s="21" t="str">
        <f t="shared" si="194"/>
        <v>Yes</v>
      </c>
    </row>
    <row r="894" spans="1:12">
      <c r="A894" s="153" t="s">
        <v>592</v>
      </c>
      <c r="B894" s="70" t="s">
        <v>51</v>
      </c>
      <c r="C894" s="40">
        <v>6361.7634724</v>
      </c>
      <c r="D894" s="10" t="str">
        <f t="shared" si="191"/>
        <v>N/A</v>
      </c>
      <c r="E894" s="40">
        <v>6355.5415930999998</v>
      </c>
      <c r="F894" s="10" t="str">
        <f t="shared" si="192"/>
        <v>N/A</v>
      </c>
      <c r="G894" s="40">
        <v>6353.5224501000002</v>
      </c>
      <c r="H894" s="10" t="str">
        <f t="shared" si="193"/>
        <v>N/A</v>
      </c>
      <c r="I894" s="96">
        <v>-9.8000000000000004E-2</v>
      </c>
      <c r="J894" s="96">
        <v>-3.2000000000000001E-2</v>
      </c>
      <c r="K894" s="11" t="s">
        <v>117</v>
      </c>
      <c r="L894" s="21" t="str">
        <f t="shared" si="194"/>
        <v>Yes</v>
      </c>
    </row>
    <row r="895" spans="1:12">
      <c r="A895" s="153" t="s">
        <v>595</v>
      </c>
      <c r="B895" s="70" t="s">
        <v>51</v>
      </c>
      <c r="C895" s="40">
        <v>3048.725962</v>
      </c>
      <c r="D895" s="10" t="str">
        <f t="shared" si="191"/>
        <v>N/A</v>
      </c>
      <c r="E895" s="40">
        <v>3059.4294817999998</v>
      </c>
      <c r="F895" s="10" t="str">
        <f t="shared" si="192"/>
        <v>N/A</v>
      </c>
      <c r="G895" s="40">
        <v>3193.5488068</v>
      </c>
      <c r="H895" s="10" t="str">
        <f t="shared" si="193"/>
        <v>N/A</v>
      </c>
      <c r="I895" s="96">
        <v>0.35110000000000002</v>
      </c>
      <c r="J895" s="96">
        <v>4.3840000000000003</v>
      </c>
      <c r="K895" s="11" t="s">
        <v>117</v>
      </c>
      <c r="L895" s="21" t="str">
        <f t="shared" si="194"/>
        <v>Yes</v>
      </c>
    </row>
    <row r="896" spans="1:12">
      <c r="A896" s="118" t="s">
        <v>248</v>
      </c>
      <c r="B896" s="70" t="s">
        <v>51</v>
      </c>
      <c r="C896" s="40">
        <v>3834.7831209000001</v>
      </c>
      <c r="D896" s="10" t="str">
        <f t="shared" si="191"/>
        <v>N/A</v>
      </c>
      <c r="E896" s="40">
        <v>239.63823378999999</v>
      </c>
      <c r="F896" s="10" t="str">
        <f t="shared" si="192"/>
        <v>N/A</v>
      </c>
      <c r="G896" s="40">
        <v>239.39786927</v>
      </c>
      <c r="H896" s="10" t="str">
        <f t="shared" si="193"/>
        <v>N/A</v>
      </c>
      <c r="I896" s="96">
        <v>-93.8</v>
      </c>
      <c r="J896" s="96">
        <v>-0.1</v>
      </c>
      <c r="K896" s="11" t="s">
        <v>117</v>
      </c>
      <c r="L896" s="21" t="str">
        <f t="shared" si="194"/>
        <v>Yes</v>
      </c>
    </row>
    <row r="897" spans="1:12">
      <c r="A897" s="153" t="s">
        <v>592</v>
      </c>
      <c r="B897" s="70" t="s">
        <v>51</v>
      </c>
      <c r="C897" s="40">
        <v>3450.2621675999999</v>
      </c>
      <c r="D897" s="10" t="str">
        <f t="shared" si="191"/>
        <v>N/A</v>
      </c>
      <c r="E897" s="40">
        <v>79.988250450999999</v>
      </c>
      <c r="F897" s="10" t="str">
        <f t="shared" si="192"/>
        <v>N/A</v>
      </c>
      <c r="G897" s="40">
        <v>84.345963475999994</v>
      </c>
      <c r="H897" s="10" t="str">
        <f t="shared" si="193"/>
        <v>N/A</v>
      </c>
      <c r="I897" s="96">
        <v>-97.7</v>
      </c>
      <c r="J897" s="96">
        <v>5.4480000000000004</v>
      </c>
      <c r="K897" s="11" t="s">
        <v>117</v>
      </c>
      <c r="L897" s="21" t="str">
        <f t="shared" si="194"/>
        <v>Yes</v>
      </c>
    </row>
    <row r="898" spans="1:12">
      <c r="A898" s="153" t="s">
        <v>595</v>
      </c>
      <c r="B898" s="70" t="s">
        <v>51</v>
      </c>
      <c r="C898" s="40">
        <v>4388.3538044999996</v>
      </c>
      <c r="D898" s="10" t="str">
        <f t="shared" si="191"/>
        <v>N/A</v>
      </c>
      <c r="E898" s="40">
        <v>396.66790677</v>
      </c>
      <c r="F898" s="10" t="str">
        <f t="shared" si="192"/>
        <v>N/A</v>
      </c>
      <c r="G898" s="40">
        <v>380.35642307000001</v>
      </c>
      <c r="H898" s="10" t="str">
        <f t="shared" si="193"/>
        <v>N/A</v>
      </c>
      <c r="I898" s="96">
        <v>-91</v>
      </c>
      <c r="J898" s="96">
        <v>-4.1100000000000003</v>
      </c>
      <c r="K898" s="11" t="s">
        <v>117</v>
      </c>
      <c r="L898" s="21" t="str">
        <f t="shared" si="194"/>
        <v>Yes</v>
      </c>
    </row>
    <row r="899" spans="1:12">
      <c r="A899" s="118" t="s">
        <v>709</v>
      </c>
      <c r="B899" s="70" t="s">
        <v>51</v>
      </c>
      <c r="C899" s="40">
        <v>4349.3966010000004</v>
      </c>
      <c r="D899" s="10" t="str">
        <f t="shared" si="191"/>
        <v>N/A</v>
      </c>
      <c r="E899" s="40">
        <v>4700.4024712</v>
      </c>
      <c r="F899" s="10" t="str">
        <f t="shared" si="192"/>
        <v>N/A</v>
      </c>
      <c r="G899" s="40">
        <v>5259.2267423000003</v>
      </c>
      <c r="H899" s="10" t="str">
        <f t="shared" si="193"/>
        <v>N/A</v>
      </c>
      <c r="I899" s="96">
        <v>8.07</v>
      </c>
      <c r="J899" s="96">
        <v>11.89</v>
      </c>
      <c r="K899" s="11" t="s">
        <v>117</v>
      </c>
      <c r="L899" s="21" t="str">
        <f t="shared" si="194"/>
        <v>Yes</v>
      </c>
    </row>
    <row r="900" spans="1:12">
      <c r="A900" s="153" t="s">
        <v>592</v>
      </c>
      <c r="B900" s="70" t="s">
        <v>51</v>
      </c>
      <c r="C900" s="40">
        <v>4045.8126317000001</v>
      </c>
      <c r="D900" s="10" t="str">
        <f t="shared" si="191"/>
        <v>N/A</v>
      </c>
      <c r="E900" s="40">
        <v>4208.8481818999999</v>
      </c>
      <c r="F900" s="10" t="str">
        <f t="shared" si="192"/>
        <v>N/A</v>
      </c>
      <c r="G900" s="40">
        <v>4522.8115744999996</v>
      </c>
      <c r="H900" s="10" t="str">
        <f t="shared" si="193"/>
        <v>N/A</v>
      </c>
      <c r="I900" s="96">
        <v>4.03</v>
      </c>
      <c r="J900" s="96">
        <v>7.46</v>
      </c>
      <c r="K900" s="11" t="s">
        <v>117</v>
      </c>
      <c r="L900" s="21" t="str">
        <f t="shared" si="194"/>
        <v>Yes</v>
      </c>
    </row>
    <row r="901" spans="1:12">
      <c r="A901" s="153" t="s">
        <v>595</v>
      </c>
      <c r="B901" s="101" t="s">
        <v>51</v>
      </c>
      <c r="C901" s="44">
        <v>4784.6759185999999</v>
      </c>
      <c r="D901" s="52" t="str">
        <f t="shared" si="191"/>
        <v>N/A</v>
      </c>
      <c r="E901" s="44">
        <v>5372.7489025000004</v>
      </c>
      <c r="F901" s="52" t="str">
        <f t="shared" si="192"/>
        <v>N/A</v>
      </c>
      <c r="G901" s="44">
        <v>6232.8242742000002</v>
      </c>
      <c r="H901" s="52" t="str">
        <f t="shared" si="193"/>
        <v>N/A</v>
      </c>
      <c r="I901" s="102">
        <v>12.29</v>
      </c>
      <c r="J901" s="102">
        <v>16.010000000000002</v>
      </c>
      <c r="K901" s="53" t="s">
        <v>117</v>
      </c>
      <c r="L901" s="43" t="str">
        <f t="shared" si="194"/>
        <v>No</v>
      </c>
    </row>
    <row r="902" spans="1:12">
      <c r="A902" s="218" t="s">
        <v>485</v>
      </c>
      <c r="B902" s="212"/>
      <c r="C902" s="212"/>
      <c r="D902" s="212"/>
      <c r="E902" s="212"/>
      <c r="F902" s="212"/>
      <c r="G902" s="212"/>
      <c r="H902" s="212"/>
      <c r="I902" s="212"/>
      <c r="J902" s="212"/>
      <c r="K902" s="212"/>
      <c r="L902" s="213"/>
    </row>
    <row r="903" spans="1:12">
      <c r="A903" s="118" t="s">
        <v>486</v>
      </c>
      <c r="B903" s="114" t="s">
        <v>51</v>
      </c>
      <c r="C903" s="68">
        <v>8.8626072903999997</v>
      </c>
      <c r="D903" s="103" t="str">
        <f t="shared" ref="D903:D920" si="195">IF($B903="N/A","N/A",IF(C903&gt;10,"No",IF(C903&lt;-10,"No","Yes")))</f>
        <v>N/A</v>
      </c>
      <c r="E903" s="68">
        <v>8.2161020503</v>
      </c>
      <c r="F903" s="103" t="str">
        <f t="shared" ref="F903:F920" si="196">IF($B903="N/A","N/A",IF(E903&gt;10,"No",IF(E903&lt;-10,"No","Yes")))</f>
        <v>N/A</v>
      </c>
      <c r="G903" s="68">
        <v>8.5722149380000001</v>
      </c>
      <c r="H903" s="103" t="str">
        <f t="shared" ref="H903:H920" si="197">IF($B903="N/A","N/A",IF(G903&gt;10,"No",IF(G903&lt;-10,"No","Yes")))</f>
        <v>N/A</v>
      </c>
      <c r="I903" s="104">
        <v>-7.29</v>
      </c>
      <c r="J903" s="104">
        <v>4.3339999999999996</v>
      </c>
      <c r="K903" s="66" t="s">
        <v>117</v>
      </c>
      <c r="L903" s="138" t="str">
        <f t="shared" ref="L903:L920" si="198">IF(J903="Div by 0", "N/A", IF(K903="N/A","N/A", IF(J903&gt;VALUE(MID(K903,1,2)), "No", IF(J903&lt;-1*VALUE(MID(K903,1,2)), "No", "Yes"))))</f>
        <v>Yes</v>
      </c>
    </row>
    <row r="904" spans="1:12">
      <c r="A904" s="153" t="s">
        <v>592</v>
      </c>
      <c r="B904" s="70" t="s">
        <v>51</v>
      </c>
      <c r="C904" s="41">
        <v>8.5184818154999995</v>
      </c>
      <c r="D904" s="10" t="str">
        <f t="shared" si="195"/>
        <v>N/A</v>
      </c>
      <c r="E904" s="41">
        <v>8.0307595268000007</v>
      </c>
      <c r="F904" s="10" t="str">
        <f t="shared" si="196"/>
        <v>N/A</v>
      </c>
      <c r="G904" s="41">
        <v>8.5530520390000007</v>
      </c>
      <c r="H904" s="10" t="str">
        <f t="shared" si="197"/>
        <v>N/A</v>
      </c>
      <c r="I904" s="96">
        <v>-5.73</v>
      </c>
      <c r="J904" s="96">
        <v>6.5039999999999996</v>
      </c>
      <c r="K904" s="11" t="s">
        <v>117</v>
      </c>
      <c r="L904" s="21" t="str">
        <f t="shared" si="198"/>
        <v>Yes</v>
      </c>
    </row>
    <row r="905" spans="1:12">
      <c r="A905" s="153" t="s">
        <v>595</v>
      </c>
      <c r="B905" s="70" t="s">
        <v>51</v>
      </c>
      <c r="C905" s="41">
        <v>9.1016570299000001</v>
      </c>
      <c r="D905" s="10" t="str">
        <f t="shared" si="195"/>
        <v>N/A</v>
      </c>
      <c r="E905" s="41">
        <v>8.2127178095000009</v>
      </c>
      <c r="F905" s="10" t="str">
        <f t="shared" si="196"/>
        <v>N/A</v>
      </c>
      <c r="G905" s="41">
        <v>8.3271488479000002</v>
      </c>
      <c r="H905" s="10" t="str">
        <f t="shared" si="197"/>
        <v>N/A</v>
      </c>
      <c r="I905" s="96">
        <v>-9.77</v>
      </c>
      <c r="J905" s="96">
        <v>1.393</v>
      </c>
      <c r="K905" s="11" t="s">
        <v>117</v>
      </c>
      <c r="L905" s="21" t="str">
        <f t="shared" si="198"/>
        <v>Yes</v>
      </c>
    </row>
    <row r="906" spans="1:12">
      <c r="A906" s="118" t="s">
        <v>487</v>
      </c>
      <c r="B906" s="70" t="s">
        <v>51</v>
      </c>
      <c r="C906" s="41">
        <v>15.950253838</v>
      </c>
      <c r="D906" s="10" t="str">
        <f t="shared" si="195"/>
        <v>N/A</v>
      </c>
      <c r="E906" s="41">
        <v>15.659430733000001</v>
      </c>
      <c r="F906" s="10" t="str">
        <f t="shared" si="196"/>
        <v>N/A</v>
      </c>
      <c r="G906" s="41">
        <v>15.616530517999999</v>
      </c>
      <c r="H906" s="10" t="str">
        <f t="shared" si="197"/>
        <v>N/A</v>
      </c>
      <c r="I906" s="96">
        <v>-1.82</v>
      </c>
      <c r="J906" s="96">
        <v>-0.27400000000000002</v>
      </c>
      <c r="K906" s="11" t="s">
        <v>117</v>
      </c>
      <c r="L906" s="21" t="str">
        <f t="shared" si="198"/>
        <v>Yes</v>
      </c>
    </row>
    <row r="907" spans="1:12">
      <c r="A907" s="153" t="s">
        <v>592</v>
      </c>
      <c r="B907" s="70" t="s">
        <v>51</v>
      </c>
      <c r="C907" s="41">
        <v>23.673900836000001</v>
      </c>
      <c r="D907" s="10" t="str">
        <f t="shared" si="195"/>
        <v>N/A</v>
      </c>
      <c r="E907" s="41">
        <v>23.568212471999999</v>
      </c>
      <c r="F907" s="10" t="str">
        <f t="shared" si="196"/>
        <v>N/A</v>
      </c>
      <c r="G907" s="41">
        <v>23.680667926999998</v>
      </c>
      <c r="H907" s="10" t="str">
        <f t="shared" si="197"/>
        <v>N/A</v>
      </c>
      <c r="I907" s="96">
        <v>-0.44600000000000001</v>
      </c>
      <c r="J907" s="96">
        <v>0.47710000000000002</v>
      </c>
      <c r="K907" s="11" t="s">
        <v>117</v>
      </c>
      <c r="L907" s="21" t="str">
        <f t="shared" si="198"/>
        <v>Yes</v>
      </c>
    </row>
    <row r="908" spans="1:12">
      <c r="A908" s="153" t="s">
        <v>595</v>
      </c>
      <c r="B908" s="70" t="s">
        <v>51</v>
      </c>
      <c r="C908" s="41">
        <v>5.5511425563000003</v>
      </c>
      <c r="D908" s="10" t="str">
        <f t="shared" si="195"/>
        <v>N/A</v>
      </c>
      <c r="E908" s="41">
        <v>5.3831183526000004</v>
      </c>
      <c r="F908" s="10" t="str">
        <f t="shared" si="196"/>
        <v>N/A</v>
      </c>
      <c r="G908" s="41">
        <v>5.3827376854000004</v>
      </c>
      <c r="H908" s="10" t="str">
        <f t="shared" si="197"/>
        <v>N/A</v>
      </c>
      <c r="I908" s="96">
        <v>-3.03</v>
      </c>
      <c r="J908" s="96">
        <v>-7.0000000000000001E-3</v>
      </c>
      <c r="K908" s="11" t="s">
        <v>117</v>
      </c>
      <c r="L908" s="21" t="str">
        <f t="shared" si="198"/>
        <v>Yes</v>
      </c>
    </row>
    <row r="909" spans="1:12">
      <c r="A909" s="118" t="s">
        <v>488</v>
      </c>
      <c r="B909" s="70" t="s">
        <v>51</v>
      </c>
      <c r="C909" s="41">
        <v>91.110331895000002</v>
      </c>
      <c r="D909" s="10" t="str">
        <f t="shared" si="195"/>
        <v>N/A</v>
      </c>
      <c r="E909" s="41">
        <v>45.854778080000003</v>
      </c>
      <c r="F909" s="10" t="str">
        <f t="shared" si="196"/>
        <v>N/A</v>
      </c>
      <c r="G909" s="41">
        <v>45.696690762000003</v>
      </c>
      <c r="H909" s="10" t="str">
        <f t="shared" si="197"/>
        <v>N/A</v>
      </c>
      <c r="I909" s="96">
        <v>-49.7</v>
      </c>
      <c r="J909" s="96">
        <v>-0.34499999999999997</v>
      </c>
      <c r="K909" s="11" t="s">
        <v>117</v>
      </c>
      <c r="L909" s="21" t="str">
        <f t="shared" si="198"/>
        <v>Yes</v>
      </c>
    </row>
    <row r="910" spans="1:12">
      <c r="A910" s="153" t="s">
        <v>592</v>
      </c>
      <c r="B910" s="70" t="s">
        <v>51</v>
      </c>
      <c r="C910" s="41">
        <v>92.405774121999997</v>
      </c>
      <c r="D910" s="10" t="str">
        <f t="shared" si="195"/>
        <v>N/A</v>
      </c>
      <c r="E910" s="41">
        <v>42.815060357999997</v>
      </c>
      <c r="F910" s="10" t="str">
        <f t="shared" si="196"/>
        <v>N/A</v>
      </c>
      <c r="G910" s="41">
        <v>42.529337376000001</v>
      </c>
      <c r="H910" s="10" t="str">
        <f t="shared" si="197"/>
        <v>N/A</v>
      </c>
      <c r="I910" s="96">
        <v>-53.7</v>
      </c>
      <c r="J910" s="96">
        <v>-0.66700000000000004</v>
      </c>
      <c r="K910" s="11" t="s">
        <v>117</v>
      </c>
      <c r="L910" s="21" t="str">
        <f t="shared" si="198"/>
        <v>Yes</v>
      </c>
    </row>
    <row r="911" spans="1:12">
      <c r="A911" s="153" t="s">
        <v>595</v>
      </c>
      <c r="B911" s="70" t="s">
        <v>51</v>
      </c>
      <c r="C911" s="41">
        <v>89.451905491999995</v>
      </c>
      <c r="D911" s="10" t="str">
        <f t="shared" si="195"/>
        <v>N/A</v>
      </c>
      <c r="E911" s="41">
        <v>49.214754468999999</v>
      </c>
      <c r="F911" s="10" t="str">
        <f t="shared" si="196"/>
        <v>N/A</v>
      </c>
      <c r="G911" s="41">
        <v>49.147435152</v>
      </c>
      <c r="H911" s="10" t="str">
        <f t="shared" si="197"/>
        <v>N/A</v>
      </c>
      <c r="I911" s="96">
        <v>-45</v>
      </c>
      <c r="J911" s="96">
        <v>-0.13700000000000001</v>
      </c>
      <c r="K911" s="11" t="s">
        <v>117</v>
      </c>
      <c r="L911" s="21" t="str">
        <f t="shared" si="198"/>
        <v>Yes</v>
      </c>
    </row>
    <row r="912" spans="1:12">
      <c r="A912" s="118" t="s">
        <v>710</v>
      </c>
      <c r="B912" s="70" t="s">
        <v>51</v>
      </c>
      <c r="C912" s="41">
        <v>93.101779152999995</v>
      </c>
      <c r="D912" s="10" t="str">
        <f t="shared" si="195"/>
        <v>N/A</v>
      </c>
      <c r="E912" s="41">
        <v>93.215453941999996</v>
      </c>
      <c r="F912" s="10" t="str">
        <f t="shared" si="196"/>
        <v>N/A</v>
      </c>
      <c r="G912" s="41">
        <v>92.634966992000003</v>
      </c>
      <c r="H912" s="10" t="str">
        <f t="shared" si="197"/>
        <v>N/A</v>
      </c>
      <c r="I912" s="96">
        <v>0.1221</v>
      </c>
      <c r="J912" s="96">
        <v>-0.623</v>
      </c>
      <c r="K912" s="11" t="s">
        <v>117</v>
      </c>
      <c r="L912" s="21" t="str">
        <f t="shared" si="198"/>
        <v>Yes</v>
      </c>
    </row>
    <row r="913" spans="1:12">
      <c r="A913" s="153" t="s">
        <v>592</v>
      </c>
      <c r="B913" s="70" t="s">
        <v>51</v>
      </c>
      <c r="C913" s="41">
        <v>92.873517656000004</v>
      </c>
      <c r="D913" s="10" t="str">
        <f t="shared" si="195"/>
        <v>N/A</v>
      </c>
      <c r="E913" s="41">
        <v>92.999926188000003</v>
      </c>
      <c r="F913" s="10" t="str">
        <f t="shared" si="196"/>
        <v>N/A</v>
      </c>
      <c r="G913" s="41">
        <v>92.196189880000006</v>
      </c>
      <c r="H913" s="10" t="str">
        <f t="shared" si="197"/>
        <v>N/A</v>
      </c>
      <c r="I913" s="96">
        <v>0.1361</v>
      </c>
      <c r="J913" s="96">
        <v>-0.86399999999999999</v>
      </c>
      <c r="K913" s="11" t="s">
        <v>117</v>
      </c>
      <c r="L913" s="21" t="str">
        <f t="shared" si="198"/>
        <v>Yes</v>
      </c>
    </row>
    <row r="914" spans="1:12">
      <c r="A914" s="153" t="s">
        <v>595</v>
      </c>
      <c r="B914" s="70" t="s">
        <v>51</v>
      </c>
      <c r="C914" s="41">
        <v>93.487336744999993</v>
      </c>
      <c r="D914" s="10" t="str">
        <f t="shared" si="195"/>
        <v>N/A</v>
      </c>
      <c r="E914" s="41">
        <v>93.549671871000001</v>
      </c>
      <c r="F914" s="10" t="str">
        <f t="shared" si="196"/>
        <v>N/A</v>
      </c>
      <c r="G914" s="41">
        <v>93.217929345000002</v>
      </c>
      <c r="H914" s="10" t="str">
        <f t="shared" si="197"/>
        <v>N/A</v>
      </c>
      <c r="I914" s="96">
        <v>6.6699999999999995E-2</v>
      </c>
      <c r="J914" s="96">
        <v>-0.35499999999999998</v>
      </c>
      <c r="K914" s="11" t="s">
        <v>117</v>
      </c>
      <c r="L914" s="21" t="str">
        <f t="shared" si="198"/>
        <v>Yes</v>
      </c>
    </row>
    <row r="915" spans="1:12">
      <c r="A915" s="118" t="s">
        <v>489</v>
      </c>
      <c r="B915" s="70" t="s">
        <v>51</v>
      </c>
      <c r="C915" s="39">
        <v>6.6848578677999999</v>
      </c>
      <c r="D915" s="10" t="str">
        <f t="shared" si="195"/>
        <v>N/A</v>
      </c>
      <c r="E915" s="39">
        <v>1.5300914110999999</v>
      </c>
      <c r="F915" s="10" t="str">
        <f t="shared" si="196"/>
        <v>N/A</v>
      </c>
      <c r="G915" s="39">
        <v>1.5444370123</v>
      </c>
      <c r="H915" s="10" t="str">
        <f t="shared" si="197"/>
        <v>N/A</v>
      </c>
      <c r="I915" s="96">
        <v>-77.099999999999994</v>
      </c>
      <c r="J915" s="96">
        <v>0.93759999999999999</v>
      </c>
      <c r="K915" s="11" t="s">
        <v>117</v>
      </c>
      <c r="L915" s="21" t="str">
        <f t="shared" si="198"/>
        <v>Yes</v>
      </c>
    </row>
    <row r="916" spans="1:12">
      <c r="A916" s="153" t="s">
        <v>592</v>
      </c>
      <c r="B916" s="70" t="s">
        <v>51</v>
      </c>
      <c r="C916" s="39">
        <v>5.5800372266</v>
      </c>
      <c r="D916" s="10" t="str">
        <f t="shared" si="195"/>
        <v>N/A</v>
      </c>
      <c r="E916" s="39">
        <v>0.43415775400000001</v>
      </c>
      <c r="F916" s="10" t="str">
        <f t="shared" si="196"/>
        <v>N/A</v>
      </c>
      <c r="G916" s="39">
        <v>0.44054054050000002</v>
      </c>
      <c r="H916" s="10" t="str">
        <f t="shared" si="197"/>
        <v>N/A</v>
      </c>
      <c r="I916" s="96">
        <v>-92.2</v>
      </c>
      <c r="J916" s="96">
        <v>1.47</v>
      </c>
      <c r="K916" s="11" t="s">
        <v>117</v>
      </c>
      <c r="L916" s="21" t="str">
        <f t="shared" si="198"/>
        <v>Yes</v>
      </c>
    </row>
    <row r="917" spans="1:12">
      <c r="A917" s="153" t="s">
        <v>595</v>
      </c>
      <c r="B917" s="70" t="s">
        <v>51</v>
      </c>
      <c r="C917" s="39">
        <v>8.0345037547999993</v>
      </c>
      <c r="D917" s="10" t="str">
        <f t="shared" si="195"/>
        <v>N/A</v>
      </c>
      <c r="E917" s="39">
        <v>2.7356993276999999</v>
      </c>
      <c r="F917" s="10" t="str">
        <f t="shared" si="196"/>
        <v>N/A</v>
      </c>
      <c r="G917" s="39">
        <v>2.8111242348999999</v>
      </c>
      <c r="H917" s="10" t="str">
        <f t="shared" si="197"/>
        <v>N/A</v>
      </c>
      <c r="I917" s="96">
        <v>-66</v>
      </c>
      <c r="J917" s="96">
        <v>2.7570000000000001</v>
      </c>
      <c r="K917" s="11" t="s">
        <v>117</v>
      </c>
      <c r="L917" s="21" t="str">
        <f t="shared" si="198"/>
        <v>Yes</v>
      </c>
    </row>
    <row r="918" spans="1:12">
      <c r="A918" s="118" t="s">
        <v>490</v>
      </c>
      <c r="B918" s="70" t="s">
        <v>51</v>
      </c>
      <c r="C918" s="39">
        <v>232.71041124000001</v>
      </c>
      <c r="D918" s="10" t="str">
        <f t="shared" si="195"/>
        <v>N/A</v>
      </c>
      <c r="E918" s="39">
        <v>233.78113207999999</v>
      </c>
      <c r="F918" s="10" t="str">
        <f t="shared" si="196"/>
        <v>N/A</v>
      </c>
      <c r="G918" s="39">
        <v>232.20909112999999</v>
      </c>
      <c r="H918" s="10" t="str">
        <f t="shared" si="197"/>
        <v>N/A</v>
      </c>
      <c r="I918" s="96">
        <v>0.46010000000000001</v>
      </c>
      <c r="J918" s="96">
        <v>-0.67200000000000004</v>
      </c>
      <c r="K918" s="11" t="s">
        <v>117</v>
      </c>
      <c r="L918" s="21" t="str">
        <f t="shared" si="198"/>
        <v>Yes</v>
      </c>
    </row>
    <row r="919" spans="1:12">
      <c r="A919" s="153" t="s">
        <v>592</v>
      </c>
      <c r="B919" s="70" t="s">
        <v>51</v>
      </c>
      <c r="C919" s="39">
        <v>227.39281130000001</v>
      </c>
      <c r="D919" s="10" t="str">
        <f t="shared" si="195"/>
        <v>N/A</v>
      </c>
      <c r="E919" s="39">
        <v>228.02761723</v>
      </c>
      <c r="F919" s="10" t="str">
        <f t="shared" si="196"/>
        <v>N/A</v>
      </c>
      <c r="G919" s="39">
        <v>224.48886017999999</v>
      </c>
      <c r="H919" s="10" t="str">
        <f t="shared" si="197"/>
        <v>N/A</v>
      </c>
      <c r="I919" s="96">
        <v>0.2792</v>
      </c>
      <c r="J919" s="96">
        <v>-1.55</v>
      </c>
      <c r="K919" s="11" t="s">
        <v>117</v>
      </c>
      <c r="L919" s="21" t="str">
        <f t="shared" si="198"/>
        <v>Yes</v>
      </c>
    </row>
    <row r="920" spans="1:12">
      <c r="A920" s="153" t="s">
        <v>595</v>
      </c>
      <c r="B920" s="101" t="s">
        <v>51</v>
      </c>
      <c r="C920" s="67">
        <v>264.51580698999999</v>
      </c>
      <c r="D920" s="52" t="str">
        <f t="shared" si="195"/>
        <v>N/A</v>
      </c>
      <c r="E920" s="67">
        <v>267.89894063999998</v>
      </c>
      <c r="F920" s="52" t="str">
        <f t="shared" si="196"/>
        <v>N/A</v>
      </c>
      <c r="G920" s="67">
        <v>276.90647840999998</v>
      </c>
      <c r="H920" s="52" t="str">
        <f t="shared" si="197"/>
        <v>N/A</v>
      </c>
      <c r="I920" s="102">
        <v>1.2789999999999999</v>
      </c>
      <c r="J920" s="102">
        <v>3.3620000000000001</v>
      </c>
      <c r="K920" s="53" t="s">
        <v>117</v>
      </c>
      <c r="L920" s="43" t="str">
        <f t="shared" si="198"/>
        <v>Yes</v>
      </c>
    </row>
    <row r="921" spans="1:12">
      <c r="A921" s="218" t="s">
        <v>491</v>
      </c>
      <c r="B921" s="212"/>
      <c r="C921" s="212"/>
      <c r="D921" s="212"/>
      <c r="E921" s="212"/>
      <c r="F921" s="212"/>
      <c r="G921" s="212"/>
      <c r="H921" s="212"/>
      <c r="I921" s="212"/>
      <c r="J921" s="212"/>
      <c r="K921" s="212"/>
      <c r="L921" s="213"/>
    </row>
    <row r="922" spans="1:12">
      <c r="A922" s="118" t="s">
        <v>842</v>
      </c>
      <c r="B922" s="114" t="s">
        <v>51</v>
      </c>
      <c r="C922" s="39" t="s">
        <v>51</v>
      </c>
      <c r="D922" s="10" t="str">
        <f t="shared" ref="D922:D932" si="199">IF($B922="N/A","N/A",IF(C922&gt;10,"No",IF(C922&lt;-10,"No","Yes")))</f>
        <v>N/A</v>
      </c>
      <c r="E922" s="39">
        <v>1</v>
      </c>
      <c r="F922" s="10" t="str">
        <f t="shared" ref="F922:F932" si="200">IF($B922="N/A","N/A",IF(E922&gt;10,"No",IF(E922&lt;-10,"No","Yes")))</f>
        <v>N/A</v>
      </c>
      <c r="G922" s="39">
        <v>0</v>
      </c>
      <c r="H922" s="10" t="str">
        <f t="shared" ref="H922:H932" si="201">IF($B922="N/A","N/A",IF(G922&gt;10,"No",IF(G922&lt;-10,"No","Yes")))</f>
        <v>N/A</v>
      </c>
      <c r="I922" s="96" t="s">
        <v>51</v>
      </c>
      <c r="J922" s="96">
        <v>-100</v>
      </c>
      <c r="K922" s="63" t="s">
        <v>51</v>
      </c>
      <c r="L922" s="21" t="str">
        <f t="shared" ref="L922:L932" si="202">IF(J922="Div by 0", "N/A", IF(K922="N/A","N/A", IF(J922&gt;VALUE(MID(K922,1,2)), "No", IF(J922&lt;-1*VALUE(MID(K922,1,2)), "No", "Yes"))))</f>
        <v>N/A</v>
      </c>
    </row>
    <row r="923" spans="1:12">
      <c r="A923" s="118" t="s">
        <v>843</v>
      </c>
      <c r="B923" s="114" t="s">
        <v>51</v>
      </c>
      <c r="C923" s="39" t="s">
        <v>51</v>
      </c>
      <c r="D923" s="10" t="str">
        <f t="shared" si="199"/>
        <v>N/A</v>
      </c>
      <c r="E923" s="39">
        <v>3</v>
      </c>
      <c r="F923" s="10" t="str">
        <f t="shared" si="200"/>
        <v>N/A</v>
      </c>
      <c r="G923" s="39">
        <v>4</v>
      </c>
      <c r="H923" s="10" t="str">
        <f t="shared" si="201"/>
        <v>N/A</v>
      </c>
      <c r="I923" s="96" t="s">
        <v>51</v>
      </c>
      <c r="J923" s="96">
        <v>33.33</v>
      </c>
      <c r="K923" s="63" t="s">
        <v>51</v>
      </c>
      <c r="L923" s="21" t="str">
        <f t="shared" si="202"/>
        <v>N/A</v>
      </c>
    </row>
    <row r="924" spans="1:12">
      <c r="A924" s="153" t="s">
        <v>638</v>
      </c>
      <c r="B924" s="70" t="s">
        <v>51</v>
      </c>
      <c r="C924" s="39" t="s">
        <v>51</v>
      </c>
      <c r="D924" s="10" t="str">
        <f t="shared" si="199"/>
        <v>N/A</v>
      </c>
      <c r="E924" s="39">
        <v>1</v>
      </c>
      <c r="F924" s="10" t="str">
        <f t="shared" si="200"/>
        <v>N/A</v>
      </c>
      <c r="G924" s="39">
        <v>0</v>
      </c>
      <c r="H924" s="10" t="str">
        <f t="shared" si="201"/>
        <v>N/A</v>
      </c>
      <c r="I924" s="96" t="s">
        <v>51</v>
      </c>
      <c r="J924" s="96">
        <v>-100</v>
      </c>
      <c r="K924" s="63" t="s">
        <v>51</v>
      </c>
      <c r="L924" s="21" t="str">
        <f t="shared" si="202"/>
        <v>N/A</v>
      </c>
    </row>
    <row r="925" spans="1:12">
      <c r="A925" s="153" t="s">
        <v>639</v>
      </c>
      <c r="B925" s="70" t="s">
        <v>51</v>
      </c>
      <c r="C925" s="39" t="s">
        <v>51</v>
      </c>
      <c r="D925" s="10" t="str">
        <f t="shared" si="199"/>
        <v>N/A</v>
      </c>
      <c r="E925" s="39">
        <v>7</v>
      </c>
      <c r="F925" s="10" t="str">
        <f t="shared" si="200"/>
        <v>N/A</v>
      </c>
      <c r="G925" s="39">
        <v>6</v>
      </c>
      <c r="H925" s="10" t="str">
        <f t="shared" si="201"/>
        <v>N/A</v>
      </c>
      <c r="I925" s="96" t="s">
        <v>51</v>
      </c>
      <c r="J925" s="96">
        <v>-14.3</v>
      </c>
      <c r="K925" s="63" t="s">
        <v>51</v>
      </c>
      <c r="L925" s="21" t="str">
        <f t="shared" si="202"/>
        <v>N/A</v>
      </c>
    </row>
    <row r="926" spans="1:12">
      <c r="A926" s="153" t="s">
        <v>640</v>
      </c>
      <c r="B926" s="70" t="s">
        <v>51</v>
      </c>
      <c r="C926" s="39" t="s">
        <v>51</v>
      </c>
      <c r="D926" s="10" t="str">
        <f t="shared" si="199"/>
        <v>N/A</v>
      </c>
      <c r="E926" s="39">
        <v>4</v>
      </c>
      <c r="F926" s="10" t="str">
        <f t="shared" si="200"/>
        <v>N/A</v>
      </c>
      <c r="G926" s="39">
        <v>2</v>
      </c>
      <c r="H926" s="10" t="str">
        <f t="shared" si="201"/>
        <v>N/A</v>
      </c>
      <c r="I926" s="96" t="s">
        <v>51</v>
      </c>
      <c r="J926" s="96">
        <v>-50</v>
      </c>
      <c r="K926" s="63" t="s">
        <v>51</v>
      </c>
      <c r="L926" s="21" t="str">
        <f t="shared" si="202"/>
        <v>N/A</v>
      </c>
    </row>
    <row r="927" spans="1:12">
      <c r="A927" s="153" t="s">
        <v>641</v>
      </c>
      <c r="B927" s="70" t="s">
        <v>51</v>
      </c>
      <c r="C927" s="39" t="s">
        <v>51</v>
      </c>
      <c r="D927" s="10" t="str">
        <f t="shared" si="199"/>
        <v>N/A</v>
      </c>
      <c r="E927" s="39">
        <v>38</v>
      </c>
      <c r="F927" s="10" t="str">
        <f t="shared" si="200"/>
        <v>N/A</v>
      </c>
      <c r="G927" s="39">
        <v>49</v>
      </c>
      <c r="H927" s="10" t="str">
        <f t="shared" si="201"/>
        <v>N/A</v>
      </c>
      <c r="I927" s="96" t="s">
        <v>51</v>
      </c>
      <c r="J927" s="96">
        <v>28.95</v>
      </c>
      <c r="K927" s="63" t="s">
        <v>51</v>
      </c>
      <c r="L927" s="21" t="str">
        <f t="shared" si="202"/>
        <v>N/A</v>
      </c>
    </row>
    <row r="928" spans="1:12">
      <c r="A928" s="118" t="s">
        <v>837</v>
      </c>
      <c r="B928" s="114" t="s">
        <v>51</v>
      </c>
      <c r="C928" s="65" t="s">
        <v>51</v>
      </c>
      <c r="D928" s="103" t="str">
        <f t="shared" si="199"/>
        <v>N/A</v>
      </c>
      <c r="E928" s="65">
        <v>3123562</v>
      </c>
      <c r="F928" s="103" t="str">
        <f t="shared" si="200"/>
        <v>N/A</v>
      </c>
      <c r="G928" s="65">
        <v>995939</v>
      </c>
      <c r="H928" s="103" t="str">
        <f t="shared" si="201"/>
        <v>N/A</v>
      </c>
      <c r="I928" s="104" t="s">
        <v>51</v>
      </c>
      <c r="J928" s="104">
        <v>-68.099999999999994</v>
      </c>
      <c r="K928" s="63" t="s">
        <v>51</v>
      </c>
      <c r="L928" s="138" t="str">
        <f t="shared" si="202"/>
        <v>N/A</v>
      </c>
    </row>
    <row r="929" spans="1:12">
      <c r="A929" s="153" t="s">
        <v>642</v>
      </c>
      <c r="B929" s="114" t="s">
        <v>51</v>
      </c>
      <c r="C929" s="65" t="s">
        <v>51</v>
      </c>
      <c r="D929" s="103" t="str">
        <f t="shared" si="199"/>
        <v>N/A</v>
      </c>
      <c r="E929" s="65">
        <v>518493</v>
      </c>
      <c r="F929" s="103" t="str">
        <f t="shared" si="200"/>
        <v>N/A</v>
      </c>
      <c r="G929" s="65">
        <v>209464</v>
      </c>
      <c r="H929" s="103" t="str">
        <f t="shared" si="201"/>
        <v>N/A</v>
      </c>
      <c r="I929" s="104" t="s">
        <v>51</v>
      </c>
      <c r="J929" s="104">
        <v>-59.6</v>
      </c>
      <c r="K929" s="63" t="s">
        <v>51</v>
      </c>
      <c r="L929" s="138" t="str">
        <f t="shared" si="202"/>
        <v>N/A</v>
      </c>
    </row>
    <row r="930" spans="1:12">
      <c r="A930" s="153" t="s">
        <v>636</v>
      </c>
      <c r="B930" s="114" t="s">
        <v>51</v>
      </c>
      <c r="C930" s="65" t="s">
        <v>51</v>
      </c>
      <c r="D930" s="103" t="str">
        <f t="shared" si="199"/>
        <v>N/A</v>
      </c>
      <c r="E930" s="65">
        <v>261705</v>
      </c>
      <c r="F930" s="103" t="str">
        <f t="shared" si="200"/>
        <v>N/A</v>
      </c>
      <c r="G930" s="65">
        <v>246405</v>
      </c>
      <c r="H930" s="103" t="str">
        <f t="shared" si="201"/>
        <v>N/A</v>
      </c>
      <c r="I930" s="104" t="s">
        <v>51</v>
      </c>
      <c r="J930" s="104">
        <v>-5.85</v>
      </c>
      <c r="K930" s="63" t="s">
        <v>51</v>
      </c>
      <c r="L930" s="138" t="str">
        <f t="shared" si="202"/>
        <v>N/A</v>
      </c>
    </row>
    <row r="931" spans="1:12">
      <c r="A931" s="153" t="s">
        <v>248</v>
      </c>
      <c r="B931" s="114" t="s">
        <v>51</v>
      </c>
      <c r="C931" s="65" t="s">
        <v>51</v>
      </c>
      <c r="D931" s="103" t="str">
        <f t="shared" si="199"/>
        <v>N/A</v>
      </c>
      <c r="E931" s="65">
        <v>624344</v>
      </c>
      <c r="F931" s="103" t="str">
        <f t="shared" si="200"/>
        <v>N/A</v>
      </c>
      <c r="G931" s="65">
        <v>994818</v>
      </c>
      <c r="H931" s="103" t="str">
        <f t="shared" si="201"/>
        <v>N/A</v>
      </c>
      <c r="I931" s="104" t="s">
        <v>51</v>
      </c>
      <c r="J931" s="104">
        <v>59.34</v>
      </c>
      <c r="K931" s="63" t="s">
        <v>51</v>
      </c>
      <c r="L931" s="138" t="str">
        <f t="shared" si="202"/>
        <v>N/A</v>
      </c>
    </row>
    <row r="932" spans="1:12">
      <c r="A932" s="153" t="s">
        <v>637</v>
      </c>
      <c r="B932" s="114" t="s">
        <v>51</v>
      </c>
      <c r="C932" s="65" t="s">
        <v>51</v>
      </c>
      <c r="D932" s="103" t="str">
        <f t="shared" si="199"/>
        <v>N/A</v>
      </c>
      <c r="E932" s="65">
        <v>3122127</v>
      </c>
      <c r="F932" s="103" t="str">
        <f t="shared" si="200"/>
        <v>N/A</v>
      </c>
      <c r="G932" s="65">
        <v>590477</v>
      </c>
      <c r="H932" s="103" t="str">
        <f t="shared" si="201"/>
        <v>N/A</v>
      </c>
      <c r="I932" s="104" t="s">
        <v>51</v>
      </c>
      <c r="J932" s="104">
        <v>-81.099999999999994</v>
      </c>
      <c r="K932" s="63" t="s">
        <v>51</v>
      </c>
      <c r="L932" s="138" t="str">
        <f t="shared" si="202"/>
        <v>N/A</v>
      </c>
    </row>
    <row r="933" spans="1:12">
      <c r="A933" s="218" t="s">
        <v>3</v>
      </c>
      <c r="B933" s="212"/>
      <c r="C933" s="212"/>
      <c r="D933" s="212"/>
      <c r="E933" s="212"/>
      <c r="F933" s="212"/>
      <c r="G933" s="212"/>
      <c r="H933" s="212"/>
      <c r="I933" s="212"/>
      <c r="J933" s="212"/>
      <c r="K933" s="212"/>
      <c r="L933" s="213"/>
    </row>
    <row r="934" spans="1:12">
      <c r="A934" s="118" t="s">
        <v>643</v>
      </c>
      <c r="B934" s="114" t="s">
        <v>51</v>
      </c>
      <c r="C934" s="65">
        <v>977554</v>
      </c>
      <c r="D934" s="103" t="str">
        <f t="shared" ref="D934:D948" si="203">IF($B934="N/A","N/A",IF(C934&gt;10,"No",IF(C934&lt;-10,"No","Yes")))</f>
        <v>N/A</v>
      </c>
      <c r="E934" s="65">
        <v>359598</v>
      </c>
      <c r="F934" s="103" t="str">
        <f t="shared" ref="F934:F948" si="204">IF($B934="N/A","N/A",IF(E934&gt;10,"No",IF(E934&lt;-10,"No","Yes")))</f>
        <v>N/A</v>
      </c>
      <c r="G934" s="65">
        <v>332238</v>
      </c>
      <c r="H934" s="103" t="str">
        <f t="shared" ref="H934:H948" si="205">IF($B934="N/A","N/A",IF(G934&gt;10,"No",IF(G934&lt;-10,"No","Yes")))</f>
        <v>N/A</v>
      </c>
      <c r="I934" s="104">
        <v>-63.2</v>
      </c>
      <c r="J934" s="104">
        <v>-7.61</v>
      </c>
      <c r="K934" s="66" t="s">
        <v>117</v>
      </c>
      <c r="L934" s="138" t="str">
        <f t="shared" ref="L934:L948" si="206">IF(J934="Div by 0", "N/A", IF(K934="N/A","N/A", IF(J934&gt;VALUE(MID(K934,1,2)), "No", IF(J934&lt;-1*VALUE(MID(K934,1,2)), "No", "Yes"))))</f>
        <v>Yes</v>
      </c>
    </row>
    <row r="935" spans="1:12">
      <c r="A935" s="118" t="s">
        <v>644</v>
      </c>
      <c r="B935" s="70" t="s">
        <v>51</v>
      </c>
      <c r="C935" s="39">
        <v>3875</v>
      </c>
      <c r="D935" s="10" t="str">
        <f t="shared" si="203"/>
        <v>N/A</v>
      </c>
      <c r="E935" s="39">
        <v>1518</v>
      </c>
      <c r="F935" s="10" t="str">
        <f t="shared" si="204"/>
        <v>N/A</v>
      </c>
      <c r="G935" s="39">
        <v>1442</v>
      </c>
      <c r="H935" s="10" t="str">
        <f t="shared" si="205"/>
        <v>N/A</v>
      </c>
      <c r="I935" s="96">
        <v>-60.8</v>
      </c>
      <c r="J935" s="96">
        <v>-5.01</v>
      </c>
      <c r="K935" s="11" t="s">
        <v>117</v>
      </c>
      <c r="L935" s="21" t="str">
        <f t="shared" si="206"/>
        <v>Yes</v>
      </c>
    </row>
    <row r="936" spans="1:12">
      <c r="A936" s="118" t="s">
        <v>645</v>
      </c>
      <c r="B936" s="70" t="s">
        <v>51</v>
      </c>
      <c r="C936" s="40">
        <v>252.27199999999999</v>
      </c>
      <c r="D936" s="10" t="str">
        <f t="shared" si="203"/>
        <v>N/A</v>
      </c>
      <c r="E936" s="40">
        <v>236.88932806</v>
      </c>
      <c r="F936" s="10" t="str">
        <f t="shared" si="204"/>
        <v>N/A</v>
      </c>
      <c r="G936" s="40">
        <v>230.40083218000001</v>
      </c>
      <c r="H936" s="10" t="str">
        <f t="shared" si="205"/>
        <v>N/A</v>
      </c>
      <c r="I936" s="96">
        <v>-6.1</v>
      </c>
      <c r="J936" s="96">
        <v>-2.74</v>
      </c>
      <c r="K936" s="11" t="s">
        <v>117</v>
      </c>
      <c r="L936" s="21" t="str">
        <f t="shared" si="206"/>
        <v>Yes</v>
      </c>
    </row>
    <row r="937" spans="1:12">
      <c r="A937" s="118" t="s">
        <v>646</v>
      </c>
      <c r="B937" s="70" t="s">
        <v>51</v>
      </c>
      <c r="C937" s="40">
        <v>2074364</v>
      </c>
      <c r="D937" s="10" t="str">
        <f t="shared" si="203"/>
        <v>N/A</v>
      </c>
      <c r="E937" s="40">
        <v>2155457</v>
      </c>
      <c r="F937" s="10" t="str">
        <f t="shared" si="204"/>
        <v>N/A</v>
      </c>
      <c r="G937" s="40">
        <v>2201121</v>
      </c>
      <c r="H937" s="10" t="str">
        <f t="shared" si="205"/>
        <v>N/A</v>
      </c>
      <c r="I937" s="96">
        <v>3.9089999999999998</v>
      </c>
      <c r="J937" s="96">
        <v>2.1190000000000002</v>
      </c>
      <c r="K937" s="11" t="s">
        <v>117</v>
      </c>
      <c r="L937" s="21" t="str">
        <f t="shared" si="206"/>
        <v>Yes</v>
      </c>
    </row>
    <row r="938" spans="1:12">
      <c r="A938" s="118" t="s">
        <v>647</v>
      </c>
      <c r="B938" s="70" t="s">
        <v>51</v>
      </c>
      <c r="C938" s="39">
        <v>18355</v>
      </c>
      <c r="D938" s="10" t="str">
        <f t="shared" si="203"/>
        <v>N/A</v>
      </c>
      <c r="E938" s="39">
        <v>16611</v>
      </c>
      <c r="F938" s="10" t="str">
        <f t="shared" si="204"/>
        <v>N/A</v>
      </c>
      <c r="G938" s="39">
        <v>16782</v>
      </c>
      <c r="H938" s="10" t="str">
        <f t="shared" si="205"/>
        <v>N/A</v>
      </c>
      <c r="I938" s="96">
        <v>-9.5</v>
      </c>
      <c r="J938" s="96">
        <v>1.0289999999999999</v>
      </c>
      <c r="K938" s="11" t="s">
        <v>117</v>
      </c>
      <c r="L938" s="21" t="str">
        <f t="shared" si="206"/>
        <v>Yes</v>
      </c>
    </row>
    <row r="939" spans="1:12">
      <c r="A939" s="118" t="s">
        <v>648</v>
      </c>
      <c r="B939" s="70" t="s">
        <v>51</v>
      </c>
      <c r="C939" s="40">
        <v>113.01356579</v>
      </c>
      <c r="D939" s="10" t="str">
        <f t="shared" si="203"/>
        <v>N/A</v>
      </c>
      <c r="E939" s="40">
        <v>129.76082113999999</v>
      </c>
      <c r="F939" s="10" t="str">
        <f t="shared" si="204"/>
        <v>N/A</v>
      </c>
      <c r="G939" s="40">
        <v>131.15963532000001</v>
      </c>
      <c r="H939" s="10" t="str">
        <f t="shared" si="205"/>
        <v>N/A</v>
      </c>
      <c r="I939" s="96">
        <v>14.82</v>
      </c>
      <c r="J939" s="96">
        <v>1.0780000000000001</v>
      </c>
      <c r="K939" s="11" t="s">
        <v>117</v>
      </c>
      <c r="L939" s="21" t="str">
        <f t="shared" si="206"/>
        <v>Yes</v>
      </c>
    </row>
    <row r="940" spans="1:12">
      <c r="A940" s="118" t="s">
        <v>658</v>
      </c>
      <c r="B940" s="70" t="s">
        <v>51</v>
      </c>
      <c r="C940" s="40">
        <v>1866911</v>
      </c>
      <c r="D940" s="10" t="str">
        <f t="shared" si="203"/>
        <v>N/A</v>
      </c>
      <c r="E940" s="40">
        <v>2259047</v>
      </c>
      <c r="F940" s="10" t="str">
        <f t="shared" si="204"/>
        <v>N/A</v>
      </c>
      <c r="G940" s="40">
        <v>2240248</v>
      </c>
      <c r="H940" s="10" t="str">
        <f t="shared" si="205"/>
        <v>N/A</v>
      </c>
      <c r="I940" s="96">
        <v>21</v>
      </c>
      <c r="J940" s="96">
        <v>-0.83199999999999996</v>
      </c>
      <c r="K940" s="11" t="s">
        <v>117</v>
      </c>
      <c r="L940" s="21" t="str">
        <f t="shared" si="206"/>
        <v>Yes</v>
      </c>
    </row>
    <row r="941" spans="1:12">
      <c r="A941" s="118" t="s">
        <v>660</v>
      </c>
      <c r="B941" s="70" t="s">
        <v>51</v>
      </c>
      <c r="C941" s="39">
        <v>15742</v>
      </c>
      <c r="D941" s="10" t="str">
        <f t="shared" si="203"/>
        <v>N/A</v>
      </c>
      <c r="E941" s="39">
        <v>18272</v>
      </c>
      <c r="F941" s="10" t="str">
        <f t="shared" si="204"/>
        <v>N/A</v>
      </c>
      <c r="G941" s="39">
        <v>16740</v>
      </c>
      <c r="H941" s="10" t="str">
        <f t="shared" si="205"/>
        <v>N/A</v>
      </c>
      <c r="I941" s="96">
        <v>16.07</v>
      </c>
      <c r="J941" s="96">
        <v>-8.3800000000000008</v>
      </c>
      <c r="K941" s="11" t="s">
        <v>117</v>
      </c>
      <c r="L941" s="21" t="str">
        <f t="shared" si="206"/>
        <v>Yes</v>
      </c>
    </row>
    <row r="942" spans="1:12">
      <c r="A942" s="118" t="s">
        <v>659</v>
      </c>
      <c r="B942" s="70" t="s">
        <v>51</v>
      </c>
      <c r="C942" s="40">
        <v>118.59427011</v>
      </c>
      <c r="D942" s="10" t="str">
        <f t="shared" si="203"/>
        <v>N/A</v>
      </c>
      <c r="E942" s="40">
        <v>123.63435858</v>
      </c>
      <c r="F942" s="10" t="str">
        <f t="shared" si="204"/>
        <v>N/A</v>
      </c>
      <c r="G942" s="40">
        <v>133.8260454</v>
      </c>
      <c r="H942" s="10" t="str">
        <f t="shared" si="205"/>
        <v>N/A</v>
      </c>
      <c r="I942" s="96">
        <v>4.25</v>
      </c>
      <c r="J942" s="96">
        <v>8.2430000000000003</v>
      </c>
      <c r="K942" s="11" t="s">
        <v>117</v>
      </c>
      <c r="L942" s="21" t="str">
        <f t="shared" si="206"/>
        <v>Yes</v>
      </c>
    </row>
    <row r="943" spans="1:12">
      <c r="A943" s="118" t="s">
        <v>649</v>
      </c>
      <c r="B943" s="70" t="s">
        <v>51</v>
      </c>
      <c r="C943" s="40">
        <v>1891995</v>
      </c>
      <c r="D943" s="10" t="str">
        <f t="shared" si="203"/>
        <v>N/A</v>
      </c>
      <c r="E943" s="40">
        <v>1529118</v>
      </c>
      <c r="F943" s="10" t="str">
        <f t="shared" si="204"/>
        <v>N/A</v>
      </c>
      <c r="G943" s="40">
        <v>1440922</v>
      </c>
      <c r="H943" s="10" t="str">
        <f t="shared" si="205"/>
        <v>N/A</v>
      </c>
      <c r="I943" s="96">
        <v>-19.2</v>
      </c>
      <c r="J943" s="96">
        <v>-5.77</v>
      </c>
      <c r="K943" s="11" t="s">
        <v>117</v>
      </c>
      <c r="L943" s="21" t="str">
        <f t="shared" si="206"/>
        <v>Yes</v>
      </c>
    </row>
    <row r="944" spans="1:12">
      <c r="A944" s="118" t="s">
        <v>650</v>
      </c>
      <c r="B944" s="70" t="s">
        <v>51</v>
      </c>
      <c r="C944" s="39">
        <v>312</v>
      </c>
      <c r="D944" s="10" t="str">
        <f t="shared" si="203"/>
        <v>N/A</v>
      </c>
      <c r="E944" s="39">
        <v>285</v>
      </c>
      <c r="F944" s="10" t="str">
        <f t="shared" si="204"/>
        <v>N/A</v>
      </c>
      <c r="G944" s="39">
        <v>297</v>
      </c>
      <c r="H944" s="10" t="str">
        <f t="shared" si="205"/>
        <v>N/A</v>
      </c>
      <c r="I944" s="96">
        <v>-8.65</v>
      </c>
      <c r="J944" s="96">
        <v>4.2110000000000003</v>
      </c>
      <c r="K944" s="11" t="s">
        <v>117</v>
      </c>
      <c r="L944" s="21" t="str">
        <f t="shared" si="206"/>
        <v>Yes</v>
      </c>
    </row>
    <row r="945" spans="1:12">
      <c r="A945" s="118" t="s">
        <v>651</v>
      </c>
      <c r="B945" s="70" t="s">
        <v>51</v>
      </c>
      <c r="C945" s="40">
        <v>6064.0865384999997</v>
      </c>
      <c r="D945" s="10" t="str">
        <f t="shared" si="203"/>
        <v>N/A</v>
      </c>
      <c r="E945" s="40">
        <v>5365.3263158</v>
      </c>
      <c r="F945" s="10" t="str">
        <f t="shared" si="204"/>
        <v>N/A</v>
      </c>
      <c r="G945" s="40">
        <v>4851.5892255999997</v>
      </c>
      <c r="H945" s="10" t="str">
        <f t="shared" si="205"/>
        <v>N/A</v>
      </c>
      <c r="I945" s="96">
        <v>-11.5</v>
      </c>
      <c r="J945" s="96">
        <v>-9.58</v>
      </c>
      <c r="K945" s="11" t="s">
        <v>117</v>
      </c>
      <c r="L945" s="21" t="str">
        <f t="shared" si="206"/>
        <v>Yes</v>
      </c>
    </row>
    <row r="946" spans="1:12">
      <c r="A946" s="118" t="s">
        <v>960</v>
      </c>
      <c r="B946" s="70" t="s">
        <v>51</v>
      </c>
      <c r="C946" s="40">
        <v>324364476</v>
      </c>
      <c r="D946" s="10" t="str">
        <f t="shared" si="203"/>
        <v>N/A</v>
      </c>
      <c r="E946" s="40">
        <v>355056709</v>
      </c>
      <c r="F946" s="10" t="str">
        <f t="shared" si="204"/>
        <v>N/A</v>
      </c>
      <c r="G946" s="40">
        <v>397041423</v>
      </c>
      <c r="H946" s="10" t="str">
        <f t="shared" si="205"/>
        <v>N/A</v>
      </c>
      <c r="I946" s="96">
        <v>9.4619999999999997</v>
      </c>
      <c r="J946" s="96">
        <v>11.82</v>
      </c>
      <c r="K946" s="11" t="s">
        <v>117</v>
      </c>
      <c r="L946" s="21" t="str">
        <f t="shared" si="206"/>
        <v>Yes</v>
      </c>
    </row>
    <row r="947" spans="1:12">
      <c r="A947" s="118" t="s">
        <v>652</v>
      </c>
      <c r="B947" s="70" t="s">
        <v>51</v>
      </c>
      <c r="C947" s="39">
        <v>14736</v>
      </c>
      <c r="D947" s="10" t="str">
        <f t="shared" si="203"/>
        <v>N/A</v>
      </c>
      <c r="E947" s="39">
        <v>15614</v>
      </c>
      <c r="F947" s="10" t="str">
        <f t="shared" si="204"/>
        <v>N/A</v>
      </c>
      <c r="G947" s="39">
        <v>15273</v>
      </c>
      <c r="H947" s="10" t="str">
        <f t="shared" si="205"/>
        <v>N/A</v>
      </c>
      <c r="I947" s="96">
        <v>5.9580000000000002</v>
      </c>
      <c r="J947" s="96">
        <v>-2.1800000000000002</v>
      </c>
      <c r="K947" s="11" t="s">
        <v>117</v>
      </c>
      <c r="L947" s="21" t="str">
        <f t="shared" si="206"/>
        <v>Yes</v>
      </c>
    </row>
    <row r="948" spans="1:12">
      <c r="A948" s="118" t="s">
        <v>653</v>
      </c>
      <c r="B948" s="101" t="s">
        <v>51</v>
      </c>
      <c r="C948" s="44">
        <v>22011.704397000001</v>
      </c>
      <c r="D948" s="52" t="str">
        <f t="shared" si="203"/>
        <v>N/A</v>
      </c>
      <c r="E948" s="44">
        <v>22739.638081000001</v>
      </c>
      <c r="F948" s="52" t="str">
        <f t="shared" si="204"/>
        <v>N/A</v>
      </c>
      <c r="G948" s="44">
        <v>25996.295620000001</v>
      </c>
      <c r="H948" s="52" t="str">
        <f t="shared" si="205"/>
        <v>N/A</v>
      </c>
      <c r="I948" s="102">
        <v>3.3069999999999999</v>
      </c>
      <c r="J948" s="102">
        <v>14.32</v>
      </c>
      <c r="K948" s="53" t="s">
        <v>117</v>
      </c>
      <c r="L948" s="43" t="str">
        <f t="shared" si="206"/>
        <v>Yes</v>
      </c>
    </row>
    <row r="949" spans="1:12">
      <c r="A949" s="218" t="s">
        <v>167</v>
      </c>
      <c r="B949" s="212"/>
      <c r="C949" s="212"/>
      <c r="D949" s="212"/>
      <c r="E949" s="212"/>
      <c r="F949" s="212"/>
      <c r="G949" s="212"/>
      <c r="H949" s="212"/>
      <c r="I949" s="212"/>
      <c r="J949" s="212"/>
      <c r="K949" s="212"/>
      <c r="L949" s="213"/>
    </row>
    <row r="950" spans="1:12">
      <c r="A950" s="111" t="s">
        <v>838</v>
      </c>
      <c r="B950" s="70" t="s">
        <v>51</v>
      </c>
      <c r="C950" s="40">
        <v>728216412</v>
      </c>
      <c r="D950" s="10" t="str">
        <f t="shared" ref="D950:D965" si="207">IF($B950="N/A","N/A",IF(C950&gt;10,"No",IF(C950&lt;-10,"No","Yes")))</f>
        <v>N/A</v>
      </c>
      <c r="E950" s="40">
        <v>746416282</v>
      </c>
      <c r="F950" s="10" t="str">
        <f t="shared" ref="F950:F965" si="208">IF($B950="N/A","N/A",IF(E950&gt;10,"No",IF(E950&lt;-10,"No","Yes")))</f>
        <v>N/A</v>
      </c>
      <c r="G950" s="40">
        <v>822924372</v>
      </c>
      <c r="H950" s="10" t="str">
        <f t="shared" ref="H950:H965" si="209">IF($B950="N/A","N/A",IF(G950&gt;10,"No",IF(G950&lt;-10,"No","Yes")))</f>
        <v>N/A</v>
      </c>
      <c r="I950" s="96">
        <v>2.4990000000000001</v>
      </c>
      <c r="J950" s="96">
        <v>10.25</v>
      </c>
      <c r="K950" s="11" t="s">
        <v>117</v>
      </c>
      <c r="L950" s="21" t="str">
        <f t="shared" ref="L950:L965" si="210">IF(J950="Div by 0", "N/A", IF(K950="N/A","N/A", IF(J950&gt;VALUE(MID(K950,1,2)), "No", IF(J950&lt;-1*VALUE(MID(K950,1,2)), "No", "Yes"))))</f>
        <v>Yes</v>
      </c>
    </row>
    <row r="951" spans="1:12">
      <c r="A951" s="111" t="s">
        <v>492</v>
      </c>
      <c r="B951" s="70" t="s">
        <v>51</v>
      </c>
      <c r="C951" s="39">
        <v>75606</v>
      </c>
      <c r="D951" s="10" t="str">
        <f t="shared" si="207"/>
        <v>N/A</v>
      </c>
      <c r="E951" s="39">
        <v>74837</v>
      </c>
      <c r="F951" s="10" t="str">
        <f t="shared" si="208"/>
        <v>N/A</v>
      </c>
      <c r="G951" s="39">
        <v>74393</v>
      </c>
      <c r="H951" s="10" t="str">
        <f t="shared" si="209"/>
        <v>N/A</v>
      </c>
      <c r="I951" s="96">
        <v>-1.02</v>
      </c>
      <c r="J951" s="96">
        <v>-0.59299999999999997</v>
      </c>
      <c r="K951" s="11" t="s">
        <v>117</v>
      </c>
      <c r="L951" s="21" t="str">
        <f t="shared" si="210"/>
        <v>Yes</v>
      </c>
    </row>
    <row r="952" spans="1:12">
      <c r="A952" s="111" t="s">
        <v>844</v>
      </c>
      <c r="B952" s="70" t="s">
        <v>51</v>
      </c>
      <c r="C952" s="40">
        <v>9631.7277993999996</v>
      </c>
      <c r="D952" s="10" t="str">
        <f t="shared" si="207"/>
        <v>N/A</v>
      </c>
      <c r="E952" s="40">
        <v>9973.8936890000004</v>
      </c>
      <c r="F952" s="10" t="str">
        <f t="shared" si="208"/>
        <v>N/A</v>
      </c>
      <c r="G952" s="40">
        <v>11061.852217</v>
      </c>
      <c r="H952" s="10" t="str">
        <f t="shared" si="209"/>
        <v>N/A</v>
      </c>
      <c r="I952" s="96">
        <v>3.552</v>
      </c>
      <c r="J952" s="96">
        <v>10.91</v>
      </c>
      <c r="K952" s="11" t="s">
        <v>117</v>
      </c>
      <c r="L952" s="21" t="str">
        <f t="shared" si="210"/>
        <v>Yes</v>
      </c>
    </row>
    <row r="953" spans="1:12">
      <c r="A953" s="153" t="s">
        <v>592</v>
      </c>
      <c r="B953" s="70" t="s">
        <v>51</v>
      </c>
      <c r="C953" s="40">
        <v>9066.3292352000008</v>
      </c>
      <c r="D953" s="10" t="str">
        <f t="shared" si="207"/>
        <v>N/A</v>
      </c>
      <c r="E953" s="40">
        <v>9155.8728038999998</v>
      </c>
      <c r="F953" s="10" t="str">
        <f t="shared" si="208"/>
        <v>N/A</v>
      </c>
      <c r="G953" s="40">
        <v>9980.9654148000009</v>
      </c>
      <c r="H953" s="10" t="str">
        <f t="shared" si="209"/>
        <v>N/A</v>
      </c>
      <c r="I953" s="96">
        <v>0.98760000000000003</v>
      </c>
      <c r="J953" s="96">
        <v>9.0120000000000005</v>
      </c>
      <c r="K953" s="11" t="s">
        <v>117</v>
      </c>
      <c r="L953" s="21" t="str">
        <f t="shared" si="210"/>
        <v>Yes</v>
      </c>
    </row>
    <row r="954" spans="1:12">
      <c r="A954" s="153" t="s">
        <v>595</v>
      </c>
      <c r="B954" s="70" t="s">
        <v>51</v>
      </c>
      <c r="C954" s="40">
        <v>10757.023517</v>
      </c>
      <c r="D954" s="10" t="str">
        <f t="shared" si="207"/>
        <v>N/A</v>
      </c>
      <c r="E954" s="40">
        <v>11522.312972</v>
      </c>
      <c r="F954" s="10" t="str">
        <f t="shared" si="208"/>
        <v>N/A</v>
      </c>
      <c r="G954" s="40">
        <v>13015.761947999999</v>
      </c>
      <c r="H954" s="10" t="str">
        <f t="shared" si="209"/>
        <v>N/A</v>
      </c>
      <c r="I954" s="96">
        <v>7.1139999999999999</v>
      </c>
      <c r="J954" s="96">
        <v>12.96</v>
      </c>
      <c r="K954" s="11" t="s">
        <v>117</v>
      </c>
      <c r="L954" s="21" t="str">
        <f t="shared" si="210"/>
        <v>Yes</v>
      </c>
    </row>
    <row r="955" spans="1:12">
      <c r="A955" s="118" t="s">
        <v>493</v>
      </c>
      <c r="B955" s="70" t="s">
        <v>51</v>
      </c>
      <c r="C955" s="21">
        <v>28.816337108999999</v>
      </c>
      <c r="D955" s="10" t="str">
        <f t="shared" si="207"/>
        <v>N/A</v>
      </c>
      <c r="E955" s="21">
        <v>28.530853748999998</v>
      </c>
      <c r="F955" s="10" t="str">
        <f t="shared" si="208"/>
        <v>N/A</v>
      </c>
      <c r="G955" s="21">
        <v>28.437582424999999</v>
      </c>
      <c r="H955" s="10" t="str">
        <f t="shared" si="209"/>
        <v>N/A</v>
      </c>
      <c r="I955" s="96">
        <v>-0.99099999999999999</v>
      </c>
      <c r="J955" s="96">
        <v>-0.32700000000000001</v>
      </c>
      <c r="K955" s="11" t="s">
        <v>117</v>
      </c>
      <c r="L955" s="21" t="str">
        <f t="shared" si="210"/>
        <v>Yes</v>
      </c>
    </row>
    <row r="956" spans="1:12">
      <c r="A956" s="153" t="s">
        <v>592</v>
      </c>
      <c r="B956" s="70" t="s">
        <v>51</v>
      </c>
      <c r="C956" s="21">
        <v>32.832557064</v>
      </c>
      <c r="D956" s="10" t="str">
        <f t="shared" si="207"/>
        <v>N/A</v>
      </c>
      <c r="E956" s="21">
        <v>32.465257973</v>
      </c>
      <c r="F956" s="10" t="str">
        <f t="shared" si="208"/>
        <v>N/A</v>
      </c>
      <c r="G956" s="21">
        <v>32.259555894000002</v>
      </c>
      <c r="H956" s="10" t="str">
        <f t="shared" si="209"/>
        <v>N/A</v>
      </c>
      <c r="I956" s="96">
        <v>-1.1200000000000001</v>
      </c>
      <c r="J956" s="96">
        <v>-0.63400000000000001</v>
      </c>
      <c r="K956" s="11" t="s">
        <v>117</v>
      </c>
      <c r="L956" s="21" t="str">
        <f t="shared" si="210"/>
        <v>Yes</v>
      </c>
    </row>
    <row r="957" spans="1:12">
      <c r="A957" s="153" t="s">
        <v>595</v>
      </c>
      <c r="B957" s="70" t="s">
        <v>51</v>
      </c>
      <c r="C957" s="21">
        <v>23.723052482</v>
      </c>
      <c r="D957" s="10" t="str">
        <f t="shared" si="207"/>
        <v>N/A</v>
      </c>
      <c r="E957" s="21">
        <v>23.739307535999998</v>
      </c>
      <c r="F957" s="10" t="str">
        <f t="shared" si="208"/>
        <v>N/A</v>
      </c>
      <c r="G957" s="21">
        <v>23.892381012000001</v>
      </c>
      <c r="H957" s="10" t="str">
        <f t="shared" si="209"/>
        <v>N/A</v>
      </c>
      <c r="I957" s="96">
        <v>6.8500000000000005E-2</v>
      </c>
      <c r="J957" s="96">
        <v>0.64480000000000004</v>
      </c>
      <c r="K957" s="11" t="s">
        <v>117</v>
      </c>
      <c r="L957" s="21" t="str">
        <f t="shared" si="210"/>
        <v>Yes</v>
      </c>
    </row>
    <row r="958" spans="1:12" ht="12.75" customHeight="1">
      <c r="A958" s="111" t="s">
        <v>840</v>
      </c>
      <c r="B958" s="70" t="s">
        <v>51</v>
      </c>
      <c r="C958" s="40">
        <v>324364476</v>
      </c>
      <c r="D958" s="10" t="str">
        <f t="shared" si="207"/>
        <v>N/A</v>
      </c>
      <c r="E958" s="40">
        <v>355056709</v>
      </c>
      <c r="F958" s="10" t="str">
        <f t="shared" si="208"/>
        <v>N/A</v>
      </c>
      <c r="G958" s="40">
        <v>397041423</v>
      </c>
      <c r="H958" s="10" t="str">
        <f t="shared" si="209"/>
        <v>N/A</v>
      </c>
      <c r="I958" s="96">
        <v>9.4619999999999997</v>
      </c>
      <c r="J958" s="96">
        <v>11.82</v>
      </c>
      <c r="K958" s="11" t="s">
        <v>117</v>
      </c>
      <c r="L958" s="21" t="str">
        <f t="shared" si="210"/>
        <v>Yes</v>
      </c>
    </row>
    <row r="959" spans="1:12" ht="13.5" customHeight="1">
      <c r="A959" s="190" t="s">
        <v>967</v>
      </c>
      <c r="B959" s="70" t="s">
        <v>51</v>
      </c>
      <c r="C959" s="39">
        <v>14736</v>
      </c>
      <c r="D959" s="10" t="str">
        <f t="shared" si="207"/>
        <v>N/A</v>
      </c>
      <c r="E959" s="39">
        <v>15615</v>
      </c>
      <c r="F959" s="10" t="str">
        <f t="shared" si="208"/>
        <v>N/A</v>
      </c>
      <c r="G959" s="39">
        <v>15274</v>
      </c>
      <c r="H959" s="10" t="str">
        <f t="shared" si="209"/>
        <v>N/A</v>
      </c>
      <c r="I959" s="96">
        <v>5.9649999999999999</v>
      </c>
      <c r="J959" s="96">
        <v>-2.1800000000000002</v>
      </c>
      <c r="K959" s="11" t="s">
        <v>117</v>
      </c>
      <c r="L959" s="21" t="str">
        <f t="shared" si="210"/>
        <v>Yes</v>
      </c>
    </row>
    <row r="960" spans="1:12" ht="25.5">
      <c r="A960" s="111" t="s">
        <v>845</v>
      </c>
      <c r="B960" s="70" t="s">
        <v>51</v>
      </c>
      <c r="C960" s="40">
        <v>22011.704397000001</v>
      </c>
      <c r="D960" s="10" t="str">
        <f t="shared" si="207"/>
        <v>N/A</v>
      </c>
      <c r="E960" s="40">
        <v>22738.181811999999</v>
      </c>
      <c r="F960" s="10" t="str">
        <f t="shared" si="208"/>
        <v>N/A</v>
      </c>
      <c r="G960" s="40">
        <v>25994.593623000001</v>
      </c>
      <c r="H960" s="10" t="str">
        <f t="shared" si="209"/>
        <v>N/A</v>
      </c>
      <c r="I960" s="96">
        <v>3.3</v>
      </c>
      <c r="J960" s="96">
        <v>14.32</v>
      </c>
      <c r="K960" s="11" t="s">
        <v>117</v>
      </c>
      <c r="L960" s="21" t="str">
        <f t="shared" si="210"/>
        <v>Yes</v>
      </c>
    </row>
    <row r="961" spans="1:12">
      <c r="A961" s="153" t="s">
        <v>654</v>
      </c>
      <c r="B961" s="70" t="s">
        <v>51</v>
      </c>
      <c r="C961" s="40">
        <v>18227.469703999999</v>
      </c>
      <c r="D961" s="10" t="str">
        <f t="shared" si="207"/>
        <v>N/A</v>
      </c>
      <c r="E961" s="40">
        <v>18621.041473000001</v>
      </c>
      <c r="F961" s="10" t="str">
        <f t="shared" si="208"/>
        <v>N/A</v>
      </c>
      <c r="G961" s="40">
        <v>20443.494182999999</v>
      </c>
      <c r="H961" s="10" t="str">
        <f t="shared" si="209"/>
        <v>N/A</v>
      </c>
      <c r="I961" s="96">
        <v>2.1589999999999998</v>
      </c>
      <c r="J961" s="96">
        <v>9.7870000000000008</v>
      </c>
      <c r="K961" s="11" t="s">
        <v>117</v>
      </c>
      <c r="L961" s="21" t="str">
        <f t="shared" si="210"/>
        <v>Yes</v>
      </c>
    </row>
    <row r="962" spans="1:12">
      <c r="A962" s="153" t="s">
        <v>655</v>
      </c>
      <c r="B962" s="70" t="s">
        <v>51</v>
      </c>
      <c r="C962" s="40">
        <v>30475.324401000002</v>
      </c>
      <c r="D962" s="10" t="str">
        <f t="shared" si="207"/>
        <v>N/A</v>
      </c>
      <c r="E962" s="40">
        <v>30284.529571999999</v>
      </c>
      <c r="F962" s="10" t="str">
        <f t="shared" si="208"/>
        <v>N/A</v>
      </c>
      <c r="G962" s="40">
        <v>35690.301025000001</v>
      </c>
      <c r="H962" s="10" t="str">
        <f t="shared" si="209"/>
        <v>N/A</v>
      </c>
      <c r="I962" s="96">
        <v>-0.626</v>
      </c>
      <c r="J962" s="96">
        <v>17.850000000000001</v>
      </c>
      <c r="K962" s="11" t="s">
        <v>117</v>
      </c>
      <c r="L962" s="21" t="str">
        <f t="shared" si="210"/>
        <v>No</v>
      </c>
    </row>
    <row r="963" spans="1:12" ht="25.5">
      <c r="A963" s="118" t="s">
        <v>494</v>
      </c>
      <c r="B963" s="70" t="s">
        <v>51</v>
      </c>
      <c r="C963" s="21">
        <v>5.6164529751999996</v>
      </c>
      <c r="D963" s="10" t="str">
        <f t="shared" si="207"/>
        <v>N/A</v>
      </c>
      <c r="E963" s="21">
        <v>5.9530617379999997</v>
      </c>
      <c r="F963" s="10" t="str">
        <f t="shared" si="208"/>
        <v>N/A</v>
      </c>
      <c r="G963" s="21">
        <v>5.8386626962000001</v>
      </c>
      <c r="H963" s="10" t="str">
        <f t="shared" si="209"/>
        <v>N/A</v>
      </c>
      <c r="I963" s="96">
        <v>5.9930000000000003</v>
      </c>
      <c r="J963" s="96">
        <v>-1.92</v>
      </c>
      <c r="K963" s="11" t="s">
        <v>117</v>
      </c>
      <c r="L963" s="21" t="str">
        <f t="shared" si="210"/>
        <v>Yes</v>
      </c>
    </row>
    <row r="964" spans="1:12">
      <c r="A964" s="153" t="s">
        <v>592</v>
      </c>
      <c r="B964" s="70" t="s">
        <v>51</v>
      </c>
      <c r="C964" s="21">
        <v>6.7274468999000003</v>
      </c>
      <c r="D964" s="10" t="str">
        <f t="shared" si="207"/>
        <v>N/A</v>
      </c>
      <c r="E964" s="21">
        <v>6.7793084475000001</v>
      </c>
      <c r="F964" s="10" t="str">
        <f t="shared" si="208"/>
        <v>N/A</v>
      </c>
      <c r="G964" s="21">
        <v>6.6037992411999999</v>
      </c>
      <c r="H964" s="10" t="str">
        <f t="shared" si="209"/>
        <v>N/A</v>
      </c>
      <c r="I964" s="96">
        <v>0.77090000000000003</v>
      </c>
      <c r="J964" s="96">
        <v>-2.59</v>
      </c>
      <c r="K964" s="11" t="s">
        <v>117</v>
      </c>
      <c r="L964" s="21" t="str">
        <f t="shared" si="210"/>
        <v>Yes</v>
      </c>
    </row>
    <row r="965" spans="1:12">
      <c r="A965" s="153" t="s">
        <v>595</v>
      </c>
      <c r="B965" s="70" t="s">
        <v>51</v>
      </c>
      <c r="C965" s="21">
        <v>4.2053830380999999</v>
      </c>
      <c r="D965" s="10" t="str">
        <f t="shared" si="207"/>
        <v>N/A</v>
      </c>
      <c r="E965" s="21">
        <v>4.9893641095000003</v>
      </c>
      <c r="F965" s="10" t="str">
        <f t="shared" si="208"/>
        <v>N/A</v>
      </c>
      <c r="G965" s="21">
        <v>4.9723262904999999</v>
      </c>
      <c r="H965" s="10" t="str">
        <f t="shared" si="209"/>
        <v>N/A</v>
      </c>
      <c r="I965" s="96">
        <v>18.64</v>
      </c>
      <c r="J965" s="96">
        <v>-0.34100000000000003</v>
      </c>
      <c r="K965" s="11" t="s">
        <v>117</v>
      </c>
      <c r="L965" s="21" t="str">
        <f t="shared" si="210"/>
        <v>Yes</v>
      </c>
    </row>
    <row r="966" spans="1:12" ht="38.25" customHeight="1">
      <c r="A966" s="220" t="s">
        <v>965</v>
      </c>
      <c r="B966" s="200"/>
      <c r="C966" s="200"/>
      <c r="D966" s="200"/>
      <c r="E966" s="200"/>
      <c r="F966" s="200"/>
      <c r="G966" s="200"/>
      <c r="H966" s="200"/>
      <c r="I966" s="200"/>
      <c r="J966" s="200"/>
      <c r="K966" s="200"/>
      <c r="L966" s="201"/>
    </row>
    <row r="967" spans="1:12">
      <c r="A967" s="69" t="s">
        <v>38</v>
      </c>
      <c r="B967" s="114" t="s">
        <v>51</v>
      </c>
      <c r="C967" s="45">
        <v>1526048</v>
      </c>
      <c r="D967" s="10" t="str">
        <f>IF($B967="N/A","N/A",IF(C967&gt;10,"No",IF(C967&lt;-10,"No","Yes")))</f>
        <v>N/A</v>
      </c>
      <c r="E967" s="45">
        <v>1580793</v>
      </c>
      <c r="F967" s="10" t="str">
        <f>IF($B967="N/A","N/A",IF(E967&gt;10,"No",IF(E967&lt;-10,"No","Yes")))</f>
        <v>N/A</v>
      </c>
      <c r="G967" s="45">
        <v>1608254</v>
      </c>
      <c r="H967" s="10" t="str">
        <f>IF($B967="N/A","N/A",IF(G967&gt;10,"No",IF(G967&lt;-10,"No","Yes")))</f>
        <v>N/A</v>
      </c>
      <c r="I967" s="96">
        <v>3.5870000000000002</v>
      </c>
      <c r="J967" s="96">
        <v>1.7370000000000001</v>
      </c>
      <c r="K967" s="66" t="s">
        <v>117</v>
      </c>
      <c r="L967" s="21" t="str">
        <f t="shared" ref="L967:L1007" si="211">IF(J967="Div by 0", "N/A", IF(K967="N/A","N/A", IF(J967&gt;VALUE(MID(K967,1,2)), "No", IF(J967&lt;-1*VALUE(MID(K967,1,2)), "No", "Yes"))))</f>
        <v>Yes</v>
      </c>
    </row>
    <row r="968" spans="1:12">
      <c r="A968" s="118" t="s">
        <v>39</v>
      </c>
      <c r="B968" s="70" t="s">
        <v>51</v>
      </c>
      <c r="C968" s="39">
        <v>1380248</v>
      </c>
      <c r="D968" s="10" t="str">
        <f>IF($B968="N/A","N/A",IF(C968&gt;10,"No",IF(C968&lt;-10,"No","Yes")))</f>
        <v>N/A</v>
      </c>
      <c r="E968" s="39">
        <v>1430610</v>
      </c>
      <c r="F968" s="10" t="str">
        <f>IF($B968="N/A","N/A",IF(E968&gt;10,"No",IF(E968&lt;-10,"No","Yes")))</f>
        <v>N/A</v>
      </c>
      <c r="G968" s="39">
        <v>1457183</v>
      </c>
      <c r="H968" s="10" t="str">
        <f>IF($B968="N/A","N/A",IF(G968&gt;10,"No",IF(G968&lt;-10,"No","Yes")))</f>
        <v>N/A</v>
      </c>
      <c r="I968" s="96">
        <v>3.649</v>
      </c>
      <c r="J968" s="96">
        <v>1.857</v>
      </c>
      <c r="K968" s="11" t="s">
        <v>117</v>
      </c>
      <c r="L968" s="21" t="str">
        <f t="shared" si="211"/>
        <v>Yes</v>
      </c>
    </row>
    <row r="969" spans="1:12">
      <c r="A969" s="118" t="s">
        <v>495</v>
      </c>
      <c r="B969" s="21" t="s">
        <v>112</v>
      </c>
      <c r="C969" s="41">
        <v>90.445909958000001</v>
      </c>
      <c r="D969" s="10" t="str">
        <f>IF($B969="N/A","N/A",IF(C969&gt;90,"No",IF(C969&lt;65,"No","Yes")))</f>
        <v>No</v>
      </c>
      <c r="E969" s="41">
        <v>90.499515117000001</v>
      </c>
      <c r="F969" s="10" t="str">
        <f>IF($B969="N/A","N/A",IF(E969&gt;90,"No",IF(E969&lt;65,"No","Yes")))</f>
        <v>No</v>
      </c>
      <c r="G969" s="41">
        <v>90.606521108999999</v>
      </c>
      <c r="H969" s="10" t="str">
        <f>IF($B969="N/A","N/A",IF(G969&gt;90,"No",IF(G969&lt;65,"No","Yes")))</f>
        <v>No</v>
      </c>
      <c r="I969" s="96">
        <v>5.9299999999999999E-2</v>
      </c>
      <c r="J969" s="96">
        <v>0.1182</v>
      </c>
      <c r="K969" s="11" t="s">
        <v>117</v>
      </c>
      <c r="L969" s="21" t="str">
        <f t="shared" si="211"/>
        <v>Yes</v>
      </c>
    </row>
    <row r="970" spans="1:12">
      <c r="A970" s="118" t="s">
        <v>496</v>
      </c>
      <c r="B970" s="21" t="s">
        <v>111</v>
      </c>
      <c r="C970" s="41">
        <v>95.150826804000005</v>
      </c>
      <c r="D970" s="10" t="str">
        <f>IF($B970="N/A","N/A",IF(C970&gt;100,"No",IF(C970&lt;90,"No","Yes")))</f>
        <v>Yes</v>
      </c>
      <c r="E970" s="41">
        <v>94.040918547999993</v>
      </c>
      <c r="F970" s="10" t="str">
        <f>IF($B970="N/A","N/A",IF(E970&gt;100,"No",IF(E970&lt;90,"No","Yes")))</f>
        <v>Yes</v>
      </c>
      <c r="G970" s="41">
        <v>93.604159510000002</v>
      </c>
      <c r="H970" s="10" t="str">
        <f>IF($B970="N/A","N/A",IF(G970&gt;100,"No",IF(G970&lt;90,"No","Yes")))</f>
        <v>Yes</v>
      </c>
      <c r="I970" s="96">
        <v>-1.17</v>
      </c>
      <c r="J970" s="96">
        <v>-0.46400000000000002</v>
      </c>
      <c r="K970" s="11" t="s">
        <v>117</v>
      </c>
      <c r="L970" s="21" t="str">
        <f t="shared" si="211"/>
        <v>Yes</v>
      </c>
    </row>
    <row r="971" spans="1:12">
      <c r="A971" s="118" t="s">
        <v>497</v>
      </c>
      <c r="B971" s="21" t="s">
        <v>113</v>
      </c>
      <c r="C971" s="41">
        <v>92.646943653999998</v>
      </c>
      <c r="D971" s="10" t="str">
        <f>IF($B971="N/A","N/A",IF(C971&gt;100,"No",IF(C971&lt;85,"No","Yes")))</f>
        <v>Yes</v>
      </c>
      <c r="E971" s="41">
        <v>93.002279819999998</v>
      </c>
      <c r="F971" s="10" t="str">
        <f>IF($B971="N/A","N/A",IF(E971&gt;100,"No",IF(E971&lt;85,"No","Yes")))</f>
        <v>Yes</v>
      </c>
      <c r="G971" s="41">
        <v>93.147685627000001</v>
      </c>
      <c r="H971" s="10" t="str">
        <f>IF($B971="N/A","N/A",IF(G971&gt;100,"No",IF(G971&lt;85,"No","Yes")))</f>
        <v>Yes</v>
      </c>
      <c r="I971" s="96">
        <v>0.38350000000000001</v>
      </c>
      <c r="J971" s="96">
        <v>0.15629999999999999</v>
      </c>
      <c r="K971" s="11" t="s">
        <v>117</v>
      </c>
      <c r="L971" s="21" t="str">
        <f t="shared" si="211"/>
        <v>Yes</v>
      </c>
    </row>
    <row r="972" spans="1:12">
      <c r="A972" s="118" t="s">
        <v>498</v>
      </c>
      <c r="B972" s="21" t="s">
        <v>114</v>
      </c>
      <c r="C972" s="41">
        <v>89.545124681000004</v>
      </c>
      <c r="D972" s="10" t="str">
        <f>IF($B972="N/A","N/A",IF(C972&gt;100,"No",IF(C972&lt;80,"No","Yes")))</f>
        <v>Yes</v>
      </c>
      <c r="E972" s="41">
        <v>89.701326699999996</v>
      </c>
      <c r="F972" s="10" t="str">
        <f>IF($B972="N/A","N/A",IF(E972&gt;100,"No",IF(E972&lt;80,"No","Yes")))</f>
        <v>Yes</v>
      </c>
      <c r="G972" s="41">
        <v>89.915955241000006</v>
      </c>
      <c r="H972" s="10" t="str">
        <f>IF($B972="N/A","N/A",IF(G972&gt;100,"No",IF(G972&lt;80,"No","Yes")))</f>
        <v>Yes</v>
      </c>
      <c r="I972" s="96">
        <v>0.1744</v>
      </c>
      <c r="J972" s="96">
        <v>0.23930000000000001</v>
      </c>
      <c r="K972" s="11" t="s">
        <v>117</v>
      </c>
      <c r="L972" s="21" t="str">
        <f t="shared" si="211"/>
        <v>Yes</v>
      </c>
    </row>
    <row r="973" spans="1:12">
      <c r="A973" s="118" t="s">
        <v>499</v>
      </c>
      <c r="B973" s="21" t="s">
        <v>114</v>
      </c>
      <c r="C973" s="41">
        <v>88.373115021000004</v>
      </c>
      <c r="D973" s="10" t="str">
        <f>IF($B973="N/A","N/A",IF(C973&gt;100,"No",IF(C973&lt;80,"No","Yes")))</f>
        <v>Yes</v>
      </c>
      <c r="E973" s="41">
        <v>88.641561429999996</v>
      </c>
      <c r="F973" s="10" t="str">
        <f>IF($B973="N/A","N/A",IF(E973&gt;100,"No",IF(E973&lt;80,"No","Yes")))</f>
        <v>Yes</v>
      </c>
      <c r="G973" s="41">
        <v>88.688280710000001</v>
      </c>
      <c r="H973" s="10" t="str">
        <f>IF($B973="N/A","N/A",IF(G973&gt;100,"No",IF(G973&lt;80,"No","Yes")))</f>
        <v>Yes</v>
      </c>
      <c r="I973" s="96">
        <v>0.30380000000000001</v>
      </c>
      <c r="J973" s="96">
        <v>5.2699999999999997E-2</v>
      </c>
      <c r="K973" s="11" t="s">
        <v>117</v>
      </c>
      <c r="L973" s="21" t="str">
        <f t="shared" si="211"/>
        <v>Yes</v>
      </c>
    </row>
    <row r="974" spans="1:12">
      <c r="A974" s="69" t="s">
        <v>500</v>
      </c>
      <c r="B974" s="70" t="s">
        <v>51</v>
      </c>
      <c r="C974" s="39">
        <v>1192866.6399999999</v>
      </c>
      <c r="D974" s="10" t="str">
        <f t="shared" ref="D974:D1005" si="212">IF($B974="N/A","N/A",IF(C974&gt;10,"No",IF(C974&lt;-10,"No","Yes")))</f>
        <v>N/A</v>
      </c>
      <c r="E974" s="39">
        <v>1256827.95</v>
      </c>
      <c r="F974" s="10" t="str">
        <f t="shared" ref="F974:F1005" si="213">IF($B974="N/A","N/A",IF(E974&gt;10,"No",IF(E974&lt;-10,"No","Yes")))</f>
        <v>N/A</v>
      </c>
      <c r="G974" s="39">
        <v>1274325.8400000001</v>
      </c>
      <c r="H974" s="10" t="str">
        <f t="shared" ref="H974:H1005" si="214">IF($B974="N/A","N/A",IF(G974&gt;10,"No",IF(G974&lt;-10,"No","Yes")))</f>
        <v>N/A</v>
      </c>
      <c r="I974" s="96">
        <v>5.3620000000000001</v>
      </c>
      <c r="J974" s="96">
        <v>1.3919999999999999</v>
      </c>
      <c r="K974" s="11" t="s">
        <v>117</v>
      </c>
      <c r="L974" s="21" t="str">
        <f t="shared" si="211"/>
        <v>Yes</v>
      </c>
    </row>
    <row r="975" spans="1:12">
      <c r="A975" s="69" t="s">
        <v>591</v>
      </c>
      <c r="B975" s="70" t="s">
        <v>51</v>
      </c>
      <c r="C975" s="39">
        <v>155841</v>
      </c>
      <c r="D975" s="10" t="str">
        <f t="shared" si="212"/>
        <v>N/A</v>
      </c>
      <c r="E975" s="39">
        <v>153329</v>
      </c>
      <c r="F975" s="10" t="str">
        <f t="shared" si="213"/>
        <v>N/A</v>
      </c>
      <c r="G975" s="39">
        <v>151364</v>
      </c>
      <c r="H975" s="10" t="str">
        <f t="shared" si="214"/>
        <v>N/A</v>
      </c>
      <c r="I975" s="96">
        <v>-1.61</v>
      </c>
      <c r="J975" s="96">
        <v>-1.28</v>
      </c>
      <c r="K975" s="11" t="s">
        <v>116</v>
      </c>
      <c r="L975" s="21" t="str">
        <f t="shared" si="211"/>
        <v>Yes</v>
      </c>
    </row>
    <row r="976" spans="1:12">
      <c r="A976" s="153" t="s">
        <v>787</v>
      </c>
      <c r="B976" s="70" t="s">
        <v>51</v>
      </c>
      <c r="C976" s="39">
        <v>62000</v>
      </c>
      <c r="D976" s="10" t="str">
        <f t="shared" si="212"/>
        <v>N/A</v>
      </c>
      <c r="E976" s="39">
        <v>60729</v>
      </c>
      <c r="F976" s="10" t="str">
        <f t="shared" si="213"/>
        <v>N/A</v>
      </c>
      <c r="G976" s="39">
        <v>59924</v>
      </c>
      <c r="H976" s="10" t="str">
        <f t="shared" si="214"/>
        <v>N/A</v>
      </c>
      <c r="I976" s="96">
        <v>-2.0499999999999998</v>
      </c>
      <c r="J976" s="96">
        <v>-1.33</v>
      </c>
      <c r="K976" s="11" t="s">
        <v>116</v>
      </c>
      <c r="L976" s="21" t="str">
        <f t="shared" si="211"/>
        <v>Yes</v>
      </c>
    </row>
    <row r="977" spans="1:12">
      <c r="A977" s="153" t="s">
        <v>788</v>
      </c>
      <c r="B977" s="70" t="s">
        <v>51</v>
      </c>
      <c r="C977" s="39">
        <v>21503</v>
      </c>
      <c r="D977" s="10" t="str">
        <f t="shared" si="212"/>
        <v>N/A</v>
      </c>
      <c r="E977" s="39">
        <v>21232</v>
      </c>
      <c r="F977" s="10" t="str">
        <f t="shared" si="213"/>
        <v>N/A</v>
      </c>
      <c r="G977" s="39">
        <v>21226</v>
      </c>
      <c r="H977" s="10" t="str">
        <f t="shared" si="214"/>
        <v>N/A</v>
      </c>
      <c r="I977" s="96">
        <v>-1.26</v>
      </c>
      <c r="J977" s="96">
        <v>-2.8000000000000001E-2</v>
      </c>
      <c r="K977" s="11" t="s">
        <v>116</v>
      </c>
      <c r="L977" s="21" t="str">
        <f t="shared" si="211"/>
        <v>Yes</v>
      </c>
    </row>
    <row r="978" spans="1:12">
      <c r="A978" s="153" t="s">
        <v>789</v>
      </c>
      <c r="B978" s="70" t="s">
        <v>51</v>
      </c>
      <c r="C978" s="39">
        <v>72307</v>
      </c>
      <c r="D978" s="10" t="str">
        <f t="shared" si="212"/>
        <v>N/A</v>
      </c>
      <c r="E978" s="39">
        <v>71356</v>
      </c>
      <c r="F978" s="10" t="str">
        <f t="shared" si="213"/>
        <v>N/A</v>
      </c>
      <c r="G978" s="39">
        <v>70213</v>
      </c>
      <c r="H978" s="10" t="str">
        <f t="shared" si="214"/>
        <v>N/A</v>
      </c>
      <c r="I978" s="96">
        <v>-1.32</v>
      </c>
      <c r="J978" s="96">
        <v>-1.6</v>
      </c>
      <c r="K978" s="11" t="s">
        <v>116</v>
      </c>
      <c r="L978" s="21" t="str">
        <f t="shared" si="211"/>
        <v>Yes</v>
      </c>
    </row>
    <row r="979" spans="1:12">
      <c r="A979" s="153" t="s">
        <v>790</v>
      </c>
      <c r="B979" s="70" t="s">
        <v>51</v>
      </c>
      <c r="C979" s="39">
        <v>0</v>
      </c>
      <c r="D979" s="10" t="str">
        <f t="shared" si="212"/>
        <v>N/A</v>
      </c>
      <c r="E979" s="39">
        <v>3</v>
      </c>
      <c r="F979" s="10" t="str">
        <f t="shared" si="213"/>
        <v>N/A</v>
      </c>
      <c r="G979" s="39">
        <v>1</v>
      </c>
      <c r="H979" s="10" t="str">
        <f t="shared" si="214"/>
        <v>N/A</v>
      </c>
      <c r="I979" s="96" t="s">
        <v>995</v>
      </c>
      <c r="J979" s="96">
        <v>-66.7</v>
      </c>
      <c r="K979" s="11" t="s">
        <v>116</v>
      </c>
      <c r="L979" s="21" t="str">
        <f t="shared" si="211"/>
        <v>No</v>
      </c>
    </row>
    <row r="980" spans="1:12">
      <c r="A980" s="153" t="s">
        <v>791</v>
      </c>
      <c r="B980" s="70" t="s">
        <v>51</v>
      </c>
      <c r="C980" s="39">
        <v>31</v>
      </c>
      <c r="D980" s="10" t="str">
        <f t="shared" si="212"/>
        <v>N/A</v>
      </c>
      <c r="E980" s="39">
        <v>9</v>
      </c>
      <c r="F980" s="10" t="str">
        <f t="shared" si="213"/>
        <v>N/A</v>
      </c>
      <c r="G980" s="39">
        <v>0</v>
      </c>
      <c r="H980" s="10" t="str">
        <f t="shared" si="214"/>
        <v>N/A</v>
      </c>
      <c r="I980" s="96">
        <v>-71</v>
      </c>
      <c r="J980" s="96">
        <v>-100</v>
      </c>
      <c r="K980" s="11" t="s">
        <v>116</v>
      </c>
      <c r="L980" s="21" t="str">
        <f t="shared" si="211"/>
        <v>No</v>
      </c>
    </row>
    <row r="981" spans="1:12">
      <c r="A981" s="69" t="s">
        <v>594</v>
      </c>
      <c r="B981" s="70" t="s">
        <v>51</v>
      </c>
      <c r="C981" s="39">
        <v>268147</v>
      </c>
      <c r="D981" s="10" t="str">
        <f t="shared" si="212"/>
        <v>N/A</v>
      </c>
      <c r="E981" s="39">
        <v>271074</v>
      </c>
      <c r="F981" s="10" t="str">
        <f t="shared" si="213"/>
        <v>N/A</v>
      </c>
      <c r="G981" s="39">
        <v>275863</v>
      </c>
      <c r="H981" s="10" t="str">
        <f t="shared" si="214"/>
        <v>N/A</v>
      </c>
      <c r="I981" s="96">
        <v>1.0920000000000001</v>
      </c>
      <c r="J981" s="96">
        <v>1.7669999999999999</v>
      </c>
      <c r="K981" s="11" t="s">
        <v>116</v>
      </c>
      <c r="L981" s="21" t="str">
        <f t="shared" si="211"/>
        <v>Yes</v>
      </c>
    </row>
    <row r="982" spans="1:12">
      <c r="A982" s="153" t="s">
        <v>792</v>
      </c>
      <c r="B982" s="70" t="s">
        <v>51</v>
      </c>
      <c r="C982" s="39">
        <v>170235</v>
      </c>
      <c r="D982" s="10" t="str">
        <f t="shared" si="212"/>
        <v>N/A</v>
      </c>
      <c r="E982" s="39">
        <v>173076</v>
      </c>
      <c r="F982" s="10" t="str">
        <f t="shared" si="213"/>
        <v>N/A</v>
      </c>
      <c r="G982" s="39">
        <v>177568</v>
      </c>
      <c r="H982" s="10" t="str">
        <f t="shared" si="214"/>
        <v>N/A</v>
      </c>
      <c r="I982" s="96">
        <v>1.669</v>
      </c>
      <c r="J982" s="96">
        <v>2.5950000000000002</v>
      </c>
      <c r="K982" s="11" t="s">
        <v>116</v>
      </c>
      <c r="L982" s="21" t="str">
        <f t="shared" si="211"/>
        <v>Yes</v>
      </c>
    </row>
    <row r="983" spans="1:12">
      <c r="A983" s="153" t="s">
        <v>793</v>
      </c>
      <c r="B983" s="70" t="s">
        <v>51</v>
      </c>
      <c r="C983" s="39">
        <v>10596</v>
      </c>
      <c r="D983" s="10" t="str">
        <f t="shared" si="212"/>
        <v>N/A</v>
      </c>
      <c r="E983" s="39">
        <v>9956</v>
      </c>
      <c r="F983" s="10" t="str">
        <f t="shared" si="213"/>
        <v>N/A</v>
      </c>
      <c r="G983" s="39">
        <v>9797</v>
      </c>
      <c r="H983" s="10" t="str">
        <f t="shared" si="214"/>
        <v>N/A</v>
      </c>
      <c r="I983" s="96">
        <v>-6.04</v>
      </c>
      <c r="J983" s="96">
        <v>-1.6</v>
      </c>
      <c r="K983" s="11" t="s">
        <v>116</v>
      </c>
      <c r="L983" s="21" t="str">
        <f t="shared" si="211"/>
        <v>Yes</v>
      </c>
    </row>
    <row r="984" spans="1:12">
      <c r="A984" s="153" t="s">
        <v>886</v>
      </c>
      <c r="B984" s="70" t="s">
        <v>51</v>
      </c>
      <c r="C984" s="39">
        <v>87267</v>
      </c>
      <c r="D984" s="10" t="str">
        <f t="shared" si="212"/>
        <v>N/A</v>
      </c>
      <c r="E984" s="39">
        <v>88032</v>
      </c>
      <c r="F984" s="10" t="str">
        <f t="shared" si="213"/>
        <v>N/A</v>
      </c>
      <c r="G984" s="39">
        <v>88493</v>
      </c>
      <c r="H984" s="10" t="str">
        <f t="shared" si="214"/>
        <v>N/A</v>
      </c>
      <c r="I984" s="96">
        <v>0.87660000000000005</v>
      </c>
      <c r="J984" s="96">
        <v>0.52370000000000005</v>
      </c>
      <c r="K984" s="11" t="s">
        <v>116</v>
      </c>
      <c r="L984" s="21" t="str">
        <f t="shared" si="211"/>
        <v>Yes</v>
      </c>
    </row>
    <row r="985" spans="1:12">
      <c r="A985" s="153" t="s">
        <v>808</v>
      </c>
      <c r="B985" s="70" t="s">
        <v>51</v>
      </c>
      <c r="C985" s="39">
        <v>6</v>
      </c>
      <c r="D985" s="10" t="str">
        <f t="shared" si="212"/>
        <v>N/A</v>
      </c>
      <c r="E985" s="39">
        <v>1</v>
      </c>
      <c r="F985" s="10" t="str">
        <f t="shared" si="213"/>
        <v>N/A</v>
      </c>
      <c r="G985" s="39">
        <v>5</v>
      </c>
      <c r="H985" s="10" t="str">
        <f t="shared" si="214"/>
        <v>N/A</v>
      </c>
      <c r="I985" s="96">
        <v>-83.3</v>
      </c>
      <c r="J985" s="96">
        <v>400</v>
      </c>
      <c r="K985" s="11" t="s">
        <v>116</v>
      </c>
      <c r="L985" s="21" t="str">
        <f t="shared" si="211"/>
        <v>No</v>
      </c>
    </row>
    <row r="986" spans="1:12">
      <c r="A986" s="153" t="s">
        <v>794</v>
      </c>
      <c r="B986" s="70" t="s">
        <v>51</v>
      </c>
      <c r="C986" s="39">
        <v>43</v>
      </c>
      <c r="D986" s="10" t="str">
        <f t="shared" si="212"/>
        <v>N/A</v>
      </c>
      <c r="E986" s="39">
        <v>9</v>
      </c>
      <c r="F986" s="10" t="str">
        <f t="shared" si="213"/>
        <v>N/A</v>
      </c>
      <c r="G986" s="39">
        <v>0</v>
      </c>
      <c r="H986" s="10" t="str">
        <f t="shared" si="214"/>
        <v>N/A</v>
      </c>
      <c r="I986" s="96">
        <v>-79.099999999999994</v>
      </c>
      <c r="J986" s="96">
        <v>-100</v>
      </c>
      <c r="K986" s="11" t="s">
        <v>116</v>
      </c>
      <c r="L986" s="21" t="str">
        <f t="shared" si="211"/>
        <v>No</v>
      </c>
    </row>
    <row r="987" spans="1:12">
      <c r="A987" s="69" t="s">
        <v>597</v>
      </c>
      <c r="B987" s="70" t="s">
        <v>51</v>
      </c>
      <c r="C987" s="39">
        <v>819895</v>
      </c>
      <c r="D987" s="10" t="str">
        <f t="shared" si="212"/>
        <v>N/A</v>
      </c>
      <c r="E987" s="39">
        <v>874802</v>
      </c>
      <c r="F987" s="10" t="str">
        <f t="shared" si="213"/>
        <v>N/A</v>
      </c>
      <c r="G987" s="39">
        <v>904756</v>
      </c>
      <c r="H987" s="10" t="str">
        <f t="shared" si="214"/>
        <v>N/A</v>
      </c>
      <c r="I987" s="96">
        <v>6.6970000000000001</v>
      </c>
      <c r="J987" s="96">
        <v>3.4239999999999999</v>
      </c>
      <c r="K987" s="11" t="s">
        <v>116</v>
      </c>
      <c r="L987" s="21" t="str">
        <f t="shared" si="211"/>
        <v>Yes</v>
      </c>
    </row>
    <row r="988" spans="1:12">
      <c r="A988" s="153" t="s">
        <v>795</v>
      </c>
      <c r="B988" s="70" t="s">
        <v>51</v>
      </c>
      <c r="C988" s="39">
        <v>166301</v>
      </c>
      <c r="D988" s="10" t="str">
        <f t="shared" si="212"/>
        <v>N/A</v>
      </c>
      <c r="E988" s="39">
        <v>156782</v>
      </c>
      <c r="F988" s="10" t="str">
        <f t="shared" si="213"/>
        <v>N/A</v>
      </c>
      <c r="G988" s="39">
        <v>145016</v>
      </c>
      <c r="H988" s="10" t="str">
        <f t="shared" si="214"/>
        <v>N/A</v>
      </c>
      <c r="I988" s="96">
        <v>-5.72</v>
      </c>
      <c r="J988" s="96">
        <v>-7.5</v>
      </c>
      <c r="K988" s="11" t="s">
        <v>116</v>
      </c>
      <c r="L988" s="21" t="str">
        <f t="shared" si="211"/>
        <v>Yes</v>
      </c>
    </row>
    <row r="989" spans="1:12">
      <c r="A989" s="153" t="s">
        <v>796</v>
      </c>
      <c r="B989" s="70" t="s">
        <v>51</v>
      </c>
      <c r="C989" s="39">
        <v>0</v>
      </c>
      <c r="D989" s="10" t="str">
        <f t="shared" si="212"/>
        <v>N/A</v>
      </c>
      <c r="E989" s="39">
        <v>0</v>
      </c>
      <c r="F989" s="10" t="str">
        <f t="shared" si="213"/>
        <v>N/A</v>
      </c>
      <c r="G989" s="39">
        <v>0</v>
      </c>
      <c r="H989" s="10" t="str">
        <f t="shared" si="214"/>
        <v>N/A</v>
      </c>
      <c r="I989" s="96" t="s">
        <v>995</v>
      </c>
      <c r="J989" s="96" t="s">
        <v>995</v>
      </c>
      <c r="K989" s="11" t="s">
        <v>116</v>
      </c>
      <c r="L989" s="21" t="str">
        <f t="shared" si="211"/>
        <v>N/A</v>
      </c>
    </row>
    <row r="990" spans="1:12">
      <c r="A990" s="153" t="s">
        <v>797</v>
      </c>
      <c r="B990" s="70" t="s">
        <v>51</v>
      </c>
      <c r="C990" s="39">
        <v>2985</v>
      </c>
      <c r="D990" s="10" t="str">
        <f t="shared" si="212"/>
        <v>N/A</v>
      </c>
      <c r="E990" s="39">
        <v>2757</v>
      </c>
      <c r="F990" s="10" t="str">
        <f t="shared" si="213"/>
        <v>N/A</v>
      </c>
      <c r="G990" s="39">
        <v>2744</v>
      </c>
      <c r="H990" s="10" t="str">
        <f t="shared" si="214"/>
        <v>N/A</v>
      </c>
      <c r="I990" s="96">
        <v>-7.64</v>
      </c>
      <c r="J990" s="96">
        <v>-0.47199999999999998</v>
      </c>
      <c r="K990" s="11" t="s">
        <v>116</v>
      </c>
      <c r="L990" s="21" t="str">
        <f t="shared" si="211"/>
        <v>Yes</v>
      </c>
    </row>
    <row r="991" spans="1:12">
      <c r="A991" s="153" t="s">
        <v>798</v>
      </c>
      <c r="B991" s="70" t="s">
        <v>51</v>
      </c>
      <c r="C991" s="39">
        <v>579812</v>
      </c>
      <c r="D991" s="10" t="str">
        <f t="shared" si="212"/>
        <v>N/A</v>
      </c>
      <c r="E991" s="39">
        <v>649416</v>
      </c>
      <c r="F991" s="10" t="str">
        <f t="shared" si="213"/>
        <v>N/A</v>
      </c>
      <c r="G991" s="39">
        <v>693966</v>
      </c>
      <c r="H991" s="10" t="str">
        <f t="shared" si="214"/>
        <v>N/A</v>
      </c>
      <c r="I991" s="96">
        <v>12</v>
      </c>
      <c r="J991" s="96">
        <v>6.86</v>
      </c>
      <c r="K991" s="11" t="s">
        <v>116</v>
      </c>
      <c r="L991" s="21" t="str">
        <f t="shared" si="211"/>
        <v>Yes</v>
      </c>
    </row>
    <row r="992" spans="1:12">
      <c r="A992" s="153" t="s">
        <v>799</v>
      </c>
      <c r="B992" s="70" t="s">
        <v>51</v>
      </c>
      <c r="C992" s="39">
        <v>50695</v>
      </c>
      <c r="D992" s="10" t="str">
        <f t="shared" si="212"/>
        <v>N/A</v>
      </c>
      <c r="E992" s="39">
        <v>44988</v>
      </c>
      <c r="F992" s="10" t="str">
        <f t="shared" si="213"/>
        <v>N/A</v>
      </c>
      <c r="G992" s="39">
        <v>41764</v>
      </c>
      <c r="H992" s="10" t="str">
        <f t="shared" si="214"/>
        <v>N/A</v>
      </c>
      <c r="I992" s="96">
        <v>-11.3</v>
      </c>
      <c r="J992" s="96">
        <v>-7.17</v>
      </c>
      <c r="K992" s="11" t="s">
        <v>116</v>
      </c>
      <c r="L992" s="21" t="str">
        <f t="shared" si="211"/>
        <v>Yes</v>
      </c>
    </row>
    <row r="993" spans="1:12">
      <c r="A993" s="153" t="s">
        <v>800</v>
      </c>
      <c r="B993" s="70" t="s">
        <v>51</v>
      </c>
      <c r="C993" s="39">
        <v>19245</v>
      </c>
      <c r="D993" s="10" t="str">
        <f t="shared" si="212"/>
        <v>N/A</v>
      </c>
      <c r="E993" s="39">
        <v>20572</v>
      </c>
      <c r="F993" s="10" t="str">
        <f t="shared" si="213"/>
        <v>N/A</v>
      </c>
      <c r="G993" s="39">
        <v>21266</v>
      </c>
      <c r="H993" s="10" t="str">
        <f t="shared" si="214"/>
        <v>N/A</v>
      </c>
      <c r="I993" s="96">
        <v>6.8949999999999996</v>
      </c>
      <c r="J993" s="96">
        <v>3.3740000000000001</v>
      </c>
      <c r="K993" s="11" t="s">
        <v>116</v>
      </c>
      <c r="L993" s="21" t="str">
        <f t="shared" si="211"/>
        <v>Yes</v>
      </c>
    </row>
    <row r="994" spans="1:12">
      <c r="A994" s="153" t="s">
        <v>801</v>
      </c>
      <c r="B994" s="70" t="s">
        <v>51</v>
      </c>
      <c r="C994" s="39">
        <v>857</v>
      </c>
      <c r="D994" s="10" t="str">
        <f t="shared" si="212"/>
        <v>N/A</v>
      </c>
      <c r="E994" s="39">
        <v>287</v>
      </c>
      <c r="F994" s="10" t="str">
        <f t="shared" si="213"/>
        <v>N/A</v>
      </c>
      <c r="G994" s="39">
        <v>0</v>
      </c>
      <c r="H994" s="10" t="str">
        <f t="shared" si="214"/>
        <v>N/A</v>
      </c>
      <c r="I994" s="96">
        <v>-66.5</v>
      </c>
      <c r="J994" s="96">
        <v>-100</v>
      </c>
      <c r="K994" s="11" t="s">
        <v>116</v>
      </c>
      <c r="L994" s="21" t="str">
        <f t="shared" si="211"/>
        <v>No</v>
      </c>
    </row>
    <row r="995" spans="1:12">
      <c r="A995" s="69" t="s">
        <v>599</v>
      </c>
      <c r="B995" s="70" t="s">
        <v>51</v>
      </c>
      <c r="C995" s="39">
        <v>282165</v>
      </c>
      <c r="D995" s="10" t="str">
        <f t="shared" si="212"/>
        <v>N/A</v>
      </c>
      <c r="E995" s="39">
        <v>281588</v>
      </c>
      <c r="F995" s="10" t="str">
        <f t="shared" si="213"/>
        <v>N/A</v>
      </c>
      <c r="G995" s="39">
        <v>276271</v>
      </c>
      <c r="H995" s="10" t="str">
        <f t="shared" si="214"/>
        <v>N/A</v>
      </c>
      <c r="I995" s="96">
        <v>-0.20399999999999999</v>
      </c>
      <c r="J995" s="96">
        <v>-1.89</v>
      </c>
      <c r="K995" s="11" t="s">
        <v>116</v>
      </c>
      <c r="L995" s="21" t="str">
        <f t="shared" si="211"/>
        <v>Yes</v>
      </c>
    </row>
    <row r="996" spans="1:12">
      <c r="A996" s="153" t="s">
        <v>802</v>
      </c>
      <c r="B996" s="70" t="s">
        <v>51</v>
      </c>
      <c r="C996" s="39">
        <v>164277</v>
      </c>
      <c r="D996" s="10" t="str">
        <f t="shared" si="212"/>
        <v>N/A</v>
      </c>
      <c r="E996" s="39">
        <v>161584</v>
      </c>
      <c r="F996" s="10" t="str">
        <f t="shared" si="213"/>
        <v>N/A</v>
      </c>
      <c r="G996" s="39">
        <v>157795</v>
      </c>
      <c r="H996" s="10" t="str">
        <f t="shared" si="214"/>
        <v>N/A</v>
      </c>
      <c r="I996" s="96">
        <v>-1.64</v>
      </c>
      <c r="J996" s="96">
        <v>-2.34</v>
      </c>
      <c r="K996" s="11" t="s">
        <v>116</v>
      </c>
      <c r="L996" s="21" t="str">
        <f t="shared" si="211"/>
        <v>Yes</v>
      </c>
    </row>
    <row r="997" spans="1:12">
      <c r="A997" s="153" t="s">
        <v>803</v>
      </c>
      <c r="B997" s="70" t="s">
        <v>51</v>
      </c>
      <c r="C997" s="39">
        <v>0</v>
      </c>
      <c r="D997" s="10" t="str">
        <f t="shared" si="212"/>
        <v>N/A</v>
      </c>
      <c r="E997" s="39">
        <v>0</v>
      </c>
      <c r="F997" s="10" t="str">
        <f t="shared" si="213"/>
        <v>N/A</v>
      </c>
      <c r="G997" s="39">
        <v>0</v>
      </c>
      <c r="H997" s="10" t="str">
        <f t="shared" si="214"/>
        <v>N/A</v>
      </c>
      <c r="I997" s="96" t="s">
        <v>995</v>
      </c>
      <c r="J997" s="96" t="s">
        <v>995</v>
      </c>
      <c r="K997" s="11" t="s">
        <v>116</v>
      </c>
      <c r="L997" s="21" t="str">
        <f t="shared" si="211"/>
        <v>N/A</v>
      </c>
    </row>
    <row r="998" spans="1:12">
      <c r="A998" s="153" t="s">
        <v>804</v>
      </c>
      <c r="B998" s="70" t="s">
        <v>51</v>
      </c>
      <c r="C998" s="39">
        <v>13774</v>
      </c>
      <c r="D998" s="10" t="str">
        <f t="shared" si="212"/>
        <v>N/A</v>
      </c>
      <c r="E998" s="39">
        <v>13042</v>
      </c>
      <c r="F998" s="10" t="str">
        <f t="shared" si="213"/>
        <v>N/A</v>
      </c>
      <c r="G998" s="39">
        <v>12931</v>
      </c>
      <c r="H998" s="10" t="str">
        <f t="shared" si="214"/>
        <v>N/A</v>
      </c>
      <c r="I998" s="96">
        <v>-5.31</v>
      </c>
      <c r="J998" s="96">
        <v>-0.85099999999999998</v>
      </c>
      <c r="K998" s="11" t="s">
        <v>116</v>
      </c>
      <c r="L998" s="21" t="str">
        <f t="shared" si="211"/>
        <v>Yes</v>
      </c>
    </row>
    <row r="999" spans="1:12">
      <c r="A999" s="153" t="s">
        <v>805</v>
      </c>
      <c r="B999" s="70" t="s">
        <v>51</v>
      </c>
      <c r="C999" s="39">
        <v>61281</v>
      </c>
      <c r="D999" s="10" t="str">
        <f t="shared" si="212"/>
        <v>N/A</v>
      </c>
      <c r="E999" s="39">
        <v>62587</v>
      </c>
      <c r="F999" s="10" t="str">
        <f t="shared" si="213"/>
        <v>N/A</v>
      </c>
      <c r="G999" s="39">
        <v>64216</v>
      </c>
      <c r="H999" s="10" t="str">
        <f t="shared" si="214"/>
        <v>N/A</v>
      </c>
      <c r="I999" s="96">
        <v>2.1309999999999998</v>
      </c>
      <c r="J999" s="96">
        <v>2.6030000000000002</v>
      </c>
      <c r="K999" s="11" t="s">
        <v>116</v>
      </c>
      <c r="L999" s="21" t="str">
        <f t="shared" si="211"/>
        <v>Yes</v>
      </c>
    </row>
    <row r="1000" spans="1:12">
      <c r="A1000" s="153" t="s">
        <v>806</v>
      </c>
      <c r="B1000" s="70" t="s">
        <v>51</v>
      </c>
      <c r="C1000" s="39">
        <v>39406</v>
      </c>
      <c r="D1000" s="10" t="str">
        <f t="shared" si="212"/>
        <v>N/A</v>
      </c>
      <c r="E1000" s="39">
        <v>33649</v>
      </c>
      <c r="F1000" s="10" t="str">
        <f t="shared" si="213"/>
        <v>N/A</v>
      </c>
      <c r="G1000" s="39">
        <v>30041</v>
      </c>
      <c r="H1000" s="10" t="str">
        <f t="shared" si="214"/>
        <v>N/A</v>
      </c>
      <c r="I1000" s="96">
        <v>-14.6</v>
      </c>
      <c r="J1000" s="96">
        <v>-10.7</v>
      </c>
      <c r="K1000" s="11" t="s">
        <v>116</v>
      </c>
      <c r="L1000" s="21" t="str">
        <f t="shared" si="211"/>
        <v>No</v>
      </c>
    </row>
    <row r="1001" spans="1:12">
      <c r="A1001" s="153" t="s">
        <v>807</v>
      </c>
      <c r="B1001" s="70" t="s">
        <v>51</v>
      </c>
      <c r="C1001" s="39">
        <v>3427</v>
      </c>
      <c r="D1001" s="10" t="str">
        <f t="shared" si="212"/>
        <v>N/A</v>
      </c>
      <c r="E1001" s="39">
        <v>10726</v>
      </c>
      <c r="F1001" s="10" t="str">
        <f t="shared" si="213"/>
        <v>N/A</v>
      </c>
      <c r="G1001" s="39">
        <v>11288</v>
      </c>
      <c r="H1001" s="10" t="str">
        <f t="shared" si="214"/>
        <v>N/A</v>
      </c>
      <c r="I1001" s="96">
        <v>213</v>
      </c>
      <c r="J1001" s="96">
        <v>5.24</v>
      </c>
      <c r="K1001" s="11" t="s">
        <v>116</v>
      </c>
      <c r="L1001" s="21" t="str">
        <f t="shared" si="211"/>
        <v>Yes</v>
      </c>
    </row>
    <row r="1002" spans="1:12">
      <c r="A1002" s="118" t="s">
        <v>409</v>
      </c>
      <c r="B1002" s="70" t="s">
        <v>51</v>
      </c>
      <c r="C1002" s="40">
        <v>8228385570</v>
      </c>
      <c r="D1002" s="10" t="str">
        <f t="shared" si="212"/>
        <v>N/A</v>
      </c>
      <c r="E1002" s="40">
        <v>7878362815</v>
      </c>
      <c r="F1002" s="10" t="str">
        <f t="shared" si="213"/>
        <v>N/A</v>
      </c>
      <c r="G1002" s="40">
        <v>8708412294</v>
      </c>
      <c r="H1002" s="10" t="str">
        <f t="shared" si="214"/>
        <v>N/A</v>
      </c>
      <c r="I1002" s="96">
        <v>-4.25</v>
      </c>
      <c r="J1002" s="96">
        <v>10.54</v>
      </c>
      <c r="K1002" s="11" t="s">
        <v>117</v>
      </c>
      <c r="L1002" s="21" t="str">
        <f t="shared" si="211"/>
        <v>Yes</v>
      </c>
    </row>
    <row r="1003" spans="1:12">
      <c r="A1003" s="118" t="s">
        <v>501</v>
      </c>
      <c r="B1003" s="70" t="s">
        <v>51</v>
      </c>
      <c r="C1003" s="40">
        <v>5391.9572451000004</v>
      </c>
      <c r="D1003" s="10" t="str">
        <f t="shared" si="212"/>
        <v>N/A</v>
      </c>
      <c r="E1003" s="40">
        <v>4983.8042140999996</v>
      </c>
      <c r="F1003" s="10" t="str">
        <f t="shared" si="213"/>
        <v>N/A</v>
      </c>
      <c r="G1003" s="40">
        <v>5414.8239605999997</v>
      </c>
      <c r="H1003" s="10" t="str">
        <f t="shared" si="214"/>
        <v>N/A</v>
      </c>
      <c r="I1003" s="96">
        <v>-7.57</v>
      </c>
      <c r="J1003" s="96">
        <v>8.6479999999999997</v>
      </c>
      <c r="K1003" s="11" t="s">
        <v>117</v>
      </c>
      <c r="L1003" s="21" t="str">
        <f t="shared" si="211"/>
        <v>Yes</v>
      </c>
    </row>
    <row r="1004" spans="1:12">
      <c r="A1004" s="118" t="s">
        <v>502</v>
      </c>
      <c r="B1004" s="101" t="s">
        <v>51</v>
      </c>
      <c r="C1004" s="44">
        <v>5961.5268923000003</v>
      </c>
      <c r="D1004" s="52" t="str">
        <f t="shared" si="212"/>
        <v>N/A</v>
      </c>
      <c r="E1004" s="44">
        <v>5506.9954878999997</v>
      </c>
      <c r="F1004" s="52" t="str">
        <f t="shared" si="213"/>
        <v>N/A</v>
      </c>
      <c r="G1004" s="44">
        <v>5976.1967398999996</v>
      </c>
      <c r="H1004" s="52" t="str">
        <f t="shared" si="214"/>
        <v>N/A</v>
      </c>
      <c r="I1004" s="102">
        <v>-7.62</v>
      </c>
      <c r="J1004" s="102">
        <v>8.52</v>
      </c>
      <c r="K1004" s="53" t="s">
        <v>117</v>
      </c>
      <c r="L1004" s="43" t="str">
        <f t="shared" si="211"/>
        <v>Yes</v>
      </c>
    </row>
    <row r="1005" spans="1:12">
      <c r="A1005" s="167" t="s">
        <v>601</v>
      </c>
      <c r="B1005" s="70" t="s">
        <v>51</v>
      </c>
      <c r="C1005" s="40" t="s">
        <v>51</v>
      </c>
      <c r="D1005" s="10" t="str">
        <f t="shared" si="212"/>
        <v>N/A</v>
      </c>
      <c r="E1005" s="40" t="s">
        <v>51</v>
      </c>
      <c r="F1005" s="10" t="str">
        <f t="shared" si="213"/>
        <v>N/A</v>
      </c>
      <c r="G1005" s="40">
        <v>159829262</v>
      </c>
      <c r="H1005" s="10" t="str">
        <f t="shared" si="214"/>
        <v>N/A</v>
      </c>
      <c r="I1005" s="96" t="s">
        <v>51</v>
      </c>
      <c r="J1005" s="96" t="s">
        <v>51</v>
      </c>
      <c r="K1005" s="11" t="s">
        <v>117</v>
      </c>
      <c r="L1005" s="21" t="str">
        <f t="shared" si="211"/>
        <v>No</v>
      </c>
    </row>
    <row r="1006" spans="1:12">
      <c r="A1006" s="189" t="s">
        <v>961</v>
      </c>
      <c r="B1006" s="57" t="s">
        <v>132</v>
      </c>
      <c r="C1006" s="48" t="s">
        <v>51</v>
      </c>
      <c r="D1006" s="10" t="str">
        <f>IF($B1006="N/A","N/A",IF(C1006&gt;0,"No",IF(C1006&lt;0,"No","Yes")))</f>
        <v>No</v>
      </c>
      <c r="E1006" s="48" t="s">
        <v>51</v>
      </c>
      <c r="F1006" s="10" t="str">
        <f>IF($B1006="N/A","N/A",IF(E1006&gt;0,"No",IF(E1006&lt;0,"No","Yes")))</f>
        <v>No</v>
      </c>
      <c r="G1006" s="48">
        <v>0</v>
      </c>
      <c r="H1006" s="10" t="str">
        <f>IF($B1006="N/A","N/A",IF(G1006&gt;0,"No",IF(G1006&lt;0,"No","Yes")))</f>
        <v>Yes</v>
      </c>
      <c r="I1006" s="96" t="s">
        <v>51</v>
      </c>
      <c r="J1006" s="96" t="s">
        <v>51</v>
      </c>
      <c r="K1006" s="11" t="s">
        <v>116</v>
      </c>
      <c r="L1006" s="21" t="str">
        <f t="shared" si="211"/>
        <v>No</v>
      </c>
    </row>
    <row r="1007" spans="1:12">
      <c r="A1007" s="120" t="s">
        <v>947</v>
      </c>
      <c r="B1007" s="70" t="s">
        <v>51</v>
      </c>
      <c r="C1007" s="40" t="s">
        <v>51</v>
      </c>
      <c r="D1007" s="10" t="str">
        <f t="shared" ref="D1007" si="215">IF($B1007="N/A","N/A",IF(C1007&gt;10,"No",IF(C1007&lt;-10,"No","Yes")))</f>
        <v>N/A</v>
      </c>
      <c r="E1007" s="40" t="s">
        <v>51</v>
      </c>
      <c r="F1007" s="10" t="str">
        <f t="shared" ref="F1007" si="216">IF($B1007="N/A","N/A",IF(E1007&gt;10,"No",IF(E1007&lt;-10,"No","Yes")))</f>
        <v>N/A</v>
      </c>
      <c r="G1007" s="40">
        <v>0</v>
      </c>
      <c r="H1007" s="10" t="str">
        <f t="shared" ref="H1007" si="217">IF($B1007="N/A","N/A",IF(G1007&gt;10,"No",IF(G1007&lt;-10,"No","Yes")))</f>
        <v>N/A</v>
      </c>
      <c r="I1007" s="96" t="s">
        <v>51</v>
      </c>
      <c r="J1007" s="96" t="s">
        <v>51</v>
      </c>
      <c r="K1007" s="11" t="s">
        <v>117</v>
      </c>
      <c r="L1007" s="21" t="str">
        <f t="shared" si="211"/>
        <v>No</v>
      </c>
    </row>
    <row r="1008" spans="1:12">
      <c r="A1008" s="218" t="s">
        <v>503</v>
      </c>
      <c r="B1008" s="212"/>
      <c r="C1008" s="212"/>
      <c r="D1008" s="212"/>
      <c r="E1008" s="212"/>
      <c r="F1008" s="212"/>
      <c r="G1008" s="212"/>
      <c r="H1008" s="212"/>
      <c r="I1008" s="212"/>
      <c r="J1008" s="212"/>
      <c r="K1008" s="212"/>
      <c r="L1008" s="213"/>
    </row>
    <row r="1009" spans="1:12">
      <c r="A1009" s="118" t="s">
        <v>592</v>
      </c>
      <c r="B1009" s="114" t="s">
        <v>51</v>
      </c>
      <c r="C1009" s="65">
        <v>13759.977553999999</v>
      </c>
      <c r="D1009" s="103" t="str">
        <f t="shared" ref="D1009:D1035" si="218">IF($B1009="N/A","N/A",IF(C1009&gt;10,"No",IF(C1009&lt;-10,"No","Yes")))</f>
        <v>N/A</v>
      </c>
      <c r="E1009" s="65">
        <v>10619.199055999999</v>
      </c>
      <c r="F1009" s="103" t="str">
        <f t="shared" ref="F1009:F1035" si="219">IF($B1009="N/A","N/A",IF(E1009&gt;10,"No",IF(E1009&lt;-10,"No","Yes")))</f>
        <v>N/A</v>
      </c>
      <c r="G1009" s="65">
        <v>10940.982889000001</v>
      </c>
      <c r="H1009" s="103" t="str">
        <f t="shared" ref="H1009:H1035" si="220">IF($B1009="N/A","N/A",IF(G1009&gt;10,"No",IF(G1009&lt;-10,"No","Yes")))</f>
        <v>N/A</v>
      </c>
      <c r="I1009" s="104">
        <v>-22.8</v>
      </c>
      <c r="J1009" s="104">
        <v>3.03</v>
      </c>
      <c r="K1009" s="66" t="s">
        <v>117</v>
      </c>
      <c r="L1009" s="138" t="str">
        <f t="shared" ref="L1009:L1035" si="221">IF(J1009="Div by 0", "N/A", IF(K1009="N/A","N/A", IF(J1009&gt;VALUE(MID(K1009,1,2)), "No", IF(J1009&lt;-1*VALUE(MID(K1009,1,2)), "No", "Yes"))))</f>
        <v>Yes</v>
      </c>
    </row>
    <row r="1010" spans="1:12">
      <c r="A1010" s="153" t="s">
        <v>787</v>
      </c>
      <c r="B1010" s="70" t="s">
        <v>51</v>
      </c>
      <c r="C1010" s="40">
        <v>10154.735226000001</v>
      </c>
      <c r="D1010" s="10" t="str">
        <f t="shared" si="218"/>
        <v>N/A</v>
      </c>
      <c r="E1010" s="40">
        <v>6899.0729306000003</v>
      </c>
      <c r="F1010" s="10" t="str">
        <f t="shared" si="219"/>
        <v>N/A</v>
      </c>
      <c r="G1010" s="40">
        <v>7445.2895166999997</v>
      </c>
      <c r="H1010" s="10" t="str">
        <f t="shared" si="220"/>
        <v>N/A</v>
      </c>
      <c r="I1010" s="96">
        <v>-32.1</v>
      </c>
      <c r="J1010" s="96">
        <v>7.9169999999999998</v>
      </c>
      <c r="K1010" s="11" t="s">
        <v>117</v>
      </c>
      <c r="L1010" s="21" t="str">
        <f t="shared" si="221"/>
        <v>Yes</v>
      </c>
    </row>
    <row r="1011" spans="1:12">
      <c r="A1011" s="153" t="s">
        <v>788</v>
      </c>
      <c r="B1011" s="70" t="s">
        <v>51</v>
      </c>
      <c r="C1011" s="40">
        <v>23662.818025</v>
      </c>
      <c r="D1011" s="10" t="str">
        <f t="shared" si="218"/>
        <v>N/A</v>
      </c>
      <c r="E1011" s="40">
        <v>21066.70926</v>
      </c>
      <c r="F1011" s="10" t="str">
        <f t="shared" si="219"/>
        <v>N/A</v>
      </c>
      <c r="G1011" s="40">
        <v>21048.336286000002</v>
      </c>
      <c r="H1011" s="10" t="str">
        <f t="shared" si="220"/>
        <v>N/A</v>
      </c>
      <c r="I1011" s="96">
        <v>-11</v>
      </c>
      <c r="J1011" s="96">
        <v>-8.6999999999999994E-2</v>
      </c>
      <c r="K1011" s="11" t="s">
        <v>117</v>
      </c>
      <c r="L1011" s="21" t="str">
        <f t="shared" si="221"/>
        <v>Yes</v>
      </c>
    </row>
    <row r="1012" spans="1:12">
      <c r="A1012" s="153" t="s">
        <v>789</v>
      </c>
      <c r="B1012" s="70" t="s">
        <v>51</v>
      </c>
      <c r="C1012" s="40">
        <v>13911.404662999999</v>
      </c>
      <c r="D1012" s="10" t="str">
        <f t="shared" si="218"/>
        <v>N/A</v>
      </c>
      <c r="E1012" s="40">
        <v>10676.917905</v>
      </c>
      <c r="F1012" s="10" t="str">
        <f t="shared" si="219"/>
        <v>N/A</v>
      </c>
      <c r="G1012" s="40">
        <v>10868.911128</v>
      </c>
      <c r="H1012" s="10" t="str">
        <f t="shared" si="220"/>
        <v>N/A</v>
      </c>
      <c r="I1012" s="96">
        <v>-23.3</v>
      </c>
      <c r="J1012" s="96">
        <v>1.798</v>
      </c>
      <c r="K1012" s="11" t="s">
        <v>117</v>
      </c>
      <c r="L1012" s="21" t="str">
        <f t="shared" si="221"/>
        <v>Yes</v>
      </c>
    </row>
    <row r="1013" spans="1:12">
      <c r="A1013" s="153" t="s">
        <v>790</v>
      </c>
      <c r="B1013" s="70" t="s">
        <v>51</v>
      </c>
      <c r="C1013" s="40" t="s">
        <v>995</v>
      </c>
      <c r="D1013" s="10" t="str">
        <f t="shared" si="218"/>
        <v>N/A</v>
      </c>
      <c r="E1013" s="40">
        <v>35615.666666999998</v>
      </c>
      <c r="F1013" s="10" t="str">
        <f t="shared" si="219"/>
        <v>N/A</v>
      </c>
      <c r="G1013" s="40">
        <v>8562</v>
      </c>
      <c r="H1013" s="10" t="str">
        <f t="shared" si="220"/>
        <v>N/A</v>
      </c>
      <c r="I1013" s="96" t="s">
        <v>995</v>
      </c>
      <c r="J1013" s="96">
        <v>-76</v>
      </c>
      <c r="K1013" s="11" t="s">
        <v>117</v>
      </c>
      <c r="L1013" s="21" t="str">
        <f t="shared" si="221"/>
        <v>No</v>
      </c>
    </row>
    <row r="1014" spans="1:12">
      <c r="A1014" s="153" t="s">
        <v>791</v>
      </c>
      <c r="B1014" s="70" t="s">
        <v>51</v>
      </c>
      <c r="C1014" s="40">
        <v>1985.9677419</v>
      </c>
      <c r="D1014" s="10" t="str">
        <f t="shared" si="218"/>
        <v>N/A</v>
      </c>
      <c r="E1014" s="40">
        <v>0</v>
      </c>
      <c r="F1014" s="10" t="str">
        <f t="shared" si="219"/>
        <v>N/A</v>
      </c>
      <c r="G1014" s="40" t="s">
        <v>995</v>
      </c>
      <c r="H1014" s="10" t="str">
        <f t="shared" si="220"/>
        <v>N/A</v>
      </c>
      <c r="I1014" s="96">
        <v>-100</v>
      </c>
      <c r="J1014" s="96" t="s">
        <v>995</v>
      </c>
      <c r="K1014" s="11" t="s">
        <v>117</v>
      </c>
      <c r="L1014" s="21" t="str">
        <f t="shared" si="221"/>
        <v>N/A</v>
      </c>
    </row>
    <row r="1015" spans="1:12">
      <c r="A1015" s="118" t="s">
        <v>595</v>
      </c>
      <c r="B1015" s="70" t="s">
        <v>51</v>
      </c>
      <c r="C1015" s="40">
        <v>13860.235516000001</v>
      </c>
      <c r="D1015" s="10" t="str">
        <f t="shared" si="218"/>
        <v>N/A</v>
      </c>
      <c r="E1015" s="40">
        <v>13204.588127000001</v>
      </c>
      <c r="F1015" s="10" t="str">
        <f t="shared" si="219"/>
        <v>N/A</v>
      </c>
      <c r="G1015" s="40">
        <v>14425.016624</v>
      </c>
      <c r="H1015" s="10" t="str">
        <f t="shared" si="220"/>
        <v>N/A</v>
      </c>
      <c r="I1015" s="96">
        <v>-4.7300000000000004</v>
      </c>
      <c r="J1015" s="96">
        <v>9.2420000000000009</v>
      </c>
      <c r="K1015" s="11" t="s">
        <v>117</v>
      </c>
      <c r="L1015" s="21" t="str">
        <f t="shared" si="221"/>
        <v>Yes</v>
      </c>
    </row>
    <row r="1016" spans="1:12">
      <c r="A1016" s="153" t="s">
        <v>792</v>
      </c>
      <c r="B1016" s="70" t="s">
        <v>51</v>
      </c>
      <c r="C1016" s="40">
        <v>13786.56805</v>
      </c>
      <c r="D1016" s="10" t="str">
        <f t="shared" si="218"/>
        <v>N/A</v>
      </c>
      <c r="E1016" s="40">
        <v>13786.800434000001</v>
      </c>
      <c r="F1016" s="10" t="str">
        <f t="shared" si="219"/>
        <v>N/A</v>
      </c>
      <c r="G1016" s="40">
        <v>15249.669185999999</v>
      </c>
      <c r="H1016" s="10" t="str">
        <f t="shared" si="220"/>
        <v>N/A</v>
      </c>
      <c r="I1016" s="96">
        <v>1.6999999999999999E-3</v>
      </c>
      <c r="J1016" s="96">
        <v>10.61</v>
      </c>
      <c r="K1016" s="11" t="s">
        <v>117</v>
      </c>
      <c r="L1016" s="21" t="str">
        <f t="shared" si="221"/>
        <v>Yes</v>
      </c>
    </row>
    <row r="1017" spans="1:12">
      <c r="A1017" s="153" t="s">
        <v>793</v>
      </c>
      <c r="B1017" s="70" t="s">
        <v>51</v>
      </c>
      <c r="C1017" s="40">
        <v>20854.322007999999</v>
      </c>
      <c r="D1017" s="10" t="str">
        <f t="shared" si="218"/>
        <v>N/A</v>
      </c>
      <c r="E1017" s="40">
        <v>20837.357172</v>
      </c>
      <c r="F1017" s="10" t="str">
        <f t="shared" si="219"/>
        <v>N/A</v>
      </c>
      <c r="G1017" s="40">
        <v>21746.395529000001</v>
      </c>
      <c r="H1017" s="10" t="str">
        <f t="shared" si="220"/>
        <v>N/A</v>
      </c>
      <c r="I1017" s="96">
        <v>-8.1000000000000003E-2</v>
      </c>
      <c r="J1017" s="96">
        <v>4.3630000000000004</v>
      </c>
      <c r="K1017" s="11" t="s">
        <v>117</v>
      </c>
      <c r="L1017" s="21" t="str">
        <f t="shared" si="221"/>
        <v>Yes</v>
      </c>
    </row>
    <row r="1018" spans="1:12">
      <c r="A1018" s="153" t="s">
        <v>886</v>
      </c>
      <c r="B1018" s="70" t="s">
        <v>51</v>
      </c>
      <c r="C1018" s="40">
        <v>13160.198608999999</v>
      </c>
      <c r="D1018" s="10" t="str">
        <f t="shared" si="218"/>
        <v>N/A</v>
      </c>
      <c r="E1018" s="40">
        <v>11197.589637999999</v>
      </c>
      <c r="F1018" s="10" t="str">
        <f t="shared" si="219"/>
        <v>N/A</v>
      </c>
      <c r="G1018" s="40">
        <v>11959.697671</v>
      </c>
      <c r="H1018" s="10" t="str">
        <f t="shared" si="220"/>
        <v>N/A</v>
      </c>
      <c r="I1018" s="96">
        <v>-14.9</v>
      </c>
      <c r="J1018" s="96">
        <v>6.806</v>
      </c>
      <c r="K1018" s="11" t="s">
        <v>117</v>
      </c>
      <c r="L1018" s="21" t="str">
        <f t="shared" si="221"/>
        <v>Yes</v>
      </c>
    </row>
    <row r="1019" spans="1:12">
      <c r="A1019" s="153" t="s">
        <v>808</v>
      </c>
      <c r="B1019" s="70" t="s">
        <v>51</v>
      </c>
      <c r="C1019" s="40">
        <v>18248.5</v>
      </c>
      <c r="D1019" s="10" t="str">
        <f t="shared" si="218"/>
        <v>N/A</v>
      </c>
      <c r="E1019" s="40">
        <v>50747</v>
      </c>
      <c r="F1019" s="10" t="str">
        <f t="shared" si="219"/>
        <v>N/A</v>
      </c>
      <c r="G1019" s="40">
        <v>15228</v>
      </c>
      <c r="H1019" s="10" t="str">
        <f t="shared" si="220"/>
        <v>N/A</v>
      </c>
      <c r="I1019" s="96">
        <v>178.1</v>
      </c>
      <c r="J1019" s="96">
        <v>-70</v>
      </c>
      <c r="K1019" s="11" t="s">
        <v>117</v>
      </c>
      <c r="L1019" s="21" t="str">
        <f t="shared" si="221"/>
        <v>No</v>
      </c>
    </row>
    <row r="1020" spans="1:12">
      <c r="A1020" s="153" t="s">
        <v>794</v>
      </c>
      <c r="B1020" s="70" t="s">
        <v>51</v>
      </c>
      <c r="C1020" s="40">
        <v>2121.4418605000001</v>
      </c>
      <c r="D1020" s="10" t="str">
        <f t="shared" si="218"/>
        <v>N/A</v>
      </c>
      <c r="E1020" s="40">
        <v>284.88888888999998</v>
      </c>
      <c r="F1020" s="10" t="str">
        <f t="shared" si="219"/>
        <v>N/A</v>
      </c>
      <c r="G1020" s="40" t="s">
        <v>995</v>
      </c>
      <c r="H1020" s="10" t="str">
        <f t="shared" si="220"/>
        <v>N/A</v>
      </c>
      <c r="I1020" s="96">
        <v>-86.6</v>
      </c>
      <c r="J1020" s="96" t="s">
        <v>995</v>
      </c>
      <c r="K1020" s="11" t="s">
        <v>117</v>
      </c>
      <c r="L1020" s="21" t="str">
        <f t="shared" si="221"/>
        <v>N/A</v>
      </c>
    </row>
    <row r="1021" spans="1:12">
      <c r="A1021" s="118" t="s">
        <v>598</v>
      </c>
      <c r="B1021" s="70" t="s">
        <v>51</v>
      </c>
      <c r="C1021" s="40">
        <v>1738.1248294</v>
      </c>
      <c r="D1021" s="10" t="str">
        <f t="shared" si="218"/>
        <v>N/A</v>
      </c>
      <c r="E1021" s="40">
        <v>1932.3589921</v>
      </c>
      <c r="F1021" s="10" t="str">
        <f t="shared" si="219"/>
        <v>N/A</v>
      </c>
      <c r="G1021" s="40">
        <v>2280.7348025000001</v>
      </c>
      <c r="H1021" s="10" t="str">
        <f t="shared" si="220"/>
        <v>N/A</v>
      </c>
      <c r="I1021" s="96">
        <v>11.17</v>
      </c>
      <c r="J1021" s="96">
        <v>18.03</v>
      </c>
      <c r="K1021" s="11" t="s">
        <v>117</v>
      </c>
      <c r="L1021" s="21" t="str">
        <f t="shared" si="221"/>
        <v>No</v>
      </c>
    </row>
    <row r="1022" spans="1:12">
      <c r="A1022" s="153" t="s">
        <v>795</v>
      </c>
      <c r="B1022" s="70" t="s">
        <v>51</v>
      </c>
      <c r="C1022" s="40">
        <v>1605.9864342000001</v>
      </c>
      <c r="D1022" s="10" t="str">
        <f t="shared" si="218"/>
        <v>N/A</v>
      </c>
      <c r="E1022" s="40">
        <v>1952.4313505</v>
      </c>
      <c r="F1022" s="10" t="str">
        <f t="shared" si="219"/>
        <v>N/A</v>
      </c>
      <c r="G1022" s="40">
        <v>2610.6302062999998</v>
      </c>
      <c r="H1022" s="10" t="str">
        <f t="shared" si="220"/>
        <v>N/A</v>
      </c>
      <c r="I1022" s="96">
        <v>21.57</v>
      </c>
      <c r="J1022" s="96">
        <v>33.71</v>
      </c>
      <c r="K1022" s="11" t="s">
        <v>117</v>
      </c>
      <c r="L1022" s="21" t="str">
        <f t="shared" si="221"/>
        <v>No</v>
      </c>
    </row>
    <row r="1023" spans="1:12">
      <c r="A1023" s="153" t="s">
        <v>796</v>
      </c>
      <c r="B1023" s="70" t="s">
        <v>51</v>
      </c>
      <c r="C1023" s="40" t="s">
        <v>995</v>
      </c>
      <c r="D1023" s="10" t="str">
        <f t="shared" si="218"/>
        <v>N/A</v>
      </c>
      <c r="E1023" s="40" t="s">
        <v>995</v>
      </c>
      <c r="F1023" s="10" t="str">
        <f t="shared" si="219"/>
        <v>N/A</v>
      </c>
      <c r="G1023" s="40" t="s">
        <v>995</v>
      </c>
      <c r="H1023" s="10" t="str">
        <f t="shared" si="220"/>
        <v>N/A</v>
      </c>
      <c r="I1023" s="96" t="s">
        <v>995</v>
      </c>
      <c r="J1023" s="96" t="s">
        <v>995</v>
      </c>
      <c r="K1023" s="11" t="s">
        <v>117</v>
      </c>
      <c r="L1023" s="21" t="str">
        <f t="shared" si="221"/>
        <v>N/A</v>
      </c>
    </row>
    <row r="1024" spans="1:12">
      <c r="A1024" s="153" t="s">
        <v>797</v>
      </c>
      <c r="B1024" s="70" t="s">
        <v>51</v>
      </c>
      <c r="C1024" s="40">
        <v>2549.6656616</v>
      </c>
      <c r="D1024" s="10" t="str">
        <f t="shared" si="218"/>
        <v>N/A</v>
      </c>
      <c r="E1024" s="40">
        <v>2817.7787450000001</v>
      </c>
      <c r="F1024" s="10" t="str">
        <f t="shared" si="219"/>
        <v>N/A</v>
      </c>
      <c r="G1024" s="40">
        <v>2874.1370262</v>
      </c>
      <c r="H1024" s="10" t="str">
        <f t="shared" si="220"/>
        <v>N/A</v>
      </c>
      <c r="I1024" s="96">
        <v>10.52</v>
      </c>
      <c r="J1024" s="96">
        <v>2</v>
      </c>
      <c r="K1024" s="11" t="s">
        <v>117</v>
      </c>
      <c r="L1024" s="21" t="str">
        <f t="shared" si="221"/>
        <v>Yes</v>
      </c>
    </row>
    <row r="1025" spans="1:12">
      <c r="A1025" s="153" t="s">
        <v>798</v>
      </c>
      <c r="B1025" s="70" t="s">
        <v>51</v>
      </c>
      <c r="C1025" s="40">
        <v>1566.3637472</v>
      </c>
      <c r="D1025" s="10" t="str">
        <f t="shared" si="218"/>
        <v>N/A</v>
      </c>
      <c r="E1025" s="40">
        <v>1704.6054624000001</v>
      </c>
      <c r="F1025" s="10" t="str">
        <f t="shared" si="219"/>
        <v>N/A</v>
      </c>
      <c r="G1025" s="40">
        <v>1969.6472722999999</v>
      </c>
      <c r="H1025" s="10" t="str">
        <f t="shared" si="220"/>
        <v>N/A</v>
      </c>
      <c r="I1025" s="96">
        <v>8.8260000000000005</v>
      </c>
      <c r="J1025" s="96">
        <v>15.55</v>
      </c>
      <c r="K1025" s="11" t="s">
        <v>117</v>
      </c>
      <c r="L1025" s="21" t="str">
        <f t="shared" si="221"/>
        <v>No</v>
      </c>
    </row>
    <row r="1026" spans="1:12">
      <c r="A1026" s="153" t="s">
        <v>799</v>
      </c>
      <c r="B1026" s="70" t="s">
        <v>51</v>
      </c>
      <c r="C1026" s="40">
        <v>1709.2694743</v>
      </c>
      <c r="D1026" s="10" t="str">
        <f t="shared" si="218"/>
        <v>N/A</v>
      </c>
      <c r="E1026" s="40">
        <v>1972.7005646</v>
      </c>
      <c r="F1026" s="10" t="str">
        <f t="shared" si="219"/>
        <v>N/A</v>
      </c>
      <c r="G1026" s="40">
        <v>2528.9869984000002</v>
      </c>
      <c r="H1026" s="10" t="str">
        <f t="shared" si="220"/>
        <v>N/A</v>
      </c>
      <c r="I1026" s="96">
        <v>15.41</v>
      </c>
      <c r="J1026" s="96">
        <v>28.2</v>
      </c>
      <c r="K1026" s="11" t="s">
        <v>117</v>
      </c>
      <c r="L1026" s="21" t="str">
        <f t="shared" si="221"/>
        <v>No</v>
      </c>
    </row>
    <row r="1027" spans="1:12">
      <c r="A1027" s="153" t="s">
        <v>800</v>
      </c>
      <c r="B1027" s="70" t="s">
        <v>51</v>
      </c>
      <c r="C1027" s="40">
        <v>8068.8605352000004</v>
      </c>
      <c r="D1027" s="10" t="str">
        <f t="shared" si="218"/>
        <v>N/A</v>
      </c>
      <c r="E1027" s="40">
        <v>8788.7713882999997</v>
      </c>
      <c r="F1027" s="10" t="str">
        <f t="shared" si="219"/>
        <v>N/A</v>
      </c>
      <c r="G1027" s="40">
        <v>9618.6336405999991</v>
      </c>
      <c r="H1027" s="10" t="str">
        <f t="shared" si="220"/>
        <v>N/A</v>
      </c>
      <c r="I1027" s="96">
        <v>8.9220000000000006</v>
      </c>
      <c r="J1027" s="96">
        <v>9.4420000000000002</v>
      </c>
      <c r="K1027" s="11" t="s">
        <v>117</v>
      </c>
      <c r="L1027" s="21" t="str">
        <f t="shared" si="221"/>
        <v>Yes</v>
      </c>
    </row>
    <row r="1028" spans="1:12">
      <c r="A1028" s="153" t="s">
        <v>801</v>
      </c>
      <c r="B1028" s="70" t="s">
        <v>51</v>
      </c>
      <c r="C1028" s="40">
        <v>302.00816802999998</v>
      </c>
      <c r="D1028" s="10" t="str">
        <f t="shared" si="218"/>
        <v>N/A</v>
      </c>
      <c r="E1028" s="40">
        <v>28.864111498</v>
      </c>
      <c r="F1028" s="10" t="str">
        <f t="shared" si="219"/>
        <v>N/A</v>
      </c>
      <c r="G1028" s="40" t="s">
        <v>995</v>
      </c>
      <c r="H1028" s="10" t="str">
        <f t="shared" si="220"/>
        <v>N/A</v>
      </c>
      <c r="I1028" s="96">
        <v>-90.4</v>
      </c>
      <c r="J1028" s="96" t="s">
        <v>995</v>
      </c>
      <c r="K1028" s="11" t="s">
        <v>117</v>
      </c>
      <c r="L1028" s="21" t="str">
        <f t="shared" si="221"/>
        <v>N/A</v>
      </c>
    </row>
    <row r="1029" spans="1:12">
      <c r="A1029" s="118" t="s">
        <v>600</v>
      </c>
      <c r="B1029" s="70" t="s">
        <v>51</v>
      </c>
      <c r="C1029" s="40">
        <v>3339.7355376999999</v>
      </c>
      <c r="D1029" s="10" t="str">
        <f t="shared" si="218"/>
        <v>N/A</v>
      </c>
      <c r="E1029" s="40">
        <v>3481.2549184999998</v>
      </c>
      <c r="F1029" s="10" t="str">
        <f t="shared" si="219"/>
        <v>N/A</v>
      </c>
      <c r="G1029" s="40">
        <v>3654.0371663999999</v>
      </c>
      <c r="H1029" s="10" t="str">
        <f t="shared" si="220"/>
        <v>N/A</v>
      </c>
      <c r="I1029" s="96">
        <v>4.2370000000000001</v>
      </c>
      <c r="J1029" s="96">
        <v>4.9630000000000001</v>
      </c>
      <c r="K1029" s="11" t="s">
        <v>117</v>
      </c>
      <c r="L1029" s="21" t="str">
        <f t="shared" si="221"/>
        <v>Yes</v>
      </c>
    </row>
    <row r="1030" spans="1:12">
      <c r="A1030" s="153" t="s">
        <v>802</v>
      </c>
      <c r="B1030" s="70" t="s">
        <v>51</v>
      </c>
      <c r="C1030" s="40">
        <v>3391.6271359000002</v>
      </c>
      <c r="D1030" s="10" t="str">
        <f t="shared" si="218"/>
        <v>N/A</v>
      </c>
      <c r="E1030" s="40">
        <v>3621.7743092999999</v>
      </c>
      <c r="F1030" s="10" t="str">
        <f t="shared" si="219"/>
        <v>N/A</v>
      </c>
      <c r="G1030" s="40">
        <v>3879.2512627000001</v>
      </c>
      <c r="H1030" s="10" t="str">
        <f t="shared" si="220"/>
        <v>N/A</v>
      </c>
      <c r="I1030" s="96">
        <v>6.7859999999999996</v>
      </c>
      <c r="J1030" s="96">
        <v>7.109</v>
      </c>
      <c r="K1030" s="11" t="s">
        <v>117</v>
      </c>
      <c r="L1030" s="21" t="str">
        <f t="shared" si="221"/>
        <v>Yes</v>
      </c>
    </row>
    <row r="1031" spans="1:12">
      <c r="A1031" s="153" t="s">
        <v>803</v>
      </c>
      <c r="B1031" s="70" t="s">
        <v>51</v>
      </c>
      <c r="C1031" s="40" t="s">
        <v>995</v>
      </c>
      <c r="D1031" s="10" t="str">
        <f t="shared" si="218"/>
        <v>N/A</v>
      </c>
      <c r="E1031" s="40" t="s">
        <v>995</v>
      </c>
      <c r="F1031" s="10" t="str">
        <f t="shared" si="219"/>
        <v>N/A</v>
      </c>
      <c r="G1031" s="40" t="s">
        <v>995</v>
      </c>
      <c r="H1031" s="10" t="str">
        <f t="shared" si="220"/>
        <v>N/A</v>
      </c>
      <c r="I1031" s="96" t="s">
        <v>995</v>
      </c>
      <c r="J1031" s="96" t="s">
        <v>995</v>
      </c>
      <c r="K1031" s="11" t="s">
        <v>117</v>
      </c>
      <c r="L1031" s="21" t="str">
        <f t="shared" si="221"/>
        <v>N/A</v>
      </c>
    </row>
    <row r="1032" spans="1:12">
      <c r="A1032" s="153" t="s">
        <v>804</v>
      </c>
      <c r="B1032" s="70" t="s">
        <v>51</v>
      </c>
      <c r="C1032" s="40">
        <v>4328.1270510000004</v>
      </c>
      <c r="D1032" s="10" t="str">
        <f t="shared" si="218"/>
        <v>N/A</v>
      </c>
      <c r="E1032" s="40">
        <v>4540.123294</v>
      </c>
      <c r="F1032" s="10" t="str">
        <f t="shared" si="219"/>
        <v>N/A</v>
      </c>
      <c r="G1032" s="40">
        <v>4547.8780450000004</v>
      </c>
      <c r="H1032" s="10" t="str">
        <f t="shared" si="220"/>
        <v>N/A</v>
      </c>
      <c r="I1032" s="96">
        <v>4.8979999999999997</v>
      </c>
      <c r="J1032" s="96">
        <v>0.17080000000000001</v>
      </c>
      <c r="K1032" s="11" t="s">
        <v>117</v>
      </c>
      <c r="L1032" s="21" t="str">
        <f t="shared" si="221"/>
        <v>Yes</v>
      </c>
    </row>
    <row r="1033" spans="1:12">
      <c r="A1033" s="153" t="s">
        <v>805</v>
      </c>
      <c r="B1033" s="70" t="s">
        <v>51</v>
      </c>
      <c r="C1033" s="40">
        <v>3158.1003083999999</v>
      </c>
      <c r="D1033" s="10" t="str">
        <f t="shared" si="218"/>
        <v>N/A</v>
      </c>
      <c r="E1033" s="40">
        <v>3256.2848994000001</v>
      </c>
      <c r="F1033" s="10" t="str">
        <f t="shared" si="219"/>
        <v>N/A</v>
      </c>
      <c r="G1033" s="40">
        <v>3216.7692320000001</v>
      </c>
      <c r="H1033" s="10" t="str">
        <f t="shared" si="220"/>
        <v>N/A</v>
      </c>
      <c r="I1033" s="96">
        <v>3.109</v>
      </c>
      <c r="J1033" s="96">
        <v>-1.21</v>
      </c>
      <c r="K1033" s="11" t="s">
        <v>117</v>
      </c>
      <c r="L1033" s="21" t="str">
        <f t="shared" si="221"/>
        <v>Yes</v>
      </c>
    </row>
    <row r="1034" spans="1:12">
      <c r="A1034" s="153" t="s">
        <v>806</v>
      </c>
      <c r="B1034" s="70" t="s">
        <v>51</v>
      </c>
      <c r="C1034" s="40">
        <v>3130.2526011</v>
      </c>
      <c r="D1034" s="10" t="str">
        <f t="shared" si="218"/>
        <v>N/A</v>
      </c>
      <c r="E1034" s="40">
        <v>3223.2011054999998</v>
      </c>
      <c r="F1034" s="10" t="str">
        <f t="shared" si="219"/>
        <v>N/A</v>
      </c>
      <c r="G1034" s="40">
        <v>3478.0973336000002</v>
      </c>
      <c r="H1034" s="10" t="str">
        <f t="shared" si="220"/>
        <v>N/A</v>
      </c>
      <c r="I1034" s="96">
        <v>2.9689999999999999</v>
      </c>
      <c r="J1034" s="96">
        <v>7.9080000000000004</v>
      </c>
      <c r="K1034" s="11" t="s">
        <v>117</v>
      </c>
      <c r="L1034" s="21" t="str">
        <f t="shared" si="221"/>
        <v>Yes</v>
      </c>
    </row>
    <row r="1035" spans="1:12">
      <c r="A1035" s="153" t="s">
        <v>807</v>
      </c>
      <c r="B1035" s="101" t="s">
        <v>51</v>
      </c>
      <c r="C1035" s="44">
        <v>2536.4009338000001</v>
      </c>
      <c r="D1035" s="52" t="str">
        <f t="shared" si="218"/>
        <v>N/A</v>
      </c>
      <c r="E1035" s="44">
        <v>2199.1371433999998</v>
      </c>
      <c r="F1035" s="52" t="str">
        <f t="shared" si="219"/>
        <v>N/A</v>
      </c>
      <c r="G1035" s="44">
        <v>2437.6207476999998</v>
      </c>
      <c r="H1035" s="52" t="str">
        <f t="shared" si="220"/>
        <v>N/A</v>
      </c>
      <c r="I1035" s="102">
        <v>-13.3</v>
      </c>
      <c r="J1035" s="102">
        <v>10.84</v>
      </c>
      <c r="K1035" s="53" t="s">
        <v>117</v>
      </c>
      <c r="L1035" s="43" t="str">
        <f t="shared" si="221"/>
        <v>Yes</v>
      </c>
    </row>
    <row r="1036" spans="1:12">
      <c r="A1036" s="218" t="s">
        <v>413</v>
      </c>
      <c r="B1036" s="212"/>
      <c r="C1036" s="212"/>
      <c r="D1036" s="212"/>
      <c r="E1036" s="212"/>
      <c r="F1036" s="212"/>
      <c r="G1036" s="212"/>
      <c r="H1036" s="212"/>
      <c r="I1036" s="212"/>
      <c r="J1036" s="212"/>
      <c r="K1036" s="212"/>
      <c r="L1036" s="213"/>
    </row>
    <row r="1037" spans="1:12">
      <c r="A1037" s="118" t="s">
        <v>414</v>
      </c>
      <c r="B1037" s="114" t="s">
        <v>51</v>
      </c>
      <c r="C1037" s="65">
        <v>992075117</v>
      </c>
      <c r="D1037" s="103" t="str">
        <f t="shared" ref="D1037:D1100" si="222">IF($B1037="N/A","N/A",IF(C1037&gt;10,"No",IF(C1037&lt;-10,"No","Yes")))</f>
        <v>N/A</v>
      </c>
      <c r="E1037" s="65">
        <v>1001371551</v>
      </c>
      <c r="F1037" s="103" t="str">
        <f t="shared" ref="F1037:F1100" si="223">IF($B1037="N/A","N/A",IF(E1037&gt;10,"No",IF(E1037&lt;-10,"No","Yes")))</f>
        <v>N/A</v>
      </c>
      <c r="G1037" s="65">
        <v>1024687733</v>
      </c>
      <c r="H1037" s="103" t="str">
        <f t="shared" ref="H1037:H1100" si="224">IF($B1037="N/A","N/A",IF(G1037&gt;10,"No",IF(G1037&lt;-10,"No","Yes")))</f>
        <v>N/A</v>
      </c>
      <c r="I1037" s="104">
        <v>0.93710000000000004</v>
      </c>
      <c r="J1037" s="104">
        <v>2.3279999999999998</v>
      </c>
      <c r="K1037" s="66" t="s">
        <v>117</v>
      </c>
      <c r="L1037" s="138" t="str">
        <f t="shared" ref="L1037:L1068" si="225">IF(J1037="Div by 0", "N/A", IF(K1037="N/A","N/A", IF(J1037&gt;VALUE(MID(K1037,1,2)), "No", IF(J1037&lt;-1*VALUE(MID(K1037,1,2)), "No", "Yes"))))</f>
        <v>Yes</v>
      </c>
    </row>
    <row r="1038" spans="1:12">
      <c r="A1038" s="118" t="s">
        <v>102</v>
      </c>
      <c r="B1038" s="70" t="s">
        <v>51</v>
      </c>
      <c r="C1038" s="39">
        <v>195378</v>
      </c>
      <c r="D1038" s="10" t="str">
        <f t="shared" si="222"/>
        <v>N/A</v>
      </c>
      <c r="E1038" s="39">
        <v>200135</v>
      </c>
      <c r="F1038" s="10" t="str">
        <f t="shared" si="223"/>
        <v>N/A</v>
      </c>
      <c r="G1038" s="39">
        <v>204667</v>
      </c>
      <c r="H1038" s="10" t="str">
        <f t="shared" si="224"/>
        <v>N/A</v>
      </c>
      <c r="I1038" s="96">
        <v>2.4350000000000001</v>
      </c>
      <c r="J1038" s="96">
        <v>2.2639999999999998</v>
      </c>
      <c r="K1038" s="11" t="s">
        <v>117</v>
      </c>
      <c r="L1038" s="21" t="str">
        <f t="shared" si="225"/>
        <v>Yes</v>
      </c>
    </row>
    <row r="1039" spans="1:12">
      <c r="A1039" s="118" t="s">
        <v>415</v>
      </c>
      <c r="B1039" s="70" t="s">
        <v>51</v>
      </c>
      <c r="C1039" s="40">
        <v>5077.7217343000002</v>
      </c>
      <c r="D1039" s="10" t="str">
        <f t="shared" si="222"/>
        <v>N/A</v>
      </c>
      <c r="E1039" s="40">
        <v>5003.4804057000001</v>
      </c>
      <c r="F1039" s="10" t="str">
        <f t="shared" si="223"/>
        <v>N/A</v>
      </c>
      <c r="G1039" s="40">
        <v>5006.6094339000001</v>
      </c>
      <c r="H1039" s="10" t="str">
        <f t="shared" si="224"/>
        <v>N/A</v>
      </c>
      <c r="I1039" s="96">
        <v>-1.46</v>
      </c>
      <c r="J1039" s="96">
        <v>6.25E-2</v>
      </c>
      <c r="K1039" s="11" t="s">
        <v>117</v>
      </c>
      <c r="L1039" s="21" t="str">
        <f t="shared" si="225"/>
        <v>Yes</v>
      </c>
    </row>
    <row r="1040" spans="1:12">
      <c r="A1040" s="118" t="s">
        <v>416</v>
      </c>
      <c r="B1040" s="70" t="s">
        <v>51</v>
      </c>
      <c r="C1040" s="39">
        <v>5.6248861182000001</v>
      </c>
      <c r="D1040" s="10" t="str">
        <f t="shared" si="222"/>
        <v>N/A</v>
      </c>
      <c r="E1040" s="39">
        <v>4.6367402004000002</v>
      </c>
      <c r="F1040" s="10" t="str">
        <f t="shared" si="223"/>
        <v>N/A</v>
      </c>
      <c r="G1040" s="39">
        <v>4.8917705346</v>
      </c>
      <c r="H1040" s="10" t="str">
        <f t="shared" si="224"/>
        <v>N/A</v>
      </c>
      <c r="I1040" s="96">
        <v>-17.600000000000001</v>
      </c>
      <c r="J1040" s="96">
        <v>5.5</v>
      </c>
      <c r="K1040" s="11" t="s">
        <v>117</v>
      </c>
      <c r="L1040" s="21" t="str">
        <f t="shared" si="225"/>
        <v>Yes</v>
      </c>
    </row>
    <row r="1041" spans="1:12">
      <c r="A1041" s="118" t="s">
        <v>417</v>
      </c>
      <c r="B1041" s="70" t="s">
        <v>51</v>
      </c>
      <c r="C1041" s="40">
        <v>5964407</v>
      </c>
      <c r="D1041" s="10" t="str">
        <f t="shared" si="222"/>
        <v>N/A</v>
      </c>
      <c r="E1041" s="40">
        <v>7513492</v>
      </c>
      <c r="F1041" s="10" t="str">
        <f t="shared" si="223"/>
        <v>N/A</v>
      </c>
      <c r="G1041" s="40">
        <v>4695154</v>
      </c>
      <c r="H1041" s="10" t="str">
        <f t="shared" si="224"/>
        <v>N/A</v>
      </c>
      <c r="I1041" s="96">
        <v>25.97</v>
      </c>
      <c r="J1041" s="96">
        <v>-37.5</v>
      </c>
      <c r="K1041" s="11" t="s">
        <v>117</v>
      </c>
      <c r="L1041" s="21" t="str">
        <f t="shared" si="225"/>
        <v>No</v>
      </c>
    </row>
    <row r="1042" spans="1:12">
      <c r="A1042" s="118" t="s">
        <v>103</v>
      </c>
      <c r="B1042" s="70" t="s">
        <v>51</v>
      </c>
      <c r="C1042" s="39">
        <v>176</v>
      </c>
      <c r="D1042" s="10" t="str">
        <f t="shared" si="222"/>
        <v>N/A</v>
      </c>
      <c r="E1042" s="39">
        <v>183</v>
      </c>
      <c r="F1042" s="10" t="str">
        <f t="shared" si="223"/>
        <v>N/A</v>
      </c>
      <c r="G1042" s="39">
        <v>124</v>
      </c>
      <c r="H1042" s="10" t="str">
        <f t="shared" si="224"/>
        <v>N/A</v>
      </c>
      <c r="I1042" s="96">
        <v>3.9769999999999999</v>
      </c>
      <c r="J1042" s="96">
        <v>-32.200000000000003</v>
      </c>
      <c r="K1042" s="11" t="s">
        <v>117</v>
      </c>
      <c r="L1042" s="21" t="str">
        <f t="shared" si="225"/>
        <v>No</v>
      </c>
    </row>
    <row r="1043" spans="1:12">
      <c r="A1043" s="118" t="s">
        <v>418</v>
      </c>
      <c r="B1043" s="70" t="s">
        <v>51</v>
      </c>
      <c r="C1043" s="40">
        <v>33888.676136000002</v>
      </c>
      <c r="D1043" s="10" t="str">
        <f t="shared" si="222"/>
        <v>N/A</v>
      </c>
      <c r="E1043" s="40">
        <v>41057.333333000002</v>
      </c>
      <c r="F1043" s="10" t="str">
        <f t="shared" si="223"/>
        <v>N/A</v>
      </c>
      <c r="G1043" s="40">
        <v>37864.145161</v>
      </c>
      <c r="H1043" s="10" t="str">
        <f t="shared" si="224"/>
        <v>N/A</v>
      </c>
      <c r="I1043" s="96">
        <v>21.15</v>
      </c>
      <c r="J1043" s="96">
        <v>-7.78</v>
      </c>
      <c r="K1043" s="11" t="s">
        <v>117</v>
      </c>
      <c r="L1043" s="21" t="str">
        <f t="shared" si="225"/>
        <v>Yes</v>
      </c>
    </row>
    <row r="1044" spans="1:12">
      <c r="A1044" s="118" t="s">
        <v>419</v>
      </c>
      <c r="B1044" s="70" t="s">
        <v>51</v>
      </c>
      <c r="C1044" s="40">
        <v>31436997</v>
      </c>
      <c r="D1044" s="10" t="str">
        <f t="shared" si="222"/>
        <v>N/A</v>
      </c>
      <c r="E1044" s="40">
        <v>43161223</v>
      </c>
      <c r="F1044" s="10" t="str">
        <f t="shared" si="223"/>
        <v>N/A</v>
      </c>
      <c r="G1044" s="40">
        <v>57441383</v>
      </c>
      <c r="H1044" s="10" t="str">
        <f t="shared" si="224"/>
        <v>N/A</v>
      </c>
      <c r="I1044" s="96">
        <v>37.29</v>
      </c>
      <c r="J1044" s="96">
        <v>33.090000000000003</v>
      </c>
      <c r="K1044" s="11" t="s">
        <v>117</v>
      </c>
      <c r="L1044" s="21" t="str">
        <f t="shared" si="225"/>
        <v>No</v>
      </c>
    </row>
    <row r="1045" spans="1:12">
      <c r="A1045" s="118" t="s">
        <v>420</v>
      </c>
      <c r="B1045" s="70" t="s">
        <v>51</v>
      </c>
      <c r="C1045" s="39">
        <v>2223</v>
      </c>
      <c r="D1045" s="10" t="str">
        <f t="shared" si="222"/>
        <v>N/A</v>
      </c>
      <c r="E1045" s="39">
        <v>2250</v>
      </c>
      <c r="F1045" s="10" t="str">
        <f t="shared" si="223"/>
        <v>N/A</v>
      </c>
      <c r="G1045" s="39">
        <v>2717</v>
      </c>
      <c r="H1045" s="10" t="str">
        <f t="shared" si="224"/>
        <v>N/A</v>
      </c>
      <c r="I1045" s="96">
        <v>1.2150000000000001</v>
      </c>
      <c r="J1045" s="96">
        <v>20.76</v>
      </c>
      <c r="K1045" s="11" t="s">
        <v>117</v>
      </c>
      <c r="L1045" s="21" t="str">
        <f t="shared" si="225"/>
        <v>No</v>
      </c>
    </row>
    <row r="1046" spans="1:12">
      <c r="A1046" s="118" t="s">
        <v>829</v>
      </c>
      <c r="B1046" s="70" t="s">
        <v>51</v>
      </c>
      <c r="C1046" s="40">
        <v>14141.699054999999</v>
      </c>
      <c r="D1046" s="10" t="str">
        <f t="shared" si="222"/>
        <v>N/A</v>
      </c>
      <c r="E1046" s="40">
        <v>19182.765778000001</v>
      </c>
      <c r="F1046" s="10" t="str">
        <f t="shared" si="223"/>
        <v>N/A</v>
      </c>
      <c r="G1046" s="40">
        <v>21141.473316</v>
      </c>
      <c r="H1046" s="10" t="str">
        <f t="shared" si="224"/>
        <v>N/A</v>
      </c>
      <c r="I1046" s="96">
        <v>35.65</v>
      </c>
      <c r="J1046" s="96">
        <v>10.210000000000001</v>
      </c>
      <c r="K1046" s="11" t="s">
        <v>117</v>
      </c>
      <c r="L1046" s="21" t="str">
        <f t="shared" si="225"/>
        <v>Yes</v>
      </c>
    </row>
    <row r="1047" spans="1:12">
      <c r="A1047" s="118" t="s">
        <v>421</v>
      </c>
      <c r="B1047" s="70" t="s">
        <v>51</v>
      </c>
      <c r="C1047" s="40">
        <v>418292976</v>
      </c>
      <c r="D1047" s="10" t="str">
        <f t="shared" si="222"/>
        <v>N/A</v>
      </c>
      <c r="E1047" s="40">
        <v>429483626</v>
      </c>
      <c r="F1047" s="10" t="str">
        <f t="shared" si="223"/>
        <v>N/A</v>
      </c>
      <c r="G1047" s="40">
        <v>457092399</v>
      </c>
      <c r="H1047" s="10" t="str">
        <f t="shared" si="224"/>
        <v>N/A</v>
      </c>
      <c r="I1047" s="96">
        <v>2.6749999999999998</v>
      </c>
      <c r="J1047" s="96">
        <v>6.4279999999999999</v>
      </c>
      <c r="K1047" s="11" t="s">
        <v>117</v>
      </c>
      <c r="L1047" s="21" t="str">
        <f t="shared" si="225"/>
        <v>Yes</v>
      </c>
    </row>
    <row r="1048" spans="1:12">
      <c r="A1048" s="118" t="s">
        <v>104</v>
      </c>
      <c r="B1048" s="70" t="s">
        <v>51</v>
      </c>
      <c r="C1048" s="39">
        <v>4413</v>
      </c>
      <c r="D1048" s="10" t="str">
        <f t="shared" si="222"/>
        <v>N/A</v>
      </c>
      <c r="E1048" s="39">
        <v>4158</v>
      </c>
      <c r="F1048" s="10" t="str">
        <f t="shared" si="223"/>
        <v>N/A</v>
      </c>
      <c r="G1048" s="39">
        <v>4168</v>
      </c>
      <c r="H1048" s="10" t="str">
        <f t="shared" si="224"/>
        <v>N/A</v>
      </c>
      <c r="I1048" s="96">
        <v>-5.78</v>
      </c>
      <c r="J1048" s="96">
        <v>0.24049999999999999</v>
      </c>
      <c r="K1048" s="11" t="s">
        <v>117</v>
      </c>
      <c r="L1048" s="21" t="str">
        <f t="shared" si="225"/>
        <v>Yes</v>
      </c>
    </row>
    <row r="1049" spans="1:12">
      <c r="A1049" s="118" t="s">
        <v>422</v>
      </c>
      <c r="B1049" s="70" t="s">
        <v>51</v>
      </c>
      <c r="C1049" s="40">
        <v>94786.534329999995</v>
      </c>
      <c r="D1049" s="10" t="str">
        <f t="shared" si="222"/>
        <v>N/A</v>
      </c>
      <c r="E1049" s="40">
        <v>103290.91534000001</v>
      </c>
      <c r="F1049" s="10" t="str">
        <f t="shared" si="223"/>
        <v>N/A</v>
      </c>
      <c r="G1049" s="40">
        <v>109667.08229000001</v>
      </c>
      <c r="H1049" s="10" t="str">
        <f t="shared" si="224"/>
        <v>N/A</v>
      </c>
      <c r="I1049" s="96">
        <v>8.9719999999999995</v>
      </c>
      <c r="J1049" s="96">
        <v>6.173</v>
      </c>
      <c r="K1049" s="11" t="s">
        <v>117</v>
      </c>
      <c r="L1049" s="21" t="str">
        <f t="shared" si="225"/>
        <v>Yes</v>
      </c>
    </row>
    <row r="1050" spans="1:12">
      <c r="A1050" s="118" t="s">
        <v>423</v>
      </c>
      <c r="B1050" s="70" t="s">
        <v>51</v>
      </c>
      <c r="C1050" s="40">
        <v>1100273575</v>
      </c>
      <c r="D1050" s="10" t="str">
        <f t="shared" si="222"/>
        <v>N/A</v>
      </c>
      <c r="E1050" s="40">
        <v>1079990519</v>
      </c>
      <c r="F1050" s="10" t="str">
        <f t="shared" si="223"/>
        <v>N/A</v>
      </c>
      <c r="G1050" s="40">
        <v>1066043360</v>
      </c>
      <c r="H1050" s="10" t="str">
        <f t="shared" si="224"/>
        <v>N/A</v>
      </c>
      <c r="I1050" s="96">
        <v>-1.84</v>
      </c>
      <c r="J1050" s="96">
        <v>-1.29</v>
      </c>
      <c r="K1050" s="11" t="s">
        <v>117</v>
      </c>
      <c r="L1050" s="21" t="str">
        <f t="shared" si="225"/>
        <v>Yes</v>
      </c>
    </row>
    <row r="1051" spans="1:12">
      <c r="A1051" s="126" t="s">
        <v>424</v>
      </c>
      <c r="B1051" s="39" t="s">
        <v>51</v>
      </c>
      <c r="C1051" s="39">
        <v>41984</v>
      </c>
      <c r="D1051" s="10" t="str">
        <f t="shared" si="222"/>
        <v>N/A</v>
      </c>
      <c r="E1051" s="39">
        <v>41329</v>
      </c>
      <c r="F1051" s="10" t="str">
        <f t="shared" si="223"/>
        <v>N/A</v>
      </c>
      <c r="G1051" s="39">
        <v>41067</v>
      </c>
      <c r="H1051" s="10" t="str">
        <f t="shared" si="224"/>
        <v>N/A</v>
      </c>
      <c r="I1051" s="96">
        <v>-1.56</v>
      </c>
      <c r="J1051" s="96">
        <v>-0.63400000000000001</v>
      </c>
      <c r="K1051" s="49" t="s">
        <v>117</v>
      </c>
      <c r="L1051" s="21" t="str">
        <f t="shared" si="225"/>
        <v>Yes</v>
      </c>
    </row>
    <row r="1052" spans="1:12">
      <c r="A1052" s="118" t="s">
        <v>425</v>
      </c>
      <c r="B1052" s="70" t="s">
        <v>51</v>
      </c>
      <c r="C1052" s="40">
        <v>26206.97349</v>
      </c>
      <c r="D1052" s="10" t="str">
        <f t="shared" si="222"/>
        <v>N/A</v>
      </c>
      <c r="E1052" s="40">
        <v>26131.542475999999</v>
      </c>
      <c r="F1052" s="10" t="str">
        <f t="shared" si="223"/>
        <v>N/A</v>
      </c>
      <c r="G1052" s="40">
        <v>25958.637349000001</v>
      </c>
      <c r="H1052" s="10" t="str">
        <f t="shared" si="224"/>
        <v>N/A</v>
      </c>
      <c r="I1052" s="96">
        <v>-0.28799999999999998</v>
      </c>
      <c r="J1052" s="96">
        <v>-0.66200000000000003</v>
      </c>
      <c r="K1052" s="11" t="s">
        <v>117</v>
      </c>
      <c r="L1052" s="21" t="str">
        <f t="shared" si="225"/>
        <v>Yes</v>
      </c>
    </row>
    <row r="1053" spans="1:12">
      <c r="A1053" s="118" t="s">
        <v>426</v>
      </c>
      <c r="B1053" s="70" t="s">
        <v>51</v>
      </c>
      <c r="C1053" s="40">
        <v>655663931</v>
      </c>
      <c r="D1053" s="10" t="str">
        <f t="shared" si="222"/>
        <v>N/A</v>
      </c>
      <c r="E1053" s="40">
        <v>704620743</v>
      </c>
      <c r="F1053" s="10" t="str">
        <f t="shared" si="223"/>
        <v>N/A</v>
      </c>
      <c r="G1053" s="40">
        <v>726521637</v>
      </c>
      <c r="H1053" s="10" t="str">
        <f t="shared" si="224"/>
        <v>N/A</v>
      </c>
      <c r="I1053" s="96">
        <v>7.4669999999999996</v>
      </c>
      <c r="J1053" s="96">
        <v>3.1080000000000001</v>
      </c>
      <c r="K1053" s="11" t="s">
        <v>117</v>
      </c>
      <c r="L1053" s="21" t="str">
        <f t="shared" si="225"/>
        <v>Yes</v>
      </c>
    </row>
    <row r="1054" spans="1:12">
      <c r="A1054" s="118" t="s">
        <v>105</v>
      </c>
      <c r="B1054" s="70" t="s">
        <v>51</v>
      </c>
      <c r="C1054" s="39">
        <v>1153846</v>
      </c>
      <c r="D1054" s="10" t="str">
        <f t="shared" si="222"/>
        <v>N/A</v>
      </c>
      <c r="E1054" s="39">
        <v>1210320</v>
      </c>
      <c r="F1054" s="10" t="str">
        <f t="shared" si="223"/>
        <v>N/A</v>
      </c>
      <c r="G1054" s="39">
        <v>1231078</v>
      </c>
      <c r="H1054" s="10" t="str">
        <f t="shared" si="224"/>
        <v>N/A</v>
      </c>
      <c r="I1054" s="96">
        <v>4.8940000000000001</v>
      </c>
      <c r="J1054" s="96">
        <v>1.7150000000000001</v>
      </c>
      <c r="K1054" s="11" t="s">
        <v>117</v>
      </c>
      <c r="L1054" s="21" t="str">
        <f t="shared" si="225"/>
        <v>Yes</v>
      </c>
    </row>
    <row r="1055" spans="1:12">
      <c r="A1055" s="118" t="s">
        <v>427</v>
      </c>
      <c r="B1055" s="70" t="s">
        <v>51</v>
      </c>
      <c r="C1055" s="40">
        <v>568.24214930000005</v>
      </c>
      <c r="D1055" s="10" t="str">
        <f t="shared" si="222"/>
        <v>N/A</v>
      </c>
      <c r="E1055" s="40">
        <v>582.17722834000006</v>
      </c>
      <c r="F1055" s="10" t="str">
        <f t="shared" si="223"/>
        <v>N/A</v>
      </c>
      <c r="G1055" s="40">
        <v>590.15077599000006</v>
      </c>
      <c r="H1055" s="10" t="str">
        <f t="shared" si="224"/>
        <v>N/A</v>
      </c>
      <c r="I1055" s="96">
        <v>2.452</v>
      </c>
      <c r="J1055" s="96">
        <v>1.37</v>
      </c>
      <c r="K1055" s="11" t="s">
        <v>117</v>
      </c>
      <c r="L1055" s="21" t="str">
        <f t="shared" si="225"/>
        <v>Yes</v>
      </c>
    </row>
    <row r="1056" spans="1:12">
      <c r="A1056" s="118" t="s">
        <v>428</v>
      </c>
      <c r="B1056" s="70" t="s">
        <v>51</v>
      </c>
      <c r="C1056" s="40">
        <v>205926733</v>
      </c>
      <c r="D1056" s="10" t="str">
        <f t="shared" si="222"/>
        <v>N/A</v>
      </c>
      <c r="E1056" s="40">
        <v>228105505</v>
      </c>
      <c r="F1056" s="10" t="str">
        <f t="shared" si="223"/>
        <v>N/A</v>
      </c>
      <c r="G1056" s="40">
        <v>253220102</v>
      </c>
      <c r="H1056" s="10" t="str">
        <f t="shared" si="224"/>
        <v>N/A</v>
      </c>
      <c r="I1056" s="96">
        <v>10.77</v>
      </c>
      <c r="J1056" s="96">
        <v>11.01</v>
      </c>
      <c r="K1056" s="11" t="s">
        <v>117</v>
      </c>
      <c r="L1056" s="21" t="str">
        <f t="shared" si="225"/>
        <v>Yes</v>
      </c>
    </row>
    <row r="1057" spans="1:12">
      <c r="A1057" s="118" t="s">
        <v>106</v>
      </c>
      <c r="B1057" s="70" t="s">
        <v>51</v>
      </c>
      <c r="C1057" s="39">
        <v>453054</v>
      </c>
      <c r="D1057" s="10" t="str">
        <f t="shared" si="222"/>
        <v>N/A</v>
      </c>
      <c r="E1057" s="39">
        <v>489555</v>
      </c>
      <c r="F1057" s="10" t="str">
        <f t="shared" si="223"/>
        <v>N/A</v>
      </c>
      <c r="G1057" s="39">
        <v>518305</v>
      </c>
      <c r="H1057" s="10" t="str">
        <f t="shared" si="224"/>
        <v>N/A</v>
      </c>
      <c r="I1057" s="96">
        <v>8.0570000000000004</v>
      </c>
      <c r="J1057" s="96">
        <v>5.8730000000000002</v>
      </c>
      <c r="K1057" s="11" t="s">
        <v>117</v>
      </c>
      <c r="L1057" s="21" t="str">
        <f t="shared" si="225"/>
        <v>Yes</v>
      </c>
    </row>
    <row r="1058" spans="1:12">
      <c r="A1058" s="118" t="s">
        <v>429</v>
      </c>
      <c r="B1058" s="70" t="s">
        <v>51</v>
      </c>
      <c r="C1058" s="40">
        <v>454.53021715</v>
      </c>
      <c r="D1058" s="10" t="str">
        <f t="shared" si="222"/>
        <v>N/A</v>
      </c>
      <c r="E1058" s="40">
        <v>465.94459253999997</v>
      </c>
      <c r="F1058" s="10" t="str">
        <f t="shared" si="223"/>
        <v>N/A</v>
      </c>
      <c r="G1058" s="40">
        <v>488.55423351000002</v>
      </c>
      <c r="H1058" s="10" t="str">
        <f t="shared" si="224"/>
        <v>N/A</v>
      </c>
      <c r="I1058" s="96">
        <v>2.5110000000000001</v>
      </c>
      <c r="J1058" s="96">
        <v>4.8520000000000003</v>
      </c>
      <c r="K1058" s="11" t="s">
        <v>117</v>
      </c>
      <c r="L1058" s="21" t="str">
        <f t="shared" si="225"/>
        <v>Yes</v>
      </c>
    </row>
    <row r="1059" spans="1:12">
      <c r="A1059" s="118" t="s">
        <v>430</v>
      </c>
      <c r="B1059" s="70" t="s">
        <v>51</v>
      </c>
      <c r="C1059" s="40">
        <v>23303019</v>
      </c>
      <c r="D1059" s="10" t="str">
        <f t="shared" si="222"/>
        <v>N/A</v>
      </c>
      <c r="E1059" s="40">
        <v>24872637</v>
      </c>
      <c r="F1059" s="10" t="str">
        <f t="shared" si="223"/>
        <v>N/A</v>
      </c>
      <c r="G1059" s="40">
        <v>23705591</v>
      </c>
      <c r="H1059" s="10" t="str">
        <f t="shared" si="224"/>
        <v>N/A</v>
      </c>
      <c r="I1059" s="96">
        <v>6.7359999999999998</v>
      </c>
      <c r="J1059" s="96">
        <v>-4.6900000000000004</v>
      </c>
      <c r="K1059" s="11" t="s">
        <v>117</v>
      </c>
      <c r="L1059" s="21" t="str">
        <f t="shared" si="225"/>
        <v>Yes</v>
      </c>
    </row>
    <row r="1060" spans="1:12">
      <c r="A1060" s="118" t="s">
        <v>107</v>
      </c>
      <c r="B1060" s="70" t="s">
        <v>51</v>
      </c>
      <c r="C1060" s="39">
        <v>230481</v>
      </c>
      <c r="D1060" s="10" t="str">
        <f t="shared" si="222"/>
        <v>N/A</v>
      </c>
      <c r="E1060" s="39">
        <v>231275</v>
      </c>
      <c r="F1060" s="10" t="str">
        <f t="shared" si="223"/>
        <v>N/A</v>
      </c>
      <c r="G1060" s="39">
        <v>223245</v>
      </c>
      <c r="H1060" s="10" t="str">
        <f t="shared" si="224"/>
        <v>N/A</v>
      </c>
      <c r="I1060" s="96">
        <v>0.34449999999999997</v>
      </c>
      <c r="J1060" s="96">
        <v>-3.47</v>
      </c>
      <c r="K1060" s="11" t="s">
        <v>117</v>
      </c>
      <c r="L1060" s="21" t="str">
        <f t="shared" si="225"/>
        <v>Yes</v>
      </c>
    </row>
    <row r="1061" spans="1:12">
      <c r="A1061" s="118" t="s">
        <v>431</v>
      </c>
      <c r="B1061" s="70" t="s">
        <v>51</v>
      </c>
      <c r="C1061" s="40">
        <v>101.10603043</v>
      </c>
      <c r="D1061" s="10" t="str">
        <f t="shared" si="222"/>
        <v>N/A</v>
      </c>
      <c r="E1061" s="40">
        <v>107.54572262000001</v>
      </c>
      <c r="F1061" s="10" t="str">
        <f t="shared" si="223"/>
        <v>N/A</v>
      </c>
      <c r="G1061" s="40">
        <v>106.18643643</v>
      </c>
      <c r="H1061" s="10" t="str">
        <f t="shared" si="224"/>
        <v>N/A</v>
      </c>
      <c r="I1061" s="96">
        <v>6.3689999999999998</v>
      </c>
      <c r="J1061" s="96">
        <v>-1.26</v>
      </c>
      <c r="K1061" s="11" t="s">
        <v>117</v>
      </c>
      <c r="L1061" s="21" t="str">
        <f t="shared" si="225"/>
        <v>Yes</v>
      </c>
    </row>
    <row r="1062" spans="1:12">
      <c r="A1062" s="118" t="s">
        <v>432</v>
      </c>
      <c r="B1062" s="70" t="s">
        <v>51</v>
      </c>
      <c r="C1062" s="40">
        <v>347005755</v>
      </c>
      <c r="D1062" s="10" t="str">
        <f t="shared" si="222"/>
        <v>N/A</v>
      </c>
      <c r="E1062" s="40">
        <v>365291648</v>
      </c>
      <c r="F1062" s="10" t="str">
        <f t="shared" si="223"/>
        <v>N/A</v>
      </c>
      <c r="G1062" s="40">
        <v>377626463</v>
      </c>
      <c r="H1062" s="10" t="str">
        <f t="shared" si="224"/>
        <v>N/A</v>
      </c>
      <c r="I1062" s="96">
        <v>5.27</v>
      </c>
      <c r="J1062" s="96">
        <v>3.3769999999999998</v>
      </c>
      <c r="K1062" s="11" t="s">
        <v>117</v>
      </c>
      <c r="L1062" s="21" t="str">
        <f t="shared" si="225"/>
        <v>Yes</v>
      </c>
    </row>
    <row r="1063" spans="1:12">
      <c r="A1063" s="118" t="s">
        <v>433</v>
      </c>
      <c r="B1063" s="70" t="s">
        <v>51</v>
      </c>
      <c r="C1063" s="39">
        <v>620225</v>
      </c>
      <c r="D1063" s="10" t="str">
        <f t="shared" si="222"/>
        <v>N/A</v>
      </c>
      <c r="E1063" s="39">
        <v>659494</v>
      </c>
      <c r="F1063" s="10" t="str">
        <f t="shared" si="223"/>
        <v>N/A</v>
      </c>
      <c r="G1063" s="39">
        <v>671819</v>
      </c>
      <c r="H1063" s="10" t="str">
        <f t="shared" si="224"/>
        <v>N/A</v>
      </c>
      <c r="I1063" s="96">
        <v>6.3310000000000004</v>
      </c>
      <c r="J1063" s="96">
        <v>1.869</v>
      </c>
      <c r="K1063" s="11" t="s">
        <v>117</v>
      </c>
      <c r="L1063" s="21" t="str">
        <f t="shared" si="225"/>
        <v>Yes</v>
      </c>
    </row>
    <row r="1064" spans="1:12">
      <c r="A1064" s="118" t="s">
        <v>434</v>
      </c>
      <c r="B1064" s="70" t="s">
        <v>51</v>
      </c>
      <c r="C1064" s="40">
        <v>559.48366319000002</v>
      </c>
      <c r="D1064" s="10" t="str">
        <f t="shared" si="222"/>
        <v>N/A</v>
      </c>
      <c r="E1064" s="40">
        <v>553.89684819000001</v>
      </c>
      <c r="F1064" s="10" t="str">
        <f t="shared" si="223"/>
        <v>N/A</v>
      </c>
      <c r="G1064" s="40">
        <v>562.09553913000002</v>
      </c>
      <c r="H1064" s="10" t="str">
        <f t="shared" si="224"/>
        <v>N/A</v>
      </c>
      <c r="I1064" s="96">
        <v>-0.999</v>
      </c>
      <c r="J1064" s="96">
        <v>1.48</v>
      </c>
      <c r="K1064" s="11" t="s">
        <v>117</v>
      </c>
      <c r="L1064" s="21" t="str">
        <f t="shared" si="225"/>
        <v>Yes</v>
      </c>
    </row>
    <row r="1065" spans="1:12">
      <c r="A1065" s="118" t="s">
        <v>435</v>
      </c>
      <c r="B1065" s="70" t="s">
        <v>51</v>
      </c>
      <c r="C1065" s="40">
        <v>107718407</v>
      </c>
      <c r="D1065" s="10" t="str">
        <f t="shared" si="222"/>
        <v>N/A</v>
      </c>
      <c r="E1065" s="40">
        <v>119616969</v>
      </c>
      <c r="F1065" s="10" t="str">
        <f t="shared" si="223"/>
        <v>N/A</v>
      </c>
      <c r="G1065" s="40">
        <v>125573377</v>
      </c>
      <c r="H1065" s="10" t="str">
        <f t="shared" si="224"/>
        <v>N/A</v>
      </c>
      <c r="I1065" s="96">
        <v>11.05</v>
      </c>
      <c r="J1065" s="96">
        <v>4.9800000000000004</v>
      </c>
      <c r="K1065" s="11" t="s">
        <v>117</v>
      </c>
      <c r="L1065" s="21" t="str">
        <f t="shared" si="225"/>
        <v>Yes</v>
      </c>
    </row>
    <row r="1066" spans="1:12">
      <c r="A1066" s="118" t="s">
        <v>108</v>
      </c>
      <c r="B1066" s="70" t="s">
        <v>51</v>
      </c>
      <c r="C1066" s="39">
        <v>477959</v>
      </c>
      <c r="D1066" s="10" t="str">
        <f t="shared" si="222"/>
        <v>N/A</v>
      </c>
      <c r="E1066" s="39">
        <v>452521</v>
      </c>
      <c r="F1066" s="10" t="str">
        <f t="shared" si="223"/>
        <v>N/A</v>
      </c>
      <c r="G1066" s="39">
        <v>458153</v>
      </c>
      <c r="H1066" s="10" t="str">
        <f t="shared" si="224"/>
        <v>N/A</v>
      </c>
      <c r="I1066" s="96">
        <v>-5.32</v>
      </c>
      <c r="J1066" s="96">
        <v>1.2450000000000001</v>
      </c>
      <c r="K1066" s="11" t="s">
        <v>117</v>
      </c>
      <c r="L1066" s="21" t="str">
        <f t="shared" si="225"/>
        <v>Yes</v>
      </c>
    </row>
    <row r="1067" spans="1:12">
      <c r="A1067" s="118" t="s">
        <v>436</v>
      </c>
      <c r="B1067" s="70" t="s">
        <v>51</v>
      </c>
      <c r="C1067" s="40">
        <v>225.37164694000001</v>
      </c>
      <c r="D1067" s="10" t="str">
        <f t="shared" si="222"/>
        <v>N/A</v>
      </c>
      <c r="E1067" s="40">
        <v>264.33462535000001</v>
      </c>
      <c r="F1067" s="10" t="str">
        <f t="shared" si="223"/>
        <v>N/A</v>
      </c>
      <c r="G1067" s="40">
        <v>274.08611752000002</v>
      </c>
      <c r="H1067" s="10" t="str">
        <f t="shared" si="224"/>
        <v>N/A</v>
      </c>
      <c r="I1067" s="96">
        <v>17.29</v>
      </c>
      <c r="J1067" s="96">
        <v>3.6890000000000001</v>
      </c>
      <c r="K1067" s="11" t="s">
        <v>117</v>
      </c>
      <c r="L1067" s="21" t="str">
        <f t="shared" si="225"/>
        <v>Yes</v>
      </c>
    </row>
    <row r="1068" spans="1:12">
      <c r="A1068" s="118" t="s">
        <v>437</v>
      </c>
      <c r="B1068" s="70" t="s">
        <v>51</v>
      </c>
      <c r="C1068" s="40">
        <v>100926404</v>
      </c>
      <c r="D1068" s="10" t="str">
        <f t="shared" si="222"/>
        <v>N/A</v>
      </c>
      <c r="E1068" s="40">
        <v>101819034</v>
      </c>
      <c r="F1068" s="10" t="str">
        <f t="shared" si="223"/>
        <v>N/A</v>
      </c>
      <c r="G1068" s="40">
        <v>116634744</v>
      </c>
      <c r="H1068" s="10" t="str">
        <f t="shared" si="224"/>
        <v>N/A</v>
      </c>
      <c r="I1068" s="96">
        <v>0.88439999999999996</v>
      </c>
      <c r="J1068" s="96">
        <v>14.55</v>
      </c>
      <c r="K1068" s="11" t="s">
        <v>117</v>
      </c>
      <c r="L1068" s="21" t="str">
        <f t="shared" si="225"/>
        <v>Yes</v>
      </c>
    </row>
    <row r="1069" spans="1:12">
      <c r="A1069" s="118" t="s">
        <v>438</v>
      </c>
      <c r="B1069" s="70" t="s">
        <v>51</v>
      </c>
      <c r="C1069" s="39">
        <v>37745</v>
      </c>
      <c r="D1069" s="10" t="str">
        <f t="shared" si="222"/>
        <v>N/A</v>
      </c>
      <c r="E1069" s="39">
        <v>38165</v>
      </c>
      <c r="F1069" s="10" t="str">
        <f t="shared" si="223"/>
        <v>N/A</v>
      </c>
      <c r="G1069" s="39">
        <v>38292</v>
      </c>
      <c r="H1069" s="10" t="str">
        <f t="shared" si="224"/>
        <v>N/A</v>
      </c>
      <c r="I1069" s="96">
        <v>1.113</v>
      </c>
      <c r="J1069" s="96">
        <v>0.33279999999999998</v>
      </c>
      <c r="K1069" s="11" t="s">
        <v>117</v>
      </c>
      <c r="L1069" s="21" t="str">
        <f t="shared" ref="L1069:L1100" si="226">IF(J1069="Div by 0", "N/A", IF(K1069="N/A","N/A", IF(J1069&gt;VALUE(MID(K1069,1,2)), "No", IF(J1069&lt;-1*VALUE(MID(K1069,1,2)), "No", "Yes"))))</f>
        <v>Yes</v>
      </c>
    </row>
    <row r="1070" spans="1:12">
      <c r="A1070" s="118" t="s">
        <v>439</v>
      </c>
      <c r="B1070" s="70" t="s">
        <v>51</v>
      </c>
      <c r="C1070" s="40">
        <v>2673.9012849000001</v>
      </c>
      <c r="D1070" s="10" t="str">
        <f t="shared" si="222"/>
        <v>N/A</v>
      </c>
      <c r="E1070" s="40">
        <v>2667.8641163000002</v>
      </c>
      <c r="F1070" s="10" t="str">
        <f t="shared" si="223"/>
        <v>N/A</v>
      </c>
      <c r="G1070" s="40">
        <v>3045.9298026000001</v>
      </c>
      <c r="H1070" s="10" t="str">
        <f t="shared" si="224"/>
        <v>N/A</v>
      </c>
      <c r="I1070" s="96">
        <v>-0.22600000000000001</v>
      </c>
      <c r="J1070" s="96">
        <v>14.17</v>
      </c>
      <c r="K1070" s="11" t="s">
        <v>117</v>
      </c>
      <c r="L1070" s="21" t="str">
        <f t="shared" si="226"/>
        <v>Yes</v>
      </c>
    </row>
    <row r="1071" spans="1:12">
      <c r="A1071" s="118" t="s">
        <v>440</v>
      </c>
      <c r="B1071" s="70" t="s">
        <v>51</v>
      </c>
      <c r="C1071" s="40">
        <v>349226959</v>
      </c>
      <c r="D1071" s="10" t="str">
        <f t="shared" si="222"/>
        <v>N/A</v>
      </c>
      <c r="E1071" s="40">
        <v>373417071</v>
      </c>
      <c r="F1071" s="10" t="str">
        <f t="shared" si="223"/>
        <v>N/A</v>
      </c>
      <c r="G1071" s="40">
        <v>392944295</v>
      </c>
      <c r="H1071" s="10" t="str">
        <f t="shared" si="224"/>
        <v>N/A</v>
      </c>
      <c r="I1071" s="96">
        <v>6.9269999999999996</v>
      </c>
      <c r="J1071" s="96">
        <v>5.2290000000000001</v>
      </c>
      <c r="K1071" s="11" t="s">
        <v>117</v>
      </c>
      <c r="L1071" s="21" t="str">
        <f t="shared" si="226"/>
        <v>Yes</v>
      </c>
    </row>
    <row r="1072" spans="1:12">
      <c r="A1072" s="118" t="s">
        <v>109</v>
      </c>
      <c r="B1072" s="70" t="s">
        <v>51</v>
      </c>
      <c r="C1072" s="39">
        <v>904381</v>
      </c>
      <c r="D1072" s="10" t="str">
        <f t="shared" si="222"/>
        <v>N/A</v>
      </c>
      <c r="E1072" s="39">
        <v>958618</v>
      </c>
      <c r="F1072" s="10" t="str">
        <f t="shared" si="223"/>
        <v>N/A</v>
      </c>
      <c r="G1072" s="39">
        <v>970422</v>
      </c>
      <c r="H1072" s="10" t="str">
        <f t="shared" si="224"/>
        <v>N/A</v>
      </c>
      <c r="I1072" s="96">
        <v>5.9969999999999999</v>
      </c>
      <c r="J1072" s="96">
        <v>1.2310000000000001</v>
      </c>
      <c r="K1072" s="11" t="s">
        <v>117</v>
      </c>
      <c r="L1072" s="21" t="str">
        <f t="shared" si="226"/>
        <v>Yes</v>
      </c>
    </row>
    <row r="1073" spans="1:12">
      <c r="A1073" s="118" t="s">
        <v>441</v>
      </c>
      <c r="B1073" s="70" t="s">
        <v>51</v>
      </c>
      <c r="C1073" s="40">
        <v>386.15026079</v>
      </c>
      <c r="D1073" s="10" t="str">
        <f t="shared" si="222"/>
        <v>N/A</v>
      </c>
      <c r="E1073" s="40">
        <v>389.53688642999998</v>
      </c>
      <c r="F1073" s="10" t="str">
        <f t="shared" si="223"/>
        <v>N/A</v>
      </c>
      <c r="G1073" s="40">
        <v>404.92104981</v>
      </c>
      <c r="H1073" s="10" t="str">
        <f t="shared" si="224"/>
        <v>N/A</v>
      </c>
      <c r="I1073" s="96">
        <v>0.877</v>
      </c>
      <c r="J1073" s="96">
        <v>3.9489999999999998</v>
      </c>
      <c r="K1073" s="11" t="s">
        <v>117</v>
      </c>
      <c r="L1073" s="21" t="str">
        <f t="shared" si="226"/>
        <v>Yes</v>
      </c>
    </row>
    <row r="1074" spans="1:12">
      <c r="A1074" s="118" t="s">
        <v>442</v>
      </c>
      <c r="B1074" s="70" t="s">
        <v>51</v>
      </c>
      <c r="C1074" s="40">
        <v>1808719699</v>
      </c>
      <c r="D1074" s="10" t="str">
        <f t="shared" si="222"/>
        <v>N/A</v>
      </c>
      <c r="E1074" s="40">
        <v>932520721</v>
      </c>
      <c r="F1074" s="10" t="str">
        <f t="shared" si="223"/>
        <v>N/A</v>
      </c>
      <c r="G1074" s="40">
        <v>982991172</v>
      </c>
      <c r="H1074" s="10" t="str">
        <f t="shared" si="224"/>
        <v>N/A</v>
      </c>
      <c r="I1074" s="96">
        <v>-48.4</v>
      </c>
      <c r="J1074" s="96">
        <v>5.4119999999999999</v>
      </c>
      <c r="K1074" s="11" t="s">
        <v>117</v>
      </c>
      <c r="L1074" s="21" t="str">
        <f t="shared" si="226"/>
        <v>Yes</v>
      </c>
    </row>
    <row r="1075" spans="1:12">
      <c r="A1075" s="118" t="s">
        <v>110</v>
      </c>
      <c r="B1075" s="70" t="s">
        <v>51</v>
      </c>
      <c r="C1075" s="39">
        <v>1096279</v>
      </c>
      <c r="D1075" s="10" t="str">
        <f t="shared" si="222"/>
        <v>N/A</v>
      </c>
      <c r="E1075" s="39">
        <v>1023467</v>
      </c>
      <c r="F1075" s="10" t="str">
        <f t="shared" si="223"/>
        <v>N/A</v>
      </c>
      <c r="G1075" s="39">
        <v>1040540</v>
      </c>
      <c r="H1075" s="10" t="str">
        <f t="shared" si="224"/>
        <v>N/A</v>
      </c>
      <c r="I1075" s="96">
        <v>-6.64</v>
      </c>
      <c r="J1075" s="96">
        <v>1.6679999999999999</v>
      </c>
      <c r="K1075" s="11" t="s">
        <v>117</v>
      </c>
      <c r="L1075" s="21" t="str">
        <f t="shared" si="226"/>
        <v>Yes</v>
      </c>
    </row>
    <row r="1076" spans="1:12">
      <c r="A1076" s="118" t="s">
        <v>443</v>
      </c>
      <c r="B1076" s="70" t="s">
        <v>51</v>
      </c>
      <c r="C1076" s="40">
        <v>1649.8717015</v>
      </c>
      <c r="D1076" s="10" t="str">
        <f t="shared" si="222"/>
        <v>N/A</v>
      </c>
      <c r="E1076" s="40">
        <v>911.13902157999996</v>
      </c>
      <c r="F1076" s="10" t="str">
        <f t="shared" si="223"/>
        <v>N/A</v>
      </c>
      <c r="G1076" s="40">
        <v>944.69330539999999</v>
      </c>
      <c r="H1076" s="10" t="str">
        <f t="shared" si="224"/>
        <v>N/A</v>
      </c>
      <c r="I1076" s="96">
        <v>-44.8</v>
      </c>
      <c r="J1076" s="96">
        <v>3.6829999999999998</v>
      </c>
      <c r="K1076" s="11" t="s">
        <v>117</v>
      </c>
      <c r="L1076" s="21" t="str">
        <f t="shared" si="226"/>
        <v>Yes</v>
      </c>
    </row>
    <row r="1077" spans="1:12">
      <c r="A1077" s="118" t="s">
        <v>444</v>
      </c>
      <c r="B1077" s="70" t="s">
        <v>51</v>
      </c>
      <c r="C1077" s="40">
        <v>481382308</v>
      </c>
      <c r="D1077" s="10" t="str">
        <f t="shared" si="222"/>
        <v>N/A</v>
      </c>
      <c r="E1077" s="40">
        <v>513921763</v>
      </c>
      <c r="F1077" s="10" t="str">
        <f t="shared" si="223"/>
        <v>N/A</v>
      </c>
      <c r="G1077" s="40">
        <v>596459421</v>
      </c>
      <c r="H1077" s="10" t="str">
        <f t="shared" si="224"/>
        <v>N/A</v>
      </c>
      <c r="I1077" s="96">
        <v>6.76</v>
      </c>
      <c r="J1077" s="96">
        <v>16.059999999999999</v>
      </c>
      <c r="K1077" s="11" t="s">
        <v>117</v>
      </c>
      <c r="L1077" s="21" t="str">
        <f t="shared" si="226"/>
        <v>No</v>
      </c>
    </row>
    <row r="1078" spans="1:12">
      <c r="A1078" s="126" t="s">
        <v>706</v>
      </c>
      <c r="B1078" s="39" t="s">
        <v>51</v>
      </c>
      <c r="C1078" s="39">
        <v>210058</v>
      </c>
      <c r="D1078" s="10" t="str">
        <f t="shared" si="222"/>
        <v>N/A</v>
      </c>
      <c r="E1078" s="39">
        <v>238852</v>
      </c>
      <c r="F1078" s="10" t="str">
        <f t="shared" si="223"/>
        <v>N/A</v>
      </c>
      <c r="G1078" s="39">
        <v>251659</v>
      </c>
      <c r="H1078" s="10" t="str">
        <f t="shared" si="224"/>
        <v>N/A</v>
      </c>
      <c r="I1078" s="96">
        <v>13.71</v>
      </c>
      <c r="J1078" s="96">
        <v>5.3620000000000001</v>
      </c>
      <c r="K1078" s="49" t="s">
        <v>117</v>
      </c>
      <c r="L1078" s="21" t="str">
        <f t="shared" si="226"/>
        <v>Yes</v>
      </c>
    </row>
    <row r="1079" spans="1:12">
      <c r="A1079" s="118" t="s">
        <v>445</v>
      </c>
      <c r="B1079" s="70" t="s">
        <v>51</v>
      </c>
      <c r="C1079" s="40">
        <v>2291.6637691000001</v>
      </c>
      <c r="D1079" s="10" t="str">
        <f t="shared" si="222"/>
        <v>N/A</v>
      </c>
      <c r="E1079" s="40">
        <v>2151.6326554000002</v>
      </c>
      <c r="F1079" s="10" t="str">
        <f t="shared" si="223"/>
        <v>N/A</v>
      </c>
      <c r="G1079" s="40">
        <v>2370.1096364999999</v>
      </c>
      <c r="H1079" s="10" t="str">
        <f t="shared" si="224"/>
        <v>N/A</v>
      </c>
      <c r="I1079" s="96">
        <v>-6.11</v>
      </c>
      <c r="J1079" s="96">
        <v>10.15</v>
      </c>
      <c r="K1079" s="11" t="s">
        <v>117</v>
      </c>
      <c r="L1079" s="21" t="str">
        <f t="shared" si="226"/>
        <v>Yes</v>
      </c>
    </row>
    <row r="1080" spans="1:12">
      <c r="A1080" s="118" t="s">
        <v>446</v>
      </c>
      <c r="B1080" s="70" t="s">
        <v>51</v>
      </c>
      <c r="C1080" s="40">
        <v>29924102</v>
      </c>
      <c r="D1080" s="10" t="str">
        <f t="shared" si="222"/>
        <v>N/A</v>
      </c>
      <c r="E1080" s="40">
        <v>36846912</v>
      </c>
      <c r="F1080" s="10" t="str">
        <f t="shared" si="223"/>
        <v>N/A</v>
      </c>
      <c r="G1080" s="40">
        <v>35695489</v>
      </c>
      <c r="H1080" s="10" t="str">
        <f t="shared" si="224"/>
        <v>N/A</v>
      </c>
      <c r="I1080" s="96">
        <v>23.13</v>
      </c>
      <c r="J1080" s="96">
        <v>-3.12</v>
      </c>
      <c r="K1080" s="11" t="s">
        <v>117</v>
      </c>
      <c r="L1080" s="21" t="str">
        <f t="shared" si="226"/>
        <v>Yes</v>
      </c>
    </row>
    <row r="1081" spans="1:12">
      <c r="A1081" s="118" t="s">
        <v>40</v>
      </c>
      <c r="B1081" s="70" t="s">
        <v>51</v>
      </c>
      <c r="C1081" s="39">
        <v>125451</v>
      </c>
      <c r="D1081" s="10" t="str">
        <f t="shared" si="222"/>
        <v>N/A</v>
      </c>
      <c r="E1081" s="39">
        <v>131898</v>
      </c>
      <c r="F1081" s="10" t="str">
        <f t="shared" si="223"/>
        <v>N/A</v>
      </c>
      <c r="G1081" s="39">
        <v>134257</v>
      </c>
      <c r="H1081" s="10" t="str">
        <f t="shared" si="224"/>
        <v>N/A</v>
      </c>
      <c r="I1081" s="96">
        <v>5.1390000000000002</v>
      </c>
      <c r="J1081" s="96">
        <v>1.7889999999999999</v>
      </c>
      <c r="K1081" s="11" t="s">
        <v>117</v>
      </c>
      <c r="L1081" s="21" t="str">
        <f t="shared" si="226"/>
        <v>Yes</v>
      </c>
    </row>
    <row r="1082" spans="1:12">
      <c r="A1082" s="118" t="s">
        <v>447</v>
      </c>
      <c r="B1082" s="70" t="s">
        <v>51</v>
      </c>
      <c r="C1082" s="40">
        <v>238.53219185</v>
      </c>
      <c r="D1082" s="10" t="str">
        <f t="shared" si="222"/>
        <v>N/A</v>
      </c>
      <c r="E1082" s="40">
        <v>279.35914115000003</v>
      </c>
      <c r="F1082" s="10" t="str">
        <f t="shared" si="223"/>
        <v>N/A</v>
      </c>
      <c r="G1082" s="40">
        <v>265.87432312999999</v>
      </c>
      <c r="H1082" s="10" t="str">
        <f t="shared" si="224"/>
        <v>N/A</v>
      </c>
      <c r="I1082" s="96">
        <v>17.12</v>
      </c>
      <c r="J1082" s="96">
        <v>-4.83</v>
      </c>
      <c r="K1082" s="11" t="s">
        <v>117</v>
      </c>
      <c r="L1082" s="21" t="str">
        <f t="shared" si="226"/>
        <v>Yes</v>
      </c>
    </row>
    <row r="1083" spans="1:12">
      <c r="A1083" s="118" t="s">
        <v>448</v>
      </c>
      <c r="B1083" s="70" t="s">
        <v>51</v>
      </c>
      <c r="C1083" s="40">
        <v>466350258</v>
      </c>
      <c r="D1083" s="10" t="str">
        <f t="shared" si="222"/>
        <v>N/A</v>
      </c>
      <c r="E1083" s="40">
        <v>447244856</v>
      </c>
      <c r="F1083" s="10" t="str">
        <f t="shared" si="223"/>
        <v>N/A</v>
      </c>
      <c r="G1083" s="40">
        <v>484226612</v>
      </c>
      <c r="H1083" s="10" t="str">
        <f t="shared" si="224"/>
        <v>N/A</v>
      </c>
      <c r="I1083" s="96">
        <v>-4.0999999999999996</v>
      </c>
      <c r="J1083" s="96">
        <v>8.2690000000000001</v>
      </c>
      <c r="K1083" s="11" t="s">
        <v>117</v>
      </c>
      <c r="L1083" s="21" t="str">
        <f t="shared" si="226"/>
        <v>Yes</v>
      </c>
    </row>
    <row r="1084" spans="1:12">
      <c r="A1084" s="118" t="s">
        <v>449</v>
      </c>
      <c r="B1084" s="70" t="s">
        <v>51</v>
      </c>
      <c r="C1084" s="39">
        <v>81454</v>
      </c>
      <c r="D1084" s="10" t="str">
        <f t="shared" si="222"/>
        <v>N/A</v>
      </c>
      <c r="E1084" s="39">
        <v>78605</v>
      </c>
      <c r="F1084" s="10" t="str">
        <f t="shared" si="223"/>
        <v>N/A</v>
      </c>
      <c r="G1084" s="39">
        <v>77860</v>
      </c>
      <c r="H1084" s="10" t="str">
        <f t="shared" si="224"/>
        <v>N/A</v>
      </c>
      <c r="I1084" s="96">
        <v>-3.5</v>
      </c>
      <c r="J1084" s="96">
        <v>-0.94799999999999995</v>
      </c>
      <c r="K1084" s="11" t="s">
        <v>117</v>
      </c>
      <c r="L1084" s="21" t="str">
        <f t="shared" si="226"/>
        <v>Yes</v>
      </c>
    </row>
    <row r="1085" spans="1:12">
      <c r="A1085" s="118" t="s">
        <v>450</v>
      </c>
      <c r="B1085" s="70" t="s">
        <v>51</v>
      </c>
      <c r="C1085" s="40">
        <v>5725.3205244999999</v>
      </c>
      <c r="D1085" s="10" t="str">
        <f t="shared" si="222"/>
        <v>N/A</v>
      </c>
      <c r="E1085" s="40">
        <v>5689.7761719999999</v>
      </c>
      <c r="F1085" s="10" t="str">
        <f t="shared" si="223"/>
        <v>N/A</v>
      </c>
      <c r="G1085" s="40">
        <v>6219.1961468999998</v>
      </c>
      <c r="H1085" s="10" t="str">
        <f t="shared" si="224"/>
        <v>N/A</v>
      </c>
      <c r="I1085" s="96">
        <v>-0.621</v>
      </c>
      <c r="J1085" s="96">
        <v>9.3049999999999997</v>
      </c>
      <c r="K1085" s="11" t="s">
        <v>117</v>
      </c>
      <c r="L1085" s="21" t="str">
        <f t="shared" si="226"/>
        <v>Yes</v>
      </c>
    </row>
    <row r="1086" spans="1:12">
      <c r="A1086" s="118" t="s">
        <v>451</v>
      </c>
      <c r="B1086" s="70" t="s">
        <v>51</v>
      </c>
      <c r="C1086" s="40">
        <v>196072854</v>
      </c>
      <c r="D1086" s="10" t="str">
        <f t="shared" si="222"/>
        <v>N/A</v>
      </c>
      <c r="E1086" s="40">
        <v>139945455</v>
      </c>
      <c r="F1086" s="10" t="str">
        <f t="shared" si="223"/>
        <v>N/A</v>
      </c>
      <c r="G1086" s="40">
        <v>122785754</v>
      </c>
      <c r="H1086" s="10" t="str">
        <f t="shared" si="224"/>
        <v>N/A</v>
      </c>
      <c r="I1086" s="96">
        <v>-28.6</v>
      </c>
      <c r="J1086" s="96">
        <v>-12.3</v>
      </c>
      <c r="K1086" s="11" t="s">
        <v>117</v>
      </c>
      <c r="L1086" s="21" t="str">
        <f t="shared" si="226"/>
        <v>Yes</v>
      </c>
    </row>
    <row r="1087" spans="1:12">
      <c r="A1087" s="118" t="s">
        <v>452</v>
      </c>
      <c r="B1087" s="70" t="s">
        <v>51</v>
      </c>
      <c r="C1087" s="39">
        <v>144615</v>
      </c>
      <c r="D1087" s="10" t="str">
        <f t="shared" si="222"/>
        <v>N/A</v>
      </c>
      <c r="E1087" s="39">
        <v>140632</v>
      </c>
      <c r="F1087" s="10" t="str">
        <f t="shared" si="223"/>
        <v>N/A</v>
      </c>
      <c r="G1087" s="39">
        <v>114008</v>
      </c>
      <c r="H1087" s="10" t="str">
        <f t="shared" si="224"/>
        <v>N/A</v>
      </c>
      <c r="I1087" s="96">
        <v>-2.75</v>
      </c>
      <c r="J1087" s="96">
        <v>-18.899999999999999</v>
      </c>
      <c r="K1087" s="11" t="s">
        <v>117</v>
      </c>
      <c r="L1087" s="21" t="str">
        <f t="shared" si="226"/>
        <v>No</v>
      </c>
    </row>
    <row r="1088" spans="1:12">
      <c r="A1088" s="118" t="s">
        <v>453</v>
      </c>
      <c r="B1088" s="70" t="s">
        <v>51</v>
      </c>
      <c r="C1088" s="40">
        <v>1355.8265325</v>
      </c>
      <c r="D1088" s="10" t="str">
        <f t="shared" si="222"/>
        <v>N/A</v>
      </c>
      <c r="E1088" s="40">
        <v>995.11814522999998</v>
      </c>
      <c r="F1088" s="10" t="str">
        <f t="shared" si="223"/>
        <v>N/A</v>
      </c>
      <c r="G1088" s="40">
        <v>1076.9924391</v>
      </c>
      <c r="H1088" s="10" t="str">
        <f t="shared" si="224"/>
        <v>N/A</v>
      </c>
      <c r="I1088" s="96">
        <v>-26.6</v>
      </c>
      <c r="J1088" s="96">
        <v>8.2279999999999998</v>
      </c>
      <c r="K1088" s="11" t="s">
        <v>117</v>
      </c>
      <c r="L1088" s="21" t="str">
        <f t="shared" si="226"/>
        <v>Yes</v>
      </c>
    </row>
    <row r="1089" spans="1:12">
      <c r="A1089" s="118" t="s">
        <v>454</v>
      </c>
      <c r="B1089" s="70" t="s">
        <v>51</v>
      </c>
      <c r="C1089" s="40">
        <v>0</v>
      </c>
      <c r="D1089" s="10" t="str">
        <f t="shared" si="222"/>
        <v>N/A</v>
      </c>
      <c r="E1089" s="40">
        <v>0</v>
      </c>
      <c r="F1089" s="10" t="str">
        <f t="shared" si="223"/>
        <v>N/A</v>
      </c>
      <c r="G1089" s="40">
        <v>0</v>
      </c>
      <c r="H1089" s="10" t="str">
        <f t="shared" si="224"/>
        <v>N/A</v>
      </c>
      <c r="I1089" s="96" t="s">
        <v>995</v>
      </c>
      <c r="J1089" s="96" t="s">
        <v>995</v>
      </c>
      <c r="K1089" s="11" t="s">
        <v>117</v>
      </c>
      <c r="L1089" s="21" t="str">
        <f t="shared" si="226"/>
        <v>N/A</v>
      </c>
    </row>
    <row r="1090" spans="1:12">
      <c r="A1090" s="118" t="s">
        <v>455</v>
      </c>
      <c r="B1090" s="70" t="s">
        <v>51</v>
      </c>
      <c r="C1090" s="39">
        <v>0</v>
      </c>
      <c r="D1090" s="10" t="str">
        <f t="shared" si="222"/>
        <v>N/A</v>
      </c>
      <c r="E1090" s="39">
        <v>0</v>
      </c>
      <c r="F1090" s="10" t="str">
        <f t="shared" si="223"/>
        <v>N/A</v>
      </c>
      <c r="G1090" s="39">
        <v>0</v>
      </c>
      <c r="H1090" s="10" t="str">
        <f t="shared" si="224"/>
        <v>N/A</v>
      </c>
      <c r="I1090" s="96" t="s">
        <v>995</v>
      </c>
      <c r="J1090" s="96" t="s">
        <v>995</v>
      </c>
      <c r="K1090" s="11" t="s">
        <v>117</v>
      </c>
      <c r="L1090" s="21" t="str">
        <f t="shared" si="226"/>
        <v>N/A</v>
      </c>
    </row>
    <row r="1091" spans="1:12">
      <c r="A1091" s="118" t="s">
        <v>456</v>
      </c>
      <c r="B1091" s="70" t="s">
        <v>51</v>
      </c>
      <c r="C1091" s="40" t="s">
        <v>995</v>
      </c>
      <c r="D1091" s="10" t="str">
        <f t="shared" si="222"/>
        <v>N/A</v>
      </c>
      <c r="E1091" s="40" t="s">
        <v>995</v>
      </c>
      <c r="F1091" s="10" t="str">
        <f t="shared" si="223"/>
        <v>N/A</v>
      </c>
      <c r="G1091" s="40" t="s">
        <v>995</v>
      </c>
      <c r="H1091" s="10" t="str">
        <f t="shared" si="224"/>
        <v>N/A</v>
      </c>
      <c r="I1091" s="96" t="s">
        <v>995</v>
      </c>
      <c r="J1091" s="96" t="s">
        <v>995</v>
      </c>
      <c r="K1091" s="11" t="s">
        <v>117</v>
      </c>
      <c r="L1091" s="21" t="str">
        <f t="shared" si="226"/>
        <v>N/A</v>
      </c>
    </row>
    <row r="1092" spans="1:12">
      <c r="A1092" s="118" t="s">
        <v>457</v>
      </c>
      <c r="B1092" s="70" t="s">
        <v>51</v>
      </c>
      <c r="C1092" s="40">
        <v>23735654</v>
      </c>
      <c r="D1092" s="10" t="str">
        <f t="shared" si="222"/>
        <v>N/A</v>
      </c>
      <c r="E1092" s="40">
        <v>28413376</v>
      </c>
      <c r="F1092" s="10" t="str">
        <f t="shared" si="223"/>
        <v>N/A</v>
      </c>
      <c r="G1092" s="40">
        <v>29957449</v>
      </c>
      <c r="H1092" s="10" t="str">
        <f t="shared" si="224"/>
        <v>N/A</v>
      </c>
      <c r="I1092" s="96">
        <v>19.71</v>
      </c>
      <c r="J1092" s="96">
        <v>5.4340000000000002</v>
      </c>
      <c r="K1092" s="11" t="s">
        <v>117</v>
      </c>
      <c r="L1092" s="21" t="str">
        <f t="shared" si="226"/>
        <v>Yes</v>
      </c>
    </row>
    <row r="1093" spans="1:12">
      <c r="A1093" s="118" t="s">
        <v>707</v>
      </c>
      <c r="B1093" s="70" t="s">
        <v>51</v>
      </c>
      <c r="C1093" s="39">
        <v>24195</v>
      </c>
      <c r="D1093" s="10" t="str">
        <f t="shared" si="222"/>
        <v>N/A</v>
      </c>
      <c r="E1093" s="39">
        <v>25866</v>
      </c>
      <c r="F1093" s="10" t="str">
        <f t="shared" si="223"/>
        <v>N/A</v>
      </c>
      <c r="G1093" s="39">
        <v>27962</v>
      </c>
      <c r="H1093" s="10" t="str">
        <f t="shared" si="224"/>
        <v>N/A</v>
      </c>
      <c r="I1093" s="96">
        <v>6.9059999999999997</v>
      </c>
      <c r="J1093" s="96">
        <v>8.1029999999999998</v>
      </c>
      <c r="K1093" s="11" t="s">
        <v>117</v>
      </c>
      <c r="L1093" s="21" t="str">
        <f t="shared" si="226"/>
        <v>Yes</v>
      </c>
    </row>
    <row r="1094" spans="1:12">
      <c r="A1094" s="118" t="s">
        <v>458</v>
      </c>
      <c r="B1094" s="70" t="s">
        <v>51</v>
      </c>
      <c r="C1094" s="40">
        <v>981.01483777999999</v>
      </c>
      <c r="D1094" s="10" t="str">
        <f t="shared" si="222"/>
        <v>N/A</v>
      </c>
      <c r="E1094" s="40">
        <v>1098.4835691999999</v>
      </c>
      <c r="F1094" s="10" t="str">
        <f t="shared" si="223"/>
        <v>N/A</v>
      </c>
      <c r="G1094" s="40">
        <v>1071.3628853</v>
      </c>
      <c r="H1094" s="10" t="str">
        <f t="shared" si="224"/>
        <v>N/A</v>
      </c>
      <c r="I1094" s="96">
        <v>11.97</v>
      </c>
      <c r="J1094" s="96">
        <v>-2.4700000000000002</v>
      </c>
      <c r="K1094" s="11" t="s">
        <v>117</v>
      </c>
      <c r="L1094" s="21" t="str">
        <f t="shared" si="226"/>
        <v>Yes</v>
      </c>
    </row>
    <row r="1095" spans="1:12">
      <c r="A1095" s="118" t="s">
        <v>459</v>
      </c>
      <c r="B1095" s="70" t="s">
        <v>51</v>
      </c>
      <c r="C1095" s="40">
        <v>48754857</v>
      </c>
      <c r="D1095" s="10" t="str">
        <f t="shared" si="222"/>
        <v>N/A</v>
      </c>
      <c r="E1095" s="40">
        <v>58433594</v>
      </c>
      <c r="F1095" s="10" t="str">
        <f t="shared" si="223"/>
        <v>N/A</v>
      </c>
      <c r="G1095" s="40">
        <v>56499239</v>
      </c>
      <c r="H1095" s="10" t="str">
        <f t="shared" si="224"/>
        <v>N/A</v>
      </c>
      <c r="I1095" s="96">
        <v>19.850000000000001</v>
      </c>
      <c r="J1095" s="96">
        <v>-3.31</v>
      </c>
      <c r="K1095" s="11" t="s">
        <v>117</v>
      </c>
      <c r="L1095" s="21" t="str">
        <f t="shared" si="226"/>
        <v>Yes</v>
      </c>
    </row>
    <row r="1096" spans="1:12">
      <c r="A1096" s="118" t="s">
        <v>146</v>
      </c>
      <c r="B1096" s="70" t="s">
        <v>51</v>
      </c>
      <c r="C1096" s="39">
        <v>5119</v>
      </c>
      <c r="D1096" s="10" t="str">
        <f t="shared" si="222"/>
        <v>N/A</v>
      </c>
      <c r="E1096" s="39">
        <v>5690</v>
      </c>
      <c r="F1096" s="10" t="str">
        <f t="shared" si="223"/>
        <v>N/A</v>
      </c>
      <c r="G1096" s="39">
        <v>5805</v>
      </c>
      <c r="H1096" s="10" t="str">
        <f t="shared" si="224"/>
        <v>N/A</v>
      </c>
      <c r="I1096" s="96">
        <v>11.15</v>
      </c>
      <c r="J1096" s="96">
        <v>2.0209999999999999</v>
      </c>
      <c r="K1096" s="11" t="s">
        <v>117</v>
      </c>
      <c r="L1096" s="21" t="str">
        <f t="shared" si="226"/>
        <v>Yes</v>
      </c>
    </row>
    <row r="1097" spans="1:12">
      <c r="A1097" s="118" t="s">
        <v>460</v>
      </c>
      <c r="B1097" s="70" t="s">
        <v>51</v>
      </c>
      <c r="C1097" s="40">
        <v>9524.2932213000004</v>
      </c>
      <c r="D1097" s="10" t="str">
        <f t="shared" si="222"/>
        <v>N/A</v>
      </c>
      <c r="E1097" s="40">
        <v>10269.524428999999</v>
      </c>
      <c r="F1097" s="10" t="str">
        <f t="shared" si="223"/>
        <v>N/A</v>
      </c>
      <c r="G1097" s="40">
        <v>9732.8577088999991</v>
      </c>
      <c r="H1097" s="10" t="str">
        <f t="shared" si="224"/>
        <v>N/A</v>
      </c>
      <c r="I1097" s="96">
        <v>7.8250000000000002</v>
      </c>
      <c r="J1097" s="96">
        <v>-5.23</v>
      </c>
      <c r="K1097" s="11" t="s">
        <v>117</v>
      </c>
      <c r="L1097" s="21" t="str">
        <f t="shared" si="226"/>
        <v>Yes</v>
      </c>
    </row>
    <row r="1098" spans="1:12">
      <c r="A1098" s="118" t="s">
        <v>461</v>
      </c>
      <c r="B1098" s="70" t="s">
        <v>51</v>
      </c>
      <c r="C1098" s="40">
        <v>147926603</v>
      </c>
      <c r="D1098" s="10" t="str">
        <f t="shared" si="222"/>
        <v>N/A</v>
      </c>
      <c r="E1098" s="40">
        <v>160479015</v>
      </c>
      <c r="F1098" s="10" t="str">
        <f t="shared" si="223"/>
        <v>N/A</v>
      </c>
      <c r="G1098" s="40">
        <v>166430125</v>
      </c>
      <c r="H1098" s="10" t="str">
        <f t="shared" si="224"/>
        <v>N/A</v>
      </c>
      <c r="I1098" s="96">
        <v>8.4860000000000007</v>
      </c>
      <c r="J1098" s="96">
        <v>3.7080000000000002</v>
      </c>
      <c r="K1098" s="11" t="s">
        <v>117</v>
      </c>
      <c r="L1098" s="21" t="str">
        <f t="shared" si="226"/>
        <v>Yes</v>
      </c>
    </row>
    <row r="1099" spans="1:12">
      <c r="A1099" s="118" t="s">
        <v>462</v>
      </c>
      <c r="B1099" s="70" t="s">
        <v>51</v>
      </c>
      <c r="C1099" s="39">
        <v>447413</v>
      </c>
      <c r="D1099" s="10" t="str">
        <f t="shared" si="222"/>
        <v>N/A</v>
      </c>
      <c r="E1099" s="39">
        <v>457688</v>
      </c>
      <c r="F1099" s="10" t="str">
        <f t="shared" si="223"/>
        <v>N/A</v>
      </c>
      <c r="G1099" s="39">
        <v>448258</v>
      </c>
      <c r="H1099" s="10" t="str">
        <f t="shared" si="224"/>
        <v>N/A</v>
      </c>
      <c r="I1099" s="96">
        <v>2.2970000000000002</v>
      </c>
      <c r="J1099" s="96">
        <v>-2.06</v>
      </c>
      <c r="K1099" s="11" t="s">
        <v>117</v>
      </c>
      <c r="L1099" s="21" t="str">
        <f t="shared" si="226"/>
        <v>Yes</v>
      </c>
    </row>
    <row r="1100" spans="1:12">
      <c r="A1100" s="118" t="s">
        <v>463</v>
      </c>
      <c r="B1100" s="70" t="s">
        <v>51</v>
      </c>
      <c r="C1100" s="40">
        <v>330.62651957000003</v>
      </c>
      <c r="D1100" s="10" t="str">
        <f t="shared" si="222"/>
        <v>N/A</v>
      </c>
      <c r="E1100" s="40">
        <v>350.62971936999998</v>
      </c>
      <c r="F1100" s="10" t="str">
        <f t="shared" si="223"/>
        <v>N/A</v>
      </c>
      <c r="G1100" s="40">
        <v>371.28199608</v>
      </c>
      <c r="H1100" s="10" t="str">
        <f t="shared" si="224"/>
        <v>N/A</v>
      </c>
      <c r="I1100" s="96">
        <v>6.05</v>
      </c>
      <c r="J1100" s="96">
        <v>5.89</v>
      </c>
      <c r="K1100" s="11" t="s">
        <v>117</v>
      </c>
      <c r="L1100" s="21" t="str">
        <f t="shared" si="226"/>
        <v>Yes</v>
      </c>
    </row>
    <row r="1101" spans="1:12">
      <c r="A1101" s="118" t="s">
        <v>464</v>
      </c>
      <c r="B1101" s="70" t="s">
        <v>51</v>
      </c>
      <c r="C1101" s="40">
        <v>70839</v>
      </c>
      <c r="D1101" s="10" t="str">
        <f t="shared" ref="D1101:D1109" si="227">IF($B1101="N/A","N/A",IF(C1101&gt;10,"No",IF(C1101&lt;-10,"No","Yes")))</f>
        <v>N/A</v>
      </c>
      <c r="E1101" s="40">
        <v>101562</v>
      </c>
      <c r="F1101" s="10" t="str">
        <f t="shared" ref="F1101:F1109" si="228">IF($B1101="N/A","N/A",IF(E1101&gt;10,"No",IF(E1101&lt;-10,"No","Yes")))</f>
        <v>N/A</v>
      </c>
      <c r="G1101" s="40">
        <v>92870</v>
      </c>
      <c r="H1101" s="10" t="str">
        <f t="shared" ref="H1101:H1109" si="229">IF($B1101="N/A","N/A",IF(G1101&gt;10,"No",IF(G1101&lt;-10,"No","Yes")))</f>
        <v>N/A</v>
      </c>
      <c r="I1101" s="96">
        <v>43.37</v>
      </c>
      <c r="J1101" s="96">
        <v>-8.56</v>
      </c>
      <c r="K1101" s="11" t="s">
        <v>117</v>
      </c>
      <c r="L1101" s="21" t="str">
        <f t="shared" ref="L1101:L1109" si="230">IF(J1101="Div by 0", "N/A", IF(K1101="N/A","N/A", IF(J1101&gt;VALUE(MID(K1101,1,2)), "No", IF(J1101&lt;-1*VALUE(MID(K1101,1,2)), "No", "Yes"))))</f>
        <v>Yes</v>
      </c>
    </row>
    <row r="1102" spans="1:12">
      <c r="A1102" s="118" t="s">
        <v>147</v>
      </c>
      <c r="B1102" s="70" t="s">
        <v>51</v>
      </c>
      <c r="C1102" s="39">
        <v>31</v>
      </c>
      <c r="D1102" s="10" t="str">
        <f t="shared" si="227"/>
        <v>N/A</v>
      </c>
      <c r="E1102" s="39">
        <v>21</v>
      </c>
      <c r="F1102" s="10" t="str">
        <f t="shared" si="228"/>
        <v>N/A</v>
      </c>
      <c r="G1102" s="39">
        <v>29</v>
      </c>
      <c r="H1102" s="10" t="str">
        <f t="shared" si="229"/>
        <v>N/A</v>
      </c>
      <c r="I1102" s="96">
        <v>-32.299999999999997</v>
      </c>
      <c r="J1102" s="96">
        <v>38.1</v>
      </c>
      <c r="K1102" s="11" t="s">
        <v>117</v>
      </c>
      <c r="L1102" s="21" t="str">
        <f t="shared" si="230"/>
        <v>No</v>
      </c>
    </row>
    <row r="1103" spans="1:12">
      <c r="A1103" s="118" t="s">
        <v>465</v>
      </c>
      <c r="B1103" s="70" t="s">
        <v>51</v>
      </c>
      <c r="C1103" s="40">
        <v>2285.1290322999998</v>
      </c>
      <c r="D1103" s="10" t="str">
        <f t="shared" si="227"/>
        <v>N/A</v>
      </c>
      <c r="E1103" s="40">
        <v>4836.2857143000001</v>
      </c>
      <c r="F1103" s="10" t="str">
        <f t="shared" si="228"/>
        <v>N/A</v>
      </c>
      <c r="G1103" s="40">
        <v>3202.4137931</v>
      </c>
      <c r="H1103" s="10" t="str">
        <f t="shared" si="229"/>
        <v>N/A</v>
      </c>
      <c r="I1103" s="96">
        <v>111.6</v>
      </c>
      <c r="J1103" s="96">
        <v>-33.799999999999997</v>
      </c>
      <c r="K1103" s="11" t="s">
        <v>117</v>
      </c>
      <c r="L1103" s="21" t="str">
        <f t="shared" si="230"/>
        <v>No</v>
      </c>
    </row>
    <row r="1104" spans="1:12">
      <c r="A1104" s="118" t="s">
        <v>466</v>
      </c>
      <c r="B1104" s="70" t="s">
        <v>51</v>
      </c>
      <c r="C1104" s="40">
        <v>677006550</v>
      </c>
      <c r="D1104" s="10" t="str">
        <f t="shared" si="227"/>
        <v>N/A</v>
      </c>
      <c r="E1104" s="40">
        <v>1065699484</v>
      </c>
      <c r="F1104" s="10" t="str">
        <f t="shared" si="228"/>
        <v>N/A</v>
      </c>
      <c r="G1104" s="40">
        <v>1594592519</v>
      </c>
      <c r="H1104" s="10" t="str">
        <f t="shared" si="229"/>
        <v>N/A</v>
      </c>
      <c r="I1104" s="96">
        <v>57.41</v>
      </c>
      <c r="J1104" s="96">
        <v>49.63</v>
      </c>
      <c r="K1104" s="11" t="s">
        <v>117</v>
      </c>
      <c r="L1104" s="21" t="str">
        <f t="shared" si="230"/>
        <v>No</v>
      </c>
    </row>
    <row r="1105" spans="1:12">
      <c r="A1105" s="118" t="s">
        <v>467</v>
      </c>
      <c r="B1105" s="70" t="s">
        <v>51</v>
      </c>
      <c r="C1105" s="39">
        <v>196888</v>
      </c>
      <c r="D1105" s="10" t="str">
        <f t="shared" si="227"/>
        <v>N/A</v>
      </c>
      <c r="E1105" s="39">
        <v>210794</v>
      </c>
      <c r="F1105" s="10" t="str">
        <f t="shared" si="228"/>
        <v>N/A</v>
      </c>
      <c r="G1105" s="39">
        <v>234531</v>
      </c>
      <c r="H1105" s="10" t="str">
        <f t="shared" si="229"/>
        <v>N/A</v>
      </c>
      <c r="I1105" s="96">
        <v>7.0629999999999997</v>
      </c>
      <c r="J1105" s="96">
        <v>11.26</v>
      </c>
      <c r="K1105" s="11" t="s">
        <v>117</v>
      </c>
      <c r="L1105" s="21" t="str">
        <f t="shared" si="230"/>
        <v>Yes</v>
      </c>
    </row>
    <row r="1106" spans="1:12">
      <c r="A1106" s="118" t="s">
        <v>468</v>
      </c>
      <c r="B1106" s="70" t="s">
        <v>51</v>
      </c>
      <c r="C1106" s="40">
        <v>3438.536376</v>
      </c>
      <c r="D1106" s="10" t="str">
        <f t="shared" si="227"/>
        <v>N/A</v>
      </c>
      <c r="E1106" s="40">
        <v>5055.6442973000003</v>
      </c>
      <c r="F1106" s="10" t="str">
        <f t="shared" si="228"/>
        <v>N/A</v>
      </c>
      <c r="G1106" s="40">
        <v>6799.0692872</v>
      </c>
      <c r="H1106" s="10" t="str">
        <f t="shared" si="229"/>
        <v>N/A</v>
      </c>
      <c r="I1106" s="96">
        <v>47.03</v>
      </c>
      <c r="J1106" s="96">
        <v>34.479999999999997</v>
      </c>
      <c r="K1106" s="11" t="s">
        <v>117</v>
      </c>
      <c r="L1106" s="21" t="str">
        <f t="shared" si="230"/>
        <v>No</v>
      </c>
    </row>
    <row r="1107" spans="1:12">
      <c r="A1107" s="118" t="s">
        <v>469</v>
      </c>
      <c r="B1107" s="70" t="s">
        <v>51</v>
      </c>
      <c r="C1107" s="40">
        <v>2213472</v>
      </c>
      <c r="D1107" s="10" t="str">
        <f t="shared" si="227"/>
        <v>N/A</v>
      </c>
      <c r="E1107" s="40">
        <v>2340097</v>
      </c>
      <c r="F1107" s="10" t="str">
        <f t="shared" si="228"/>
        <v>N/A</v>
      </c>
      <c r="G1107" s="40">
        <v>2705482</v>
      </c>
      <c r="H1107" s="10" t="str">
        <f t="shared" si="229"/>
        <v>N/A</v>
      </c>
      <c r="I1107" s="96">
        <v>5.7210000000000001</v>
      </c>
      <c r="J1107" s="96">
        <v>15.61</v>
      </c>
      <c r="K1107" s="11" t="s">
        <v>117</v>
      </c>
      <c r="L1107" s="21" t="str">
        <f t="shared" si="230"/>
        <v>No</v>
      </c>
    </row>
    <row r="1108" spans="1:12">
      <c r="A1108" s="118" t="s">
        <v>148</v>
      </c>
      <c r="B1108" s="70" t="s">
        <v>51</v>
      </c>
      <c r="C1108" s="39">
        <v>467</v>
      </c>
      <c r="D1108" s="10" t="str">
        <f t="shared" si="227"/>
        <v>N/A</v>
      </c>
      <c r="E1108" s="39">
        <v>492</v>
      </c>
      <c r="F1108" s="10" t="str">
        <f t="shared" si="228"/>
        <v>N/A</v>
      </c>
      <c r="G1108" s="39">
        <v>462</v>
      </c>
      <c r="H1108" s="10" t="str">
        <f t="shared" si="229"/>
        <v>N/A</v>
      </c>
      <c r="I1108" s="96">
        <v>5.3529999999999998</v>
      </c>
      <c r="J1108" s="96">
        <v>-6.1</v>
      </c>
      <c r="K1108" s="11" t="s">
        <v>117</v>
      </c>
      <c r="L1108" s="21" t="str">
        <f t="shared" si="230"/>
        <v>Yes</v>
      </c>
    </row>
    <row r="1109" spans="1:12">
      <c r="A1109" s="118" t="s">
        <v>470</v>
      </c>
      <c r="B1109" s="101" t="s">
        <v>51</v>
      </c>
      <c r="C1109" s="44">
        <v>4739.7687366</v>
      </c>
      <c r="D1109" s="52" t="str">
        <f t="shared" si="227"/>
        <v>N/A</v>
      </c>
      <c r="E1109" s="44">
        <v>4756.2947154000003</v>
      </c>
      <c r="F1109" s="52" t="str">
        <f t="shared" si="228"/>
        <v>N/A</v>
      </c>
      <c r="G1109" s="44">
        <v>5856.0216449999998</v>
      </c>
      <c r="H1109" s="52" t="str">
        <f t="shared" si="229"/>
        <v>N/A</v>
      </c>
      <c r="I1109" s="102">
        <v>0.34870000000000001</v>
      </c>
      <c r="J1109" s="102">
        <v>23.12</v>
      </c>
      <c r="K1109" s="53" t="s">
        <v>117</v>
      </c>
      <c r="L1109" s="43" t="str">
        <f t="shared" si="230"/>
        <v>No</v>
      </c>
    </row>
    <row r="1110" spans="1:12">
      <c r="A1110" s="218" t="s">
        <v>504</v>
      </c>
      <c r="B1110" s="212"/>
      <c r="C1110" s="212"/>
      <c r="D1110" s="212"/>
      <c r="E1110" s="212"/>
      <c r="F1110" s="212"/>
      <c r="G1110" s="212"/>
      <c r="H1110" s="212"/>
      <c r="I1110" s="212"/>
      <c r="J1110" s="212"/>
      <c r="K1110" s="212"/>
      <c r="L1110" s="213"/>
    </row>
    <row r="1111" spans="1:12">
      <c r="A1111" s="118" t="s">
        <v>642</v>
      </c>
      <c r="B1111" s="114" t="s">
        <v>51</v>
      </c>
      <c r="C1111" s="65">
        <v>650.09430698999995</v>
      </c>
      <c r="D1111" s="103" t="str">
        <f t="shared" ref="D1111:D1130" si="231">IF($B1111="N/A","N/A",IF(C1111&gt;10,"No",IF(C1111&lt;-10,"No","Yes")))</f>
        <v>N/A</v>
      </c>
      <c r="E1111" s="65">
        <v>633.46152912000002</v>
      </c>
      <c r="F1111" s="103" t="str">
        <f t="shared" ref="F1111:F1130" si="232">IF($B1111="N/A","N/A",IF(E1111&gt;10,"No",IF(E1111&lt;-10,"No","Yes")))</f>
        <v>N/A</v>
      </c>
      <c r="G1111" s="65">
        <v>637.14297181999996</v>
      </c>
      <c r="H1111" s="103" t="str">
        <f t="shared" ref="H1111:H1130" si="233">IF($B1111="N/A","N/A",IF(G1111&gt;10,"No",IF(G1111&lt;-10,"No","Yes")))</f>
        <v>N/A</v>
      </c>
      <c r="I1111" s="104">
        <v>-2.56</v>
      </c>
      <c r="J1111" s="104">
        <v>0.58120000000000005</v>
      </c>
      <c r="K1111" s="66" t="s">
        <v>117</v>
      </c>
      <c r="L1111" s="138" t="str">
        <f t="shared" ref="L1111:L1130" si="234">IF(J1111="Div by 0", "N/A", IF(K1111="N/A","N/A", IF(J1111&gt;VALUE(MID(K1111,1,2)), "No", IF(J1111&lt;-1*VALUE(MID(K1111,1,2)), "No", "Yes"))))</f>
        <v>Yes</v>
      </c>
    </row>
    <row r="1112" spans="1:12">
      <c r="A1112" s="153" t="s">
        <v>592</v>
      </c>
      <c r="B1112" s="70" t="s">
        <v>51</v>
      </c>
      <c r="C1112" s="40">
        <v>98.091169846</v>
      </c>
      <c r="D1112" s="10" t="str">
        <f t="shared" si="231"/>
        <v>N/A</v>
      </c>
      <c r="E1112" s="40">
        <v>105.67932355000001</v>
      </c>
      <c r="F1112" s="10" t="str">
        <f t="shared" si="232"/>
        <v>N/A</v>
      </c>
      <c r="G1112" s="40">
        <v>116.55840225999999</v>
      </c>
      <c r="H1112" s="10" t="str">
        <f t="shared" si="233"/>
        <v>N/A</v>
      </c>
      <c r="I1112" s="96">
        <v>7.7359999999999998</v>
      </c>
      <c r="J1112" s="96">
        <v>10.29</v>
      </c>
      <c r="K1112" s="11" t="s">
        <v>117</v>
      </c>
      <c r="L1112" s="21" t="str">
        <f t="shared" si="234"/>
        <v>Yes</v>
      </c>
    </row>
    <row r="1113" spans="1:12">
      <c r="A1113" s="153" t="s">
        <v>595</v>
      </c>
      <c r="B1113" s="70" t="s">
        <v>51</v>
      </c>
      <c r="C1113" s="40">
        <v>1870.1403147999999</v>
      </c>
      <c r="D1113" s="10" t="str">
        <f t="shared" si="231"/>
        <v>N/A</v>
      </c>
      <c r="E1113" s="40">
        <v>1840.7292289</v>
      </c>
      <c r="F1113" s="10" t="str">
        <f t="shared" si="232"/>
        <v>N/A</v>
      </c>
      <c r="G1113" s="40">
        <v>1869.8868206</v>
      </c>
      <c r="H1113" s="10" t="str">
        <f t="shared" si="233"/>
        <v>N/A</v>
      </c>
      <c r="I1113" s="96">
        <v>-1.57</v>
      </c>
      <c r="J1113" s="96">
        <v>1.5840000000000001</v>
      </c>
      <c r="K1113" s="11" t="s">
        <v>117</v>
      </c>
      <c r="L1113" s="21" t="str">
        <f t="shared" si="234"/>
        <v>Yes</v>
      </c>
    </row>
    <row r="1114" spans="1:12">
      <c r="A1114" s="153" t="s">
        <v>598</v>
      </c>
      <c r="B1114" s="70" t="s">
        <v>51</v>
      </c>
      <c r="C1114" s="40">
        <v>285.10703566000001</v>
      </c>
      <c r="D1114" s="10" t="str">
        <f t="shared" si="231"/>
        <v>N/A</v>
      </c>
      <c r="E1114" s="40">
        <v>279.96443195000001</v>
      </c>
      <c r="F1114" s="10" t="str">
        <f t="shared" si="232"/>
        <v>N/A</v>
      </c>
      <c r="G1114" s="40">
        <v>275.08628625</v>
      </c>
      <c r="H1114" s="10" t="str">
        <f t="shared" si="233"/>
        <v>N/A</v>
      </c>
      <c r="I1114" s="96">
        <v>-1.8</v>
      </c>
      <c r="J1114" s="96">
        <v>-1.74</v>
      </c>
      <c r="K1114" s="11" t="s">
        <v>117</v>
      </c>
      <c r="L1114" s="21" t="str">
        <f t="shared" si="234"/>
        <v>Yes</v>
      </c>
    </row>
    <row r="1115" spans="1:12">
      <c r="A1115" s="153" t="s">
        <v>600</v>
      </c>
      <c r="B1115" s="70" t="s">
        <v>51</v>
      </c>
      <c r="C1115" s="40">
        <v>856.08825687000001</v>
      </c>
      <c r="D1115" s="10" t="str">
        <f t="shared" si="231"/>
        <v>N/A</v>
      </c>
      <c r="E1115" s="40">
        <v>856.85670554000001</v>
      </c>
      <c r="F1115" s="10" t="str">
        <f t="shared" si="232"/>
        <v>N/A</v>
      </c>
      <c r="G1115" s="40">
        <v>877.13307224000005</v>
      </c>
      <c r="H1115" s="10" t="str">
        <f t="shared" si="233"/>
        <v>N/A</v>
      </c>
      <c r="I1115" s="96">
        <v>8.9800000000000005E-2</v>
      </c>
      <c r="J1115" s="96">
        <v>2.3660000000000001</v>
      </c>
      <c r="K1115" s="11" t="s">
        <v>117</v>
      </c>
      <c r="L1115" s="21" t="str">
        <f t="shared" si="234"/>
        <v>Yes</v>
      </c>
    </row>
    <row r="1116" spans="1:12">
      <c r="A1116" s="118" t="s">
        <v>636</v>
      </c>
      <c r="B1116" s="70" t="s">
        <v>51</v>
      </c>
      <c r="C1116" s="40">
        <v>1019.606169</v>
      </c>
      <c r="D1116" s="10" t="str">
        <f t="shared" si="231"/>
        <v>N/A</v>
      </c>
      <c r="E1116" s="40">
        <v>986.94064307999997</v>
      </c>
      <c r="F1116" s="10" t="str">
        <f t="shared" si="232"/>
        <v>N/A</v>
      </c>
      <c r="G1116" s="40">
        <v>985.71015275000002</v>
      </c>
      <c r="H1116" s="10" t="str">
        <f t="shared" si="233"/>
        <v>N/A</v>
      </c>
      <c r="I1116" s="96">
        <v>-3.2</v>
      </c>
      <c r="J1116" s="96">
        <v>-0.125</v>
      </c>
      <c r="K1116" s="11" t="s">
        <v>117</v>
      </c>
      <c r="L1116" s="21" t="str">
        <f t="shared" si="234"/>
        <v>Yes</v>
      </c>
    </row>
    <row r="1117" spans="1:12">
      <c r="A1117" s="153" t="s">
        <v>592</v>
      </c>
      <c r="B1117" s="70" t="s">
        <v>51</v>
      </c>
      <c r="C1117" s="40">
        <v>6245.9041587000002</v>
      </c>
      <c r="D1117" s="10" t="str">
        <f t="shared" si="231"/>
        <v>N/A</v>
      </c>
      <c r="E1117" s="40">
        <v>6240.1409452999997</v>
      </c>
      <c r="F1117" s="10" t="str">
        <f t="shared" si="232"/>
        <v>N/A</v>
      </c>
      <c r="G1117" s="40">
        <v>6234.1895629000001</v>
      </c>
      <c r="H1117" s="10" t="str">
        <f t="shared" si="233"/>
        <v>N/A</v>
      </c>
      <c r="I1117" s="96">
        <v>-9.1999999999999998E-2</v>
      </c>
      <c r="J1117" s="96">
        <v>-9.5000000000000001E-2</v>
      </c>
      <c r="K1117" s="11" t="s">
        <v>117</v>
      </c>
      <c r="L1117" s="21" t="str">
        <f t="shared" si="234"/>
        <v>Yes</v>
      </c>
    </row>
    <row r="1118" spans="1:12">
      <c r="A1118" s="153" t="s">
        <v>595</v>
      </c>
      <c r="B1118" s="70" t="s">
        <v>51</v>
      </c>
      <c r="C1118" s="40">
        <v>2096.8532484000002</v>
      </c>
      <c r="D1118" s="10" t="str">
        <f t="shared" si="231"/>
        <v>N/A</v>
      </c>
      <c r="E1118" s="40">
        <v>2120.5038844999999</v>
      </c>
      <c r="F1118" s="10" t="str">
        <f t="shared" si="232"/>
        <v>N/A</v>
      </c>
      <c r="G1118" s="40">
        <v>2199.2397602999999</v>
      </c>
      <c r="H1118" s="10" t="str">
        <f t="shared" si="233"/>
        <v>N/A</v>
      </c>
      <c r="I1118" s="96">
        <v>1.1279999999999999</v>
      </c>
      <c r="J1118" s="96">
        <v>3.7130000000000001</v>
      </c>
      <c r="K1118" s="11" t="s">
        <v>117</v>
      </c>
      <c r="L1118" s="21" t="str">
        <f t="shared" si="234"/>
        <v>Yes</v>
      </c>
    </row>
    <row r="1119" spans="1:12">
      <c r="A1119" s="153" t="s">
        <v>598</v>
      </c>
      <c r="B1119" s="70" t="s">
        <v>51</v>
      </c>
      <c r="C1119" s="40">
        <v>24.305651333</v>
      </c>
      <c r="D1119" s="10" t="str">
        <f t="shared" si="231"/>
        <v>N/A</v>
      </c>
      <c r="E1119" s="40">
        <v>32.363300494999997</v>
      </c>
      <c r="F1119" s="10" t="str">
        <f t="shared" si="232"/>
        <v>N/A</v>
      </c>
      <c r="G1119" s="40">
        <v>38.259012374999998</v>
      </c>
      <c r="H1119" s="10" t="str">
        <f t="shared" si="233"/>
        <v>N/A</v>
      </c>
      <c r="I1119" s="96">
        <v>33.15</v>
      </c>
      <c r="J1119" s="96">
        <v>18.22</v>
      </c>
      <c r="K1119" s="11" t="s">
        <v>117</v>
      </c>
      <c r="L1119" s="21" t="str">
        <f t="shared" si="234"/>
        <v>No</v>
      </c>
    </row>
    <row r="1120" spans="1:12">
      <c r="A1120" s="153" t="s">
        <v>600</v>
      </c>
      <c r="B1120" s="70" t="s">
        <v>51</v>
      </c>
      <c r="C1120" s="40">
        <v>1.4424716035</v>
      </c>
      <c r="D1120" s="10" t="str">
        <f t="shared" si="231"/>
        <v>N/A</v>
      </c>
      <c r="E1120" s="40">
        <v>0.81444876909999997</v>
      </c>
      <c r="F1120" s="10" t="str">
        <f t="shared" si="232"/>
        <v>N/A</v>
      </c>
      <c r="G1120" s="40">
        <v>1.217927325</v>
      </c>
      <c r="H1120" s="10" t="str">
        <f t="shared" si="233"/>
        <v>N/A</v>
      </c>
      <c r="I1120" s="96">
        <v>-43.5</v>
      </c>
      <c r="J1120" s="96">
        <v>49.54</v>
      </c>
      <c r="K1120" s="11" t="s">
        <v>117</v>
      </c>
      <c r="L1120" s="21" t="str">
        <f t="shared" si="234"/>
        <v>No</v>
      </c>
    </row>
    <row r="1121" spans="1:12">
      <c r="A1121" s="118" t="s">
        <v>248</v>
      </c>
      <c r="B1121" s="70" t="s">
        <v>51</v>
      </c>
      <c r="C1121" s="40">
        <v>1185.2311978</v>
      </c>
      <c r="D1121" s="10" t="str">
        <f t="shared" si="231"/>
        <v>N/A</v>
      </c>
      <c r="E1121" s="40">
        <v>589.90691444000004</v>
      </c>
      <c r="F1121" s="10" t="str">
        <f t="shared" si="232"/>
        <v>N/A</v>
      </c>
      <c r="G1121" s="40">
        <v>611.21637005000002</v>
      </c>
      <c r="H1121" s="10" t="str">
        <f t="shared" si="233"/>
        <v>N/A</v>
      </c>
      <c r="I1121" s="96">
        <v>-50.2</v>
      </c>
      <c r="J1121" s="96">
        <v>3.6120000000000001</v>
      </c>
      <c r="K1121" s="11" t="s">
        <v>117</v>
      </c>
      <c r="L1121" s="21" t="str">
        <f t="shared" si="234"/>
        <v>Yes</v>
      </c>
    </row>
    <row r="1122" spans="1:12">
      <c r="A1122" s="153" t="s">
        <v>592</v>
      </c>
      <c r="B1122" s="70" t="s">
        <v>51</v>
      </c>
      <c r="C1122" s="40">
        <v>3391.4752214999999</v>
      </c>
      <c r="D1122" s="10" t="str">
        <f t="shared" si="231"/>
        <v>N/A</v>
      </c>
      <c r="E1122" s="40">
        <v>87.049612272000005</v>
      </c>
      <c r="F1122" s="10" t="str">
        <f t="shared" si="232"/>
        <v>N/A</v>
      </c>
      <c r="G1122" s="40">
        <v>92.178007980999993</v>
      </c>
      <c r="H1122" s="10" t="str">
        <f t="shared" si="233"/>
        <v>N/A</v>
      </c>
      <c r="I1122" s="96">
        <v>-97.4</v>
      </c>
      <c r="J1122" s="96">
        <v>5.891</v>
      </c>
      <c r="K1122" s="11" t="s">
        <v>117</v>
      </c>
      <c r="L1122" s="21" t="str">
        <f t="shared" si="234"/>
        <v>Yes</v>
      </c>
    </row>
    <row r="1123" spans="1:12">
      <c r="A1123" s="153" t="s">
        <v>595</v>
      </c>
      <c r="B1123" s="70" t="s">
        <v>51</v>
      </c>
      <c r="C1123" s="40">
        <v>3368.0627528999999</v>
      </c>
      <c r="D1123" s="10" t="str">
        <f t="shared" si="231"/>
        <v>N/A</v>
      </c>
      <c r="E1123" s="40">
        <v>1869.5459063000001</v>
      </c>
      <c r="F1123" s="10" t="str">
        <f t="shared" si="232"/>
        <v>N/A</v>
      </c>
      <c r="G1123" s="40">
        <v>1922.6323247</v>
      </c>
      <c r="H1123" s="10" t="str">
        <f t="shared" si="233"/>
        <v>N/A</v>
      </c>
      <c r="I1123" s="96">
        <v>-44.5</v>
      </c>
      <c r="J1123" s="96">
        <v>2.84</v>
      </c>
      <c r="K1123" s="11" t="s">
        <v>117</v>
      </c>
      <c r="L1123" s="21" t="str">
        <f t="shared" si="234"/>
        <v>Yes</v>
      </c>
    </row>
    <row r="1124" spans="1:12">
      <c r="A1124" s="153" t="s">
        <v>598</v>
      </c>
      <c r="B1124" s="70" t="s">
        <v>51</v>
      </c>
      <c r="C1124" s="40">
        <v>258.41719488000001</v>
      </c>
      <c r="D1124" s="10" t="str">
        <f t="shared" si="231"/>
        <v>N/A</v>
      </c>
      <c r="E1124" s="40">
        <v>278.51843388999998</v>
      </c>
      <c r="F1124" s="10" t="str">
        <f t="shared" si="232"/>
        <v>N/A</v>
      </c>
      <c r="G1124" s="40">
        <v>303.30737348000002</v>
      </c>
      <c r="H1124" s="10" t="str">
        <f t="shared" si="233"/>
        <v>N/A</v>
      </c>
      <c r="I1124" s="96">
        <v>7.7789999999999999</v>
      </c>
      <c r="J1124" s="96">
        <v>8.9</v>
      </c>
      <c r="K1124" s="11" t="s">
        <v>117</v>
      </c>
      <c r="L1124" s="21" t="str">
        <f t="shared" si="234"/>
        <v>Yes</v>
      </c>
    </row>
    <row r="1125" spans="1:12">
      <c r="A1125" s="153" t="s">
        <v>600</v>
      </c>
      <c r="B1125" s="70" t="s">
        <v>51</v>
      </c>
      <c r="C1125" s="40">
        <v>585.39478673999997</v>
      </c>
      <c r="D1125" s="10" t="str">
        <f t="shared" si="231"/>
        <v>N/A</v>
      </c>
      <c r="E1125" s="40">
        <v>599.24329517000001</v>
      </c>
      <c r="F1125" s="10" t="str">
        <f t="shared" si="232"/>
        <v>N/A</v>
      </c>
      <c r="G1125" s="40">
        <v>594.47590590000004</v>
      </c>
      <c r="H1125" s="10" t="str">
        <f t="shared" si="233"/>
        <v>N/A</v>
      </c>
      <c r="I1125" s="96">
        <v>2.3660000000000001</v>
      </c>
      <c r="J1125" s="96">
        <v>-0.79600000000000004</v>
      </c>
      <c r="K1125" s="11" t="s">
        <v>117</v>
      </c>
      <c r="L1125" s="21" t="str">
        <f t="shared" si="234"/>
        <v>Yes</v>
      </c>
    </row>
    <row r="1126" spans="1:12">
      <c r="A1126" s="118" t="s">
        <v>637</v>
      </c>
      <c r="B1126" s="70" t="s">
        <v>51</v>
      </c>
      <c r="C1126" s="40">
        <v>2537.0255713000001</v>
      </c>
      <c r="D1126" s="10" t="str">
        <f t="shared" si="231"/>
        <v>N/A</v>
      </c>
      <c r="E1126" s="40">
        <v>2773.4951274</v>
      </c>
      <c r="F1126" s="10" t="str">
        <f t="shared" si="232"/>
        <v>N/A</v>
      </c>
      <c r="G1126" s="40">
        <v>3180.7544659999999</v>
      </c>
      <c r="H1126" s="10" t="str">
        <f t="shared" si="233"/>
        <v>N/A</v>
      </c>
      <c r="I1126" s="96">
        <v>9.3209999999999997</v>
      </c>
      <c r="J1126" s="96">
        <v>14.68</v>
      </c>
      <c r="K1126" s="11" t="s">
        <v>117</v>
      </c>
      <c r="L1126" s="21" t="str">
        <f t="shared" si="234"/>
        <v>Yes</v>
      </c>
    </row>
    <row r="1127" spans="1:12">
      <c r="A1127" s="153" t="s">
        <v>592</v>
      </c>
      <c r="B1127" s="70" t="s">
        <v>51</v>
      </c>
      <c r="C1127" s="40">
        <v>4024.5070039000002</v>
      </c>
      <c r="D1127" s="10" t="str">
        <f t="shared" si="231"/>
        <v>N/A</v>
      </c>
      <c r="E1127" s="40">
        <v>4186.3291744999997</v>
      </c>
      <c r="F1127" s="10" t="str">
        <f t="shared" si="232"/>
        <v>N/A</v>
      </c>
      <c r="G1127" s="40">
        <v>4498.0569157999998</v>
      </c>
      <c r="H1127" s="10" t="str">
        <f t="shared" si="233"/>
        <v>N/A</v>
      </c>
      <c r="I1127" s="96">
        <v>4.0209999999999999</v>
      </c>
      <c r="J1127" s="96">
        <v>7.4459999999999997</v>
      </c>
      <c r="K1127" s="11" t="s">
        <v>117</v>
      </c>
      <c r="L1127" s="21" t="str">
        <f t="shared" si="234"/>
        <v>Yes</v>
      </c>
    </row>
    <row r="1128" spans="1:12">
      <c r="A1128" s="153" t="s">
        <v>595</v>
      </c>
      <c r="B1128" s="70" t="s">
        <v>51</v>
      </c>
      <c r="C1128" s="40">
        <v>6525.1792002000002</v>
      </c>
      <c r="D1128" s="10" t="str">
        <f t="shared" si="231"/>
        <v>N/A</v>
      </c>
      <c r="E1128" s="40">
        <v>7373.8091075000002</v>
      </c>
      <c r="F1128" s="10" t="str">
        <f t="shared" si="232"/>
        <v>N/A</v>
      </c>
      <c r="G1128" s="40">
        <v>8433.2577184999991</v>
      </c>
      <c r="H1128" s="10" t="str">
        <f t="shared" si="233"/>
        <v>N/A</v>
      </c>
      <c r="I1128" s="96">
        <v>13.01</v>
      </c>
      <c r="J1128" s="96">
        <v>14.37</v>
      </c>
      <c r="K1128" s="11" t="s">
        <v>117</v>
      </c>
      <c r="L1128" s="21" t="str">
        <f t="shared" si="234"/>
        <v>Yes</v>
      </c>
    </row>
    <row r="1129" spans="1:12">
      <c r="A1129" s="153" t="s">
        <v>598</v>
      </c>
      <c r="B1129" s="70" t="s">
        <v>51</v>
      </c>
      <c r="C1129" s="40">
        <v>1170.2949475</v>
      </c>
      <c r="D1129" s="10" t="str">
        <f t="shared" si="231"/>
        <v>N/A</v>
      </c>
      <c r="E1129" s="40">
        <v>1341.5128258</v>
      </c>
      <c r="F1129" s="10" t="str">
        <f t="shared" si="232"/>
        <v>N/A</v>
      </c>
      <c r="G1129" s="40">
        <v>1664.0821304000001</v>
      </c>
      <c r="H1129" s="10" t="str">
        <f t="shared" si="233"/>
        <v>N/A</v>
      </c>
      <c r="I1129" s="96">
        <v>14.63</v>
      </c>
      <c r="J1129" s="96">
        <v>24.05</v>
      </c>
      <c r="K1129" s="11" t="s">
        <v>117</v>
      </c>
      <c r="L1129" s="21" t="str">
        <f t="shared" si="234"/>
        <v>No</v>
      </c>
    </row>
    <row r="1130" spans="1:12">
      <c r="A1130" s="153" t="s">
        <v>600</v>
      </c>
      <c r="B1130" s="101" t="s">
        <v>51</v>
      </c>
      <c r="C1130" s="44">
        <v>1896.8100225000001</v>
      </c>
      <c r="D1130" s="52" t="str">
        <f t="shared" si="231"/>
        <v>N/A</v>
      </c>
      <c r="E1130" s="44">
        <v>2024.3404691000001</v>
      </c>
      <c r="F1130" s="52" t="str">
        <f t="shared" si="232"/>
        <v>N/A</v>
      </c>
      <c r="G1130" s="44">
        <v>2181.2102608999999</v>
      </c>
      <c r="H1130" s="52" t="str">
        <f t="shared" si="233"/>
        <v>N/A</v>
      </c>
      <c r="I1130" s="102">
        <v>6.7229999999999999</v>
      </c>
      <c r="J1130" s="102">
        <v>7.7489999999999997</v>
      </c>
      <c r="K1130" s="53" t="s">
        <v>117</v>
      </c>
      <c r="L1130" s="43" t="str">
        <f t="shared" si="234"/>
        <v>Yes</v>
      </c>
    </row>
    <row r="1131" spans="1:12">
      <c r="A1131" s="218" t="s">
        <v>505</v>
      </c>
      <c r="B1131" s="212"/>
      <c r="C1131" s="212"/>
      <c r="D1131" s="212"/>
      <c r="E1131" s="212"/>
      <c r="F1131" s="212"/>
      <c r="G1131" s="212"/>
      <c r="H1131" s="212"/>
      <c r="I1131" s="212"/>
      <c r="J1131" s="212"/>
      <c r="K1131" s="212"/>
      <c r="L1131" s="213"/>
    </row>
    <row r="1132" spans="1:12">
      <c r="A1132" s="118" t="s">
        <v>506</v>
      </c>
      <c r="B1132" s="114" t="s">
        <v>51</v>
      </c>
      <c r="C1132" s="68">
        <v>12.802873827999999</v>
      </c>
      <c r="D1132" s="103" t="str">
        <f t="shared" ref="D1132:D1161" si="235">IF($B1132="N/A","N/A",IF(C1132&gt;10,"No",IF(C1132&lt;-10,"No","Yes")))</f>
        <v>N/A</v>
      </c>
      <c r="E1132" s="68">
        <v>12.660417903999999</v>
      </c>
      <c r="F1132" s="103" t="str">
        <f t="shared" ref="F1132:F1161" si="236">IF($B1132="N/A","N/A",IF(E1132&gt;10,"No",IF(E1132&lt;-10,"No","Yes")))</f>
        <v>N/A</v>
      </c>
      <c r="G1132" s="68">
        <v>12.726037055999999</v>
      </c>
      <c r="H1132" s="103" t="str">
        <f t="shared" ref="H1132:H1161" si="237">IF($B1132="N/A","N/A",IF(G1132&gt;10,"No",IF(G1132&lt;-10,"No","Yes")))</f>
        <v>N/A</v>
      </c>
      <c r="I1132" s="104">
        <v>-1.1100000000000001</v>
      </c>
      <c r="J1132" s="104">
        <v>0.51829999999999998</v>
      </c>
      <c r="K1132" s="66" t="s">
        <v>117</v>
      </c>
      <c r="L1132" s="138" t="str">
        <f t="shared" ref="L1132:L1161" si="238">IF(J1132="Div by 0", "N/A", IF(K1132="N/A","N/A", IF(J1132&gt;VALUE(MID(K1132,1,2)), "No", IF(J1132&lt;-1*VALUE(MID(K1132,1,2)), "No", "Yes"))))</f>
        <v>Yes</v>
      </c>
    </row>
    <row r="1133" spans="1:12">
      <c r="A1133" s="153" t="s">
        <v>592</v>
      </c>
      <c r="B1133" s="70" t="s">
        <v>51</v>
      </c>
      <c r="C1133" s="41">
        <v>8.4740215989000003</v>
      </c>
      <c r="D1133" s="10" t="str">
        <f t="shared" si="235"/>
        <v>N/A</v>
      </c>
      <c r="E1133" s="41">
        <v>7.9887040286</v>
      </c>
      <c r="F1133" s="10" t="str">
        <f t="shared" si="236"/>
        <v>N/A</v>
      </c>
      <c r="G1133" s="41">
        <v>8.5211807298999993</v>
      </c>
      <c r="H1133" s="10" t="str">
        <f t="shared" si="237"/>
        <v>N/A</v>
      </c>
      <c r="I1133" s="96">
        <v>-5.73</v>
      </c>
      <c r="J1133" s="96">
        <v>6.665</v>
      </c>
      <c r="K1133" s="11" t="s">
        <v>117</v>
      </c>
      <c r="L1133" s="21" t="str">
        <f t="shared" si="238"/>
        <v>Yes</v>
      </c>
    </row>
    <row r="1134" spans="1:12">
      <c r="A1134" s="153" t="s">
        <v>595</v>
      </c>
      <c r="B1134" s="70" t="s">
        <v>51</v>
      </c>
      <c r="C1134" s="41">
        <v>14.966417674000001</v>
      </c>
      <c r="D1134" s="10" t="str">
        <f t="shared" si="235"/>
        <v>N/A</v>
      </c>
      <c r="E1134" s="41">
        <v>14.498623992000001</v>
      </c>
      <c r="F1134" s="10" t="str">
        <f t="shared" si="236"/>
        <v>N/A</v>
      </c>
      <c r="G1134" s="41">
        <v>14.423101322000001</v>
      </c>
      <c r="H1134" s="10" t="str">
        <f t="shared" si="237"/>
        <v>N/A</v>
      </c>
      <c r="I1134" s="96">
        <v>-3.13</v>
      </c>
      <c r="J1134" s="96">
        <v>-0.52100000000000002</v>
      </c>
      <c r="K1134" s="11" t="s">
        <v>117</v>
      </c>
      <c r="L1134" s="21" t="str">
        <f t="shared" si="238"/>
        <v>Yes</v>
      </c>
    </row>
    <row r="1135" spans="1:12">
      <c r="A1135" s="153" t="s">
        <v>598</v>
      </c>
      <c r="B1135" s="70" t="s">
        <v>51</v>
      </c>
      <c r="C1135" s="41">
        <v>10.111782606</v>
      </c>
      <c r="D1135" s="10" t="str">
        <f t="shared" si="235"/>
        <v>N/A</v>
      </c>
      <c r="E1135" s="41">
        <v>10.138637085999999</v>
      </c>
      <c r="F1135" s="10" t="str">
        <f t="shared" si="236"/>
        <v>N/A</v>
      </c>
      <c r="G1135" s="41">
        <v>10.069013082</v>
      </c>
      <c r="H1135" s="10" t="str">
        <f t="shared" si="237"/>
        <v>N/A</v>
      </c>
      <c r="I1135" s="96">
        <v>0.2656</v>
      </c>
      <c r="J1135" s="96">
        <v>-0.68700000000000006</v>
      </c>
      <c r="K1135" s="11" t="s">
        <v>117</v>
      </c>
      <c r="L1135" s="21" t="str">
        <f t="shared" si="238"/>
        <v>Yes</v>
      </c>
    </row>
    <row r="1136" spans="1:12">
      <c r="A1136" s="153" t="s">
        <v>600</v>
      </c>
      <c r="B1136" s="70" t="s">
        <v>51</v>
      </c>
      <c r="C1136" s="41">
        <v>20.957241329999999</v>
      </c>
      <c r="D1136" s="10" t="str">
        <f t="shared" si="235"/>
        <v>N/A</v>
      </c>
      <c r="E1136" s="41">
        <v>21.269017145999999</v>
      </c>
      <c r="F1136" s="10" t="str">
        <f t="shared" si="236"/>
        <v>N/A</v>
      </c>
      <c r="G1136" s="41">
        <v>22.036695853000001</v>
      </c>
      <c r="H1136" s="10" t="str">
        <f t="shared" si="237"/>
        <v>N/A</v>
      </c>
      <c r="I1136" s="96">
        <v>1.488</v>
      </c>
      <c r="J1136" s="96">
        <v>3.609</v>
      </c>
      <c r="K1136" s="11" t="s">
        <v>117</v>
      </c>
      <c r="L1136" s="21" t="str">
        <f t="shared" si="238"/>
        <v>Yes</v>
      </c>
    </row>
    <row r="1137" spans="1:12">
      <c r="A1137" s="118" t="s">
        <v>507</v>
      </c>
      <c r="B1137" s="70" t="s">
        <v>51</v>
      </c>
      <c r="C1137" s="41">
        <v>3.1905942669999998</v>
      </c>
      <c r="D1137" s="10" t="str">
        <f t="shared" si="235"/>
        <v>N/A</v>
      </c>
      <c r="E1137" s="41">
        <v>3.0238620743000002</v>
      </c>
      <c r="F1137" s="10" t="str">
        <f t="shared" si="236"/>
        <v>N/A</v>
      </c>
      <c r="G1137" s="41">
        <v>2.9834839521999998</v>
      </c>
      <c r="H1137" s="10" t="str">
        <f t="shared" si="237"/>
        <v>N/A</v>
      </c>
      <c r="I1137" s="96">
        <v>-5.23</v>
      </c>
      <c r="J1137" s="96">
        <v>-1.34</v>
      </c>
      <c r="K1137" s="11" t="s">
        <v>117</v>
      </c>
      <c r="L1137" s="21" t="str">
        <f t="shared" si="238"/>
        <v>Yes</v>
      </c>
    </row>
    <row r="1138" spans="1:12">
      <c r="A1138" s="153" t="s">
        <v>592</v>
      </c>
      <c r="B1138" s="70" t="s">
        <v>51</v>
      </c>
      <c r="C1138" s="41">
        <v>23.242278988999999</v>
      </c>
      <c r="D1138" s="10" t="str">
        <f t="shared" si="235"/>
        <v>N/A</v>
      </c>
      <c r="E1138" s="41">
        <v>23.126088346</v>
      </c>
      <c r="F1138" s="10" t="str">
        <f t="shared" si="236"/>
        <v>N/A</v>
      </c>
      <c r="G1138" s="41">
        <v>23.216220501999999</v>
      </c>
      <c r="H1138" s="10" t="str">
        <f t="shared" si="237"/>
        <v>N/A</v>
      </c>
      <c r="I1138" s="96">
        <v>-0.5</v>
      </c>
      <c r="J1138" s="96">
        <v>0.38969999999999999</v>
      </c>
      <c r="K1138" s="11" t="s">
        <v>117</v>
      </c>
      <c r="L1138" s="21" t="str">
        <f t="shared" si="238"/>
        <v>Yes</v>
      </c>
    </row>
    <row r="1139" spans="1:12">
      <c r="A1139" s="153" t="s">
        <v>595</v>
      </c>
      <c r="B1139" s="70" t="s">
        <v>51</v>
      </c>
      <c r="C1139" s="41">
        <v>4.0970064927000003</v>
      </c>
      <c r="D1139" s="10" t="str">
        <f t="shared" si="235"/>
        <v>N/A</v>
      </c>
      <c r="E1139" s="41">
        <v>4.0096062330000004</v>
      </c>
      <c r="F1139" s="10" t="str">
        <f t="shared" si="236"/>
        <v>N/A</v>
      </c>
      <c r="G1139" s="41">
        <v>4.0346113831999997</v>
      </c>
      <c r="H1139" s="10" t="str">
        <f t="shared" si="237"/>
        <v>N/A</v>
      </c>
      <c r="I1139" s="96">
        <v>-2.13</v>
      </c>
      <c r="J1139" s="96">
        <v>0.62360000000000004</v>
      </c>
      <c r="K1139" s="11" t="s">
        <v>117</v>
      </c>
      <c r="L1139" s="21" t="str">
        <f t="shared" si="238"/>
        <v>Yes</v>
      </c>
    </row>
    <row r="1140" spans="1:12">
      <c r="A1140" s="153" t="s">
        <v>598</v>
      </c>
      <c r="B1140" s="70" t="s">
        <v>51</v>
      </c>
      <c r="C1140" s="41">
        <v>0.17197324050000001</v>
      </c>
      <c r="D1140" s="10" t="str">
        <f t="shared" si="235"/>
        <v>N/A</v>
      </c>
      <c r="E1140" s="41">
        <v>0.16140795290000001</v>
      </c>
      <c r="F1140" s="10" t="str">
        <f t="shared" si="236"/>
        <v>N/A</v>
      </c>
      <c r="G1140" s="41">
        <v>0.1834748816</v>
      </c>
      <c r="H1140" s="10" t="str">
        <f t="shared" si="237"/>
        <v>N/A</v>
      </c>
      <c r="I1140" s="96">
        <v>-6.14</v>
      </c>
      <c r="J1140" s="96">
        <v>13.67</v>
      </c>
      <c r="K1140" s="11" t="s">
        <v>117</v>
      </c>
      <c r="L1140" s="21" t="str">
        <f t="shared" si="238"/>
        <v>Yes</v>
      </c>
    </row>
    <row r="1141" spans="1:12">
      <c r="A1141" s="153" t="s">
        <v>600</v>
      </c>
      <c r="B1141" s="70" t="s">
        <v>51</v>
      </c>
      <c r="C1141" s="41">
        <v>2.58713873E-2</v>
      </c>
      <c r="D1141" s="10" t="str">
        <f t="shared" si="235"/>
        <v>N/A</v>
      </c>
      <c r="E1141" s="41">
        <v>2.1662855000000002E-2</v>
      </c>
      <c r="F1141" s="10" t="str">
        <f t="shared" si="236"/>
        <v>N/A</v>
      </c>
      <c r="G1141" s="41">
        <v>1.8460135200000002E-2</v>
      </c>
      <c r="H1141" s="10" t="str">
        <f t="shared" si="237"/>
        <v>N/A</v>
      </c>
      <c r="I1141" s="96">
        <v>-16.3</v>
      </c>
      <c r="J1141" s="96">
        <v>-14.8</v>
      </c>
      <c r="K1141" s="11" t="s">
        <v>117</v>
      </c>
      <c r="L1141" s="21" t="str">
        <f t="shared" si="238"/>
        <v>Yes</v>
      </c>
    </row>
    <row r="1142" spans="1:12">
      <c r="A1142" s="118" t="s">
        <v>508</v>
      </c>
      <c r="B1142" s="70" t="s">
        <v>51</v>
      </c>
      <c r="C1142" s="41">
        <v>71.837779677</v>
      </c>
      <c r="D1142" s="10" t="str">
        <f t="shared" si="235"/>
        <v>N/A</v>
      </c>
      <c r="E1142" s="41">
        <v>64.743897524999994</v>
      </c>
      <c r="F1142" s="10" t="str">
        <f t="shared" si="236"/>
        <v>N/A</v>
      </c>
      <c r="G1142" s="41">
        <v>64.699978982999994</v>
      </c>
      <c r="H1142" s="10" t="str">
        <f t="shared" si="237"/>
        <v>N/A</v>
      </c>
      <c r="I1142" s="96">
        <v>-9.8699999999999992</v>
      </c>
      <c r="J1142" s="96">
        <v>-6.8000000000000005E-2</v>
      </c>
      <c r="K1142" s="11" t="s">
        <v>117</v>
      </c>
      <c r="L1142" s="21" t="str">
        <f t="shared" si="238"/>
        <v>Yes</v>
      </c>
    </row>
    <row r="1143" spans="1:12">
      <c r="A1143" s="153" t="s">
        <v>592</v>
      </c>
      <c r="B1143" s="70" t="s">
        <v>51</v>
      </c>
      <c r="C1143" s="41">
        <v>91.146745722000006</v>
      </c>
      <c r="D1143" s="10" t="str">
        <f t="shared" si="235"/>
        <v>N/A</v>
      </c>
      <c r="E1143" s="41">
        <v>42.443373399999999</v>
      </c>
      <c r="F1143" s="10" t="str">
        <f t="shared" si="236"/>
        <v>N/A</v>
      </c>
      <c r="G1143" s="41">
        <v>42.192991728999999</v>
      </c>
      <c r="H1143" s="10" t="str">
        <f t="shared" si="237"/>
        <v>N/A</v>
      </c>
      <c r="I1143" s="96">
        <v>-53.4</v>
      </c>
      <c r="J1143" s="96">
        <v>-0.59</v>
      </c>
      <c r="K1143" s="11" t="s">
        <v>117</v>
      </c>
      <c r="L1143" s="21" t="str">
        <f t="shared" si="238"/>
        <v>Yes</v>
      </c>
    </row>
    <row r="1144" spans="1:12">
      <c r="A1144" s="153" t="s">
        <v>595</v>
      </c>
      <c r="B1144" s="70" t="s">
        <v>51</v>
      </c>
      <c r="C1144" s="41">
        <v>83.580274997999993</v>
      </c>
      <c r="D1144" s="10" t="str">
        <f t="shared" si="235"/>
        <v>N/A</v>
      </c>
      <c r="E1144" s="41">
        <v>67.999881951000006</v>
      </c>
      <c r="F1144" s="10" t="str">
        <f t="shared" si="236"/>
        <v>N/A</v>
      </c>
      <c r="G1144" s="41">
        <v>68.309269455999996</v>
      </c>
      <c r="H1144" s="10" t="str">
        <f t="shared" si="237"/>
        <v>N/A</v>
      </c>
      <c r="I1144" s="96">
        <v>-18.600000000000001</v>
      </c>
      <c r="J1144" s="96">
        <v>0.45500000000000002</v>
      </c>
      <c r="K1144" s="11" t="s">
        <v>117</v>
      </c>
      <c r="L1144" s="21" t="str">
        <f t="shared" si="238"/>
        <v>Yes</v>
      </c>
    </row>
    <row r="1145" spans="1:12">
      <c r="A1145" s="153" t="s">
        <v>598</v>
      </c>
      <c r="B1145" s="70" t="s">
        <v>51</v>
      </c>
      <c r="C1145" s="41">
        <v>64.173461235999994</v>
      </c>
      <c r="D1145" s="10" t="str">
        <f t="shared" si="235"/>
        <v>N/A</v>
      </c>
      <c r="E1145" s="41">
        <v>65.162745397999998</v>
      </c>
      <c r="F1145" s="10" t="str">
        <f t="shared" si="236"/>
        <v>N/A</v>
      </c>
      <c r="G1145" s="41">
        <v>65.100424865999997</v>
      </c>
      <c r="H1145" s="10" t="str">
        <f t="shared" si="237"/>
        <v>N/A</v>
      </c>
      <c r="I1145" s="96">
        <v>1.542</v>
      </c>
      <c r="J1145" s="96">
        <v>-9.6000000000000002E-2</v>
      </c>
      <c r="K1145" s="11" t="s">
        <v>117</v>
      </c>
      <c r="L1145" s="21" t="str">
        <f t="shared" si="238"/>
        <v>Yes</v>
      </c>
    </row>
    <row r="1146" spans="1:12">
      <c r="A1146" s="153" t="s">
        <v>600</v>
      </c>
      <c r="B1146" s="70" t="s">
        <v>51</v>
      </c>
      <c r="C1146" s="41">
        <v>72.284656140999999</v>
      </c>
      <c r="D1146" s="10" t="str">
        <f t="shared" si="235"/>
        <v>N/A</v>
      </c>
      <c r="E1146" s="41">
        <v>72.451240819999995</v>
      </c>
      <c r="F1146" s="10" t="str">
        <f t="shared" si="236"/>
        <v>N/A</v>
      </c>
      <c r="G1146" s="41">
        <v>72.115784863000002</v>
      </c>
      <c r="H1146" s="10" t="str">
        <f t="shared" si="237"/>
        <v>N/A</v>
      </c>
      <c r="I1146" s="96">
        <v>0.23050000000000001</v>
      </c>
      <c r="J1146" s="96">
        <v>-0.46300000000000002</v>
      </c>
      <c r="K1146" s="11" t="s">
        <v>117</v>
      </c>
      <c r="L1146" s="21" t="str">
        <f t="shared" si="238"/>
        <v>Yes</v>
      </c>
    </row>
    <row r="1147" spans="1:12">
      <c r="A1147" s="118" t="s">
        <v>711</v>
      </c>
      <c r="B1147" s="70" t="s">
        <v>51</v>
      </c>
      <c r="C1147" s="41">
        <v>88.923939482999998</v>
      </c>
      <c r="D1147" s="10" t="str">
        <f t="shared" si="235"/>
        <v>N/A</v>
      </c>
      <c r="E1147" s="41">
        <v>89.206303418999994</v>
      </c>
      <c r="F1147" s="10" t="str">
        <f t="shared" si="236"/>
        <v>N/A</v>
      </c>
      <c r="G1147" s="41">
        <v>89.268237479999996</v>
      </c>
      <c r="H1147" s="10" t="str">
        <f t="shared" si="237"/>
        <v>N/A</v>
      </c>
      <c r="I1147" s="96">
        <v>0.3175</v>
      </c>
      <c r="J1147" s="96">
        <v>6.9400000000000003E-2</v>
      </c>
      <c r="K1147" s="11" t="s">
        <v>117</v>
      </c>
      <c r="L1147" s="21" t="str">
        <f t="shared" si="238"/>
        <v>Yes</v>
      </c>
    </row>
    <row r="1148" spans="1:12">
      <c r="A1148" s="153" t="s">
        <v>592</v>
      </c>
      <c r="B1148" s="70" t="s">
        <v>51</v>
      </c>
      <c r="C1148" s="41">
        <v>91.670998003999998</v>
      </c>
      <c r="D1148" s="10" t="str">
        <f t="shared" si="235"/>
        <v>N/A</v>
      </c>
      <c r="E1148" s="41">
        <v>91.797376881999995</v>
      </c>
      <c r="F1148" s="10" t="str">
        <f t="shared" si="236"/>
        <v>N/A</v>
      </c>
      <c r="G1148" s="41">
        <v>90.996538146000006</v>
      </c>
      <c r="H1148" s="10" t="str">
        <f t="shared" si="237"/>
        <v>N/A</v>
      </c>
      <c r="I1148" s="96">
        <v>0.13789999999999999</v>
      </c>
      <c r="J1148" s="96">
        <v>-0.872</v>
      </c>
      <c r="K1148" s="11" t="s">
        <v>117</v>
      </c>
      <c r="L1148" s="21" t="str">
        <f t="shared" si="238"/>
        <v>Yes</v>
      </c>
    </row>
    <row r="1149" spans="1:12">
      <c r="A1149" s="153" t="s">
        <v>595</v>
      </c>
      <c r="B1149" s="70" t="s">
        <v>51</v>
      </c>
      <c r="C1149" s="41">
        <v>91.294700294999998</v>
      </c>
      <c r="D1149" s="10" t="str">
        <f t="shared" si="235"/>
        <v>N/A</v>
      </c>
      <c r="E1149" s="41">
        <v>92.028007111999997</v>
      </c>
      <c r="F1149" s="10" t="str">
        <f t="shared" si="236"/>
        <v>N/A</v>
      </c>
      <c r="G1149" s="41">
        <v>92.173651414000005</v>
      </c>
      <c r="H1149" s="10" t="str">
        <f t="shared" si="237"/>
        <v>N/A</v>
      </c>
      <c r="I1149" s="96">
        <v>0.80320000000000003</v>
      </c>
      <c r="J1149" s="96">
        <v>0.1583</v>
      </c>
      <c r="K1149" s="11" t="s">
        <v>117</v>
      </c>
      <c r="L1149" s="21" t="str">
        <f t="shared" si="238"/>
        <v>Yes</v>
      </c>
    </row>
    <row r="1150" spans="1:12">
      <c r="A1150" s="153" t="s">
        <v>598</v>
      </c>
      <c r="B1150" s="70" t="s">
        <v>51</v>
      </c>
      <c r="C1150" s="41">
        <v>88.576220125999996</v>
      </c>
      <c r="D1150" s="10" t="str">
        <f t="shared" si="235"/>
        <v>N/A</v>
      </c>
      <c r="E1150" s="41">
        <v>88.752769197999996</v>
      </c>
      <c r="F1150" s="10" t="str">
        <f t="shared" si="236"/>
        <v>N/A</v>
      </c>
      <c r="G1150" s="41">
        <v>88.932485665000002</v>
      </c>
      <c r="H1150" s="10" t="str">
        <f t="shared" si="237"/>
        <v>N/A</v>
      </c>
      <c r="I1150" s="96">
        <v>0.1993</v>
      </c>
      <c r="J1150" s="96">
        <v>0.20250000000000001</v>
      </c>
      <c r="K1150" s="11" t="s">
        <v>117</v>
      </c>
      <c r="L1150" s="21" t="str">
        <f t="shared" si="238"/>
        <v>Yes</v>
      </c>
    </row>
    <row r="1151" spans="1:12">
      <c r="A1151" s="153" t="s">
        <v>600</v>
      </c>
      <c r="B1151" s="70" t="s">
        <v>51</v>
      </c>
      <c r="C1151" s="41">
        <v>86.164123828000001</v>
      </c>
      <c r="D1151" s="10" t="str">
        <f t="shared" si="235"/>
        <v>N/A</v>
      </c>
      <c r="E1151" s="41">
        <v>86.488060571000005</v>
      </c>
      <c r="F1151" s="10" t="str">
        <f t="shared" si="236"/>
        <v>N/A</v>
      </c>
      <c r="G1151" s="41">
        <v>86.519757773999999</v>
      </c>
      <c r="H1151" s="10" t="str">
        <f t="shared" si="237"/>
        <v>N/A</v>
      </c>
      <c r="I1151" s="96">
        <v>0.376</v>
      </c>
      <c r="J1151" s="96">
        <v>3.6600000000000001E-2</v>
      </c>
      <c r="K1151" s="11" t="s">
        <v>117</v>
      </c>
      <c r="L1151" s="21" t="str">
        <f t="shared" si="238"/>
        <v>Yes</v>
      </c>
    </row>
    <row r="1152" spans="1:12">
      <c r="A1152" s="118" t="s">
        <v>4</v>
      </c>
      <c r="B1152" s="70" t="s">
        <v>51</v>
      </c>
      <c r="C1152" s="39">
        <v>5.6248861182000001</v>
      </c>
      <c r="D1152" s="10" t="str">
        <f t="shared" si="235"/>
        <v>N/A</v>
      </c>
      <c r="E1152" s="39">
        <v>4.6367402004000002</v>
      </c>
      <c r="F1152" s="10" t="str">
        <f t="shared" si="236"/>
        <v>N/A</v>
      </c>
      <c r="G1152" s="39">
        <v>4.8917705346</v>
      </c>
      <c r="H1152" s="10" t="str">
        <f t="shared" si="237"/>
        <v>N/A</v>
      </c>
      <c r="I1152" s="96">
        <v>-17.600000000000001</v>
      </c>
      <c r="J1152" s="96">
        <v>5.5</v>
      </c>
      <c r="K1152" s="11" t="s">
        <v>117</v>
      </c>
      <c r="L1152" s="21" t="str">
        <f t="shared" si="238"/>
        <v>Yes</v>
      </c>
    </row>
    <row r="1153" spans="1:12">
      <c r="A1153" s="153" t="s">
        <v>592</v>
      </c>
      <c r="B1153" s="70" t="s">
        <v>51</v>
      </c>
      <c r="C1153" s="39">
        <v>5.6241102529000004</v>
      </c>
      <c r="D1153" s="10" t="str">
        <f t="shared" si="235"/>
        <v>N/A</v>
      </c>
      <c r="E1153" s="39">
        <v>0.54192178950000003</v>
      </c>
      <c r="F1153" s="10" t="str">
        <f t="shared" si="236"/>
        <v>N/A</v>
      </c>
      <c r="G1153" s="39">
        <v>0.57993487359999996</v>
      </c>
      <c r="H1153" s="10" t="str">
        <f t="shared" si="237"/>
        <v>N/A</v>
      </c>
      <c r="I1153" s="96">
        <v>-90.4</v>
      </c>
      <c r="J1153" s="96">
        <v>7.0140000000000002</v>
      </c>
      <c r="K1153" s="11" t="s">
        <v>117</v>
      </c>
      <c r="L1153" s="21" t="str">
        <f t="shared" si="238"/>
        <v>Yes</v>
      </c>
    </row>
    <row r="1154" spans="1:12">
      <c r="A1154" s="153" t="s">
        <v>595</v>
      </c>
      <c r="B1154" s="70" t="s">
        <v>51</v>
      </c>
      <c r="C1154" s="39">
        <v>12.028705273</v>
      </c>
      <c r="D1154" s="10" t="str">
        <f t="shared" si="235"/>
        <v>N/A</v>
      </c>
      <c r="E1154" s="39">
        <v>10.337845401999999</v>
      </c>
      <c r="F1154" s="10" t="str">
        <f t="shared" si="236"/>
        <v>N/A</v>
      </c>
      <c r="G1154" s="39">
        <v>10.962576656</v>
      </c>
      <c r="H1154" s="10" t="str">
        <f t="shared" si="237"/>
        <v>N/A</v>
      </c>
      <c r="I1154" s="96">
        <v>-14.1</v>
      </c>
      <c r="J1154" s="96">
        <v>6.0430000000000001</v>
      </c>
      <c r="K1154" s="11" t="s">
        <v>117</v>
      </c>
      <c r="L1154" s="21" t="str">
        <f t="shared" si="238"/>
        <v>Yes</v>
      </c>
    </row>
    <row r="1155" spans="1:12">
      <c r="A1155" s="153" t="s">
        <v>598</v>
      </c>
      <c r="B1155" s="70" t="s">
        <v>51</v>
      </c>
      <c r="C1155" s="39">
        <v>3.7609340698999998</v>
      </c>
      <c r="D1155" s="10" t="str">
        <f t="shared" si="235"/>
        <v>N/A</v>
      </c>
      <c r="E1155" s="39">
        <v>3.3021771729</v>
      </c>
      <c r="F1155" s="10" t="str">
        <f t="shared" si="236"/>
        <v>N/A</v>
      </c>
      <c r="G1155" s="39">
        <v>3.6548957190000002</v>
      </c>
      <c r="H1155" s="10" t="str">
        <f t="shared" si="237"/>
        <v>N/A</v>
      </c>
      <c r="I1155" s="96">
        <v>-12.2</v>
      </c>
      <c r="J1155" s="96">
        <v>10.68</v>
      </c>
      <c r="K1155" s="11" t="s">
        <v>117</v>
      </c>
      <c r="L1155" s="21" t="str">
        <f t="shared" si="238"/>
        <v>Yes</v>
      </c>
    </row>
    <row r="1156" spans="1:12">
      <c r="A1156" s="153" t="s">
        <v>600</v>
      </c>
      <c r="B1156" s="70" t="s">
        <v>51</v>
      </c>
      <c r="C1156" s="39">
        <v>3.8922954645000001</v>
      </c>
      <c r="D1156" s="10" t="str">
        <f t="shared" si="235"/>
        <v>N/A</v>
      </c>
      <c r="E1156" s="39">
        <v>3.7093720258</v>
      </c>
      <c r="F1156" s="10" t="str">
        <f t="shared" si="236"/>
        <v>N/A</v>
      </c>
      <c r="G1156" s="39">
        <v>3.6885727894999998</v>
      </c>
      <c r="H1156" s="10" t="str">
        <f t="shared" si="237"/>
        <v>N/A</v>
      </c>
      <c r="I1156" s="96">
        <v>-4.7</v>
      </c>
      <c r="J1156" s="96">
        <v>-0.56100000000000005</v>
      </c>
      <c r="K1156" s="11" t="s">
        <v>117</v>
      </c>
      <c r="L1156" s="21" t="str">
        <f t="shared" si="238"/>
        <v>Yes</v>
      </c>
    </row>
    <row r="1157" spans="1:12">
      <c r="A1157" s="118" t="s">
        <v>5</v>
      </c>
      <c r="B1157" s="70" t="s">
        <v>51</v>
      </c>
      <c r="C1157" s="39">
        <v>223.86672827999999</v>
      </c>
      <c r="D1157" s="10" t="str">
        <f t="shared" si="235"/>
        <v>N/A</v>
      </c>
      <c r="E1157" s="39">
        <v>225.21549758</v>
      </c>
      <c r="F1157" s="10" t="str">
        <f t="shared" si="236"/>
        <v>N/A</v>
      </c>
      <c r="G1157" s="39">
        <v>223.52467591999999</v>
      </c>
      <c r="H1157" s="10" t="str">
        <f t="shared" si="237"/>
        <v>N/A</v>
      </c>
      <c r="I1157" s="96">
        <v>0.60250000000000004</v>
      </c>
      <c r="J1157" s="96">
        <v>-0.751</v>
      </c>
      <c r="K1157" s="11" t="s">
        <v>117</v>
      </c>
      <c r="L1157" s="21" t="str">
        <f t="shared" si="238"/>
        <v>Yes</v>
      </c>
    </row>
    <row r="1158" spans="1:12">
      <c r="A1158" s="153" t="s">
        <v>592</v>
      </c>
      <c r="B1158" s="70" t="s">
        <v>51</v>
      </c>
      <c r="C1158" s="39">
        <v>227.3022556</v>
      </c>
      <c r="D1158" s="10" t="str">
        <f t="shared" si="235"/>
        <v>N/A</v>
      </c>
      <c r="E1158" s="39">
        <v>228.02636848</v>
      </c>
      <c r="F1158" s="10" t="str">
        <f t="shared" si="236"/>
        <v>N/A</v>
      </c>
      <c r="G1158" s="39">
        <v>224.51310434999999</v>
      </c>
      <c r="H1158" s="10" t="str">
        <f t="shared" si="237"/>
        <v>N/A</v>
      </c>
      <c r="I1158" s="96">
        <v>0.31859999999999999</v>
      </c>
      <c r="J1158" s="96">
        <v>-1.54</v>
      </c>
      <c r="K1158" s="11" t="s">
        <v>117</v>
      </c>
      <c r="L1158" s="21" t="str">
        <f t="shared" si="238"/>
        <v>Yes</v>
      </c>
    </row>
    <row r="1159" spans="1:12">
      <c r="A1159" s="153" t="s">
        <v>595</v>
      </c>
      <c r="B1159" s="70" t="s">
        <v>51</v>
      </c>
      <c r="C1159" s="39">
        <v>238.40961222999999</v>
      </c>
      <c r="D1159" s="10" t="str">
        <f t="shared" si="235"/>
        <v>N/A</v>
      </c>
      <c r="E1159" s="39">
        <v>240.81589843</v>
      </c>
      <c r="F1159" s="10" t="str">
        <f t="shared" si="236"/>
        <v>N/A</v>
      </c>
      <c r="G1159" s="39">
        <v>247.88508535</v>
      </c>
      <c r="H1159" s="10" t="str">
        <f t="shared" si="237"/>
        <v>N/A</v>
      </c>
      <c r="I1159" s="96">
        <v>1.0089999999999999</v>
      </c>
      <c r="J1159" s="96">
        <v>2.9359999999999999</v>
      </c>
      <c r="K1159" s="11" t="s">
        <v>117</v>
      </c>
      <c r="L1159" s="21" t="str">
        <f t="shared" si="238"/>
        <v>Yes</v>
      </c>
    </row>
    <row r="1160" spans="1:12">
      <c r="A1160" s="153" t="s">
        <v>598</v>
      </c>
      <c r="B1160" s="70" t="s">
        <v>51</v>
      </c>
      <c r="C1160" s="39">
        <v>32.727659574</v>
      </c>
      <c r="D1160" s="10" t="str">
        <f t="shared" si="235"/>
        <v>N/A</v>
      </c>
      <c r="E1160" s="39">
        <v>43.526203965999997</v>
      </c>
      <c r="F1160" s="10" t="str">
        <f t="shared" si="236"/>
        <v>N/A</v>
      </c>
      <c r="G1160" s="39">
        <v>45.430120482</v>
      </c>
      <c r="H1160" s="10" t="str">
        <f t="shared" si="237"/>
        <v>N/A</v>
      </c>
      <c r="I1160" s="96">
        <v>33</v>
      </c>
      <c r="J1160" s="96">
        <v>4.3739999999999997</v>
      </c>
      <c r="K1160" s="11" t="s">
        <v>117</v>
      </c>
      <c r="L1160" s="21" t="str">
        <f t="shared" si="238"/>
        <v>Yes</v>
      </c>
    </row>
    <row r="1161" spans="1:12">
      <c r="A1161" s="153" t="s">
        <v>600</v>
      </c>
      <c r="B1161" s="101" t="s">
        <v>51</v>
      </c>
      <c r="C1161" s="67">
        <v>22.493150685</v>
      </c>
      <c r="D1161" s="52" t="str">
        <f t="shared" si="235"/>
        <v>N/A</v>
      </c>
      <c r="E1161" s="67">
        <v>17.245901639</v>
      </c>
      <c r="F1161" s="52" t="str">
        <f t="shared" si="236"/>
        <v>N/A</v>
      </c>
      <c r="G1161" s="67">
        <v>22.960784314000001</v>
      </c>
      <c r="H1161" s="52" t="str">
        <f t="shared" si="237"/>
        <v>N/A</v>
      </c>
      <c r="I1161" s="102">
        <v>-23.3</v>
      </c>
      <c r="J1161" s="102">
        <v>33.14</v>
      </c>
      <c r="K1161" s="53" t="s">
        <v>117</v>
      </c>
      <c r="L1161" s="43" t="str">
        <f t="shared" si="238"/>
        <v>No</v>
      </c>
    </row>
    <row r="1162" spans="1:12">
      <c r="A1162" s="218" t="s">
        <v>509</v>
      </c>
      <c r="B1162" s="212"/>
      <c r="C1162" s="212"/>
      <c r="D1162" s="212"/>
      <c r="E1162" s="212"/>
      <c r="F1162" s="212"/>
      <c r="G1162" s="212"/>
      <c r="H1162" s="212"/>
      <c r="I1162" s="212"/>
      <c r="J1162" s="212"/>
      <c r="K1162" s="212"/>
      <c r="L1162" s="213"/>
    </row>
    <row r="1163" spans="1:12">
      <c r="A1163" s="118" t="s">
        <v>846</v>
      </c>
      <c r="B1163" s="114" t="s">
        <v>51</v>
      </c>
      <c r="C1163" s="39" t="s">
        <v>51</v>
      </c>
      <c r="D1163" s="10" t="str">
        <f t="shared" ref="D1163:D1173" si="239">IF($B1163="N/A","N/A",IF(C1163&gt;10,"No",IF(C1163&lt;-10,"No","Yes")))</f>
        <v>N/A</v>
      </c>
      <c r="E1163" s="39">
        <v>5</v>
      </c>
      <c r="F1163" s="10" t="str">
        <f t="shared" ref="F1163:F1173" si="240">IF($B1163="N/A","N/A",IF(E1163&gt;10,"No",IF(E1163&lt;-10,"No","Yes")))</f>
        <v>N/A</v>
      </c>
      <c r="G1163" s="39">
        <v>5</v>
      </c>
      <c r="H1163" s="10" t="str">
        <f t="shared" ref="H1163:H1173" si="241">IF($B1163="N/A","N/A",IF(G1163&gt;10,"No",IF(G1163&lt;-10,"No","Yes")))</f>
        <v>N/A</v>
      </c>
      <c r="I1163" s="96" t="s">
        <v>51</v>
      </c>
      <c r="J1163" s="96">
        <v>0</v>
      </c>
      <c r="K1163" s="63" t="s">
        <v>51</v>
      </c>
      <c r="L1163" s="21" t="str">
        <f t="shared" ref="L1163:L1173" si="242">IF(J1163="Div by 0", "N/A", IF(K1163="N/A","N/A", IF(J1163&gt;VALUE(MID(K1163,1,2)), "No", IF(J1163&lt;-1*VALUE(MID(K1163,1,2)), "No", "Yes"))))</f>
        <v>N/A</v>
      </c>
    </row>
    <row r="1164" spans="1:12">
      <c r="A1164" s="118" t="s">
        <v>847</v>
      </c>
      <c r="B1164" s="114" t="s">
        <v>51</v>
      </c>
      <c r="C1164" s="39" t="s">
        <v>51</v>
      </c>
      <c r="D1164" s="10" t="str">
        <f t="shared" si="239"/>
        <v>N/A</v>
      </c>
      <c r="E1164" s="39">
        <v>29</v>
      </c>
      <c r="F1164" s="10" t="str">
        <f t="shared" si="240"/>
        <v>N/A</v>
      </c>
      <c r="G1164" s="39">
        <v>48</v>
      </c>
      <c r="H1164" s="10" t="str">
        <f t="shared" si="241"/>
        <v>N/A</v>
      </c>
      <c r="I1164" s="96" t="s">
        <v>51</v>
      </c>
      <c r="J1164" s="96">
        <v>65.52</v>
      </c>
      <c r="K1164" s="63" t="s">
        <v>51</v>
      </c>
      <c r="L1164" s="21" t="str">
        <f t="shared" si="242"/>
        <v>N/A</v>
      </c>
    </row>
    <row r="1165" spans="1:12">
      <c r="A1165" s="153" t="s">
        <v>638</v>
      </c>
      <c r="B1165" s="70" t="s">
        <v>51</v>
      </c>
      <c r="C1165" s="39" t="s">
        <v>51</v>
      </c>
      <c r="D1165" s="10" t="str">
        <f t="shared" si="239"/>
        <v>N/A</v>
      </c>
      <c r="E1165" s="39">
        <v>5</v>
      </c>
      <c r="F1165" s="10" t="str">
        <f t="shared" si="240"/>
        <v>N/A</v>
      </c>
      <c r="G1165" s="39">
        <v>10</v>
      </c>
      <c r="H1165" s="10" t="str">
        <f t="shared" si="241"/>
        <v>N/A</v>
      </c>
      <c r="I1165" s="96" t="s">
        <v>51</v>
      </c>
      <c r="J1165" s="96">
        <v>100</v>
      </c>
      <c r="K1165" s="63" t="s">
        <v>51</v>
      </c>
      <c r="L1165" s="21" t="str">
        <f t="shared" si="242"/>
        <v>N/A</v>
      </c>
    </row>
    <row r="1166" spans="1:12">
      <c r="A1166" s="153" t="s">
        <v>639</v>
      </c>
      <c r="B1166" s="70" t="s">
        <v>51</v>
      </c>
      <c r="C1166" s="39" t="s">
        <v>51</v>
      </c>
      <c r="D1166" s="10" t="str">
        <f t="shared" si="239"/>
        <v>N/A</v>
      </c>
      <c r="E1166" s="39">
        <v>11</v>
      </c>
      <c r="F1166" s="10" t="str">
        <f t="shared" si="240"/>
        <v>N/A</v>
      </c>
      <c r="G1166" s="39">
        <v>17</v>
      </c>
      <c r="H1166" s="10" t="str">
        <f t="shared" si="241"/>
        <v>N/A</v>
      </c>
      <c r="I1166" s="96" t="s">
        <v>51</v>
      </c>
      <c r="J1166" s="96">
        <v>54.55</v>
      </c>
      <c r="K1166" s="63" t="s">
        <v>51</v>
      </c>
      <c r="L1166" s="21" t="str">
        <f t="shared" si="242"/>
        <v>N/A</v>
      </c>
    </row>
    <row r="1167" spans="1:12">
      <c r="A1167" s="153" t="s">
        <v>640</v>
      </c>
      <c r="B1167" s="70" t="s">
        <v>51</v>
      </c>
      <c r="C1167" s="39" t="s">
        <v>51</v>
      </c>
      <c r="D1167" s="10" t="str">
        <f t="shared" si="239"/>
        <v>N/A</v>
      </c>
      <c r="E1167" s="39">
        <v>41</v>
      </c>
      <c r="F1167" s="10" t="str">
        <f t="shared" si="240"/>
        <v>N/A</v>
      </c>
      <c r="G1167" s="39">
        <v>52</v>
      </c>
      <c r="H1167" s="10" t="str">
        <f t="shared" si="241"/>
        <v>N/A</v>
      </c>
      <c r="I1167" s="96" t="s">
        <v>51</v>
      </c>
      <c r="J1167" s="96">
        <v>26.83</v>
      </c>
      <c r="K1167" s="63" t="s">
        <v>51</v>
      </c>
      <c r="L1167" s="21" t="str">
        <f t="shared" si="242"/>
        <v>N/A</v>
      </c>
    </row>
    <row r="1168" spans="1:12">
      <c r="A1168" s="153" t="s">
        <v>641</v>
      </c>
      <c r="B1168" s="70" t="s">
        <v>51</v>
      </c>
      <c r="C1168" s="39" t="s">
        <v>51</v>
      </c>
      <c r="D1168" s="10" t="str">
        <f t="shared" si="239"/>
        <v>N/A</v>
      </c>
      <c r="E1168" s="39">
        <v>176</v>
      </c>
      <c r="F1168" s="10" t="str">
        <f t="shared" si="240"/>
        <v>N/A</v>
      </c>
      <c r="G1168" s="39">
        <v>230</v>
      </c>
      <c r="H1168" s="10" t="str">
        <f t="shared" si="241"/>
        <v>N/A</v>
      </c>
      <c r="I1168" s="96" t="s">
        <v>51</v>
      </c>
      <c r="J1168" s="96">
        <v>30.68</v>
      </c>
      <c r="K1168" s="63" t="s">
        <v>51</v>
      </c>
      <c r="L1168" s="21" t="str">
        <f t="shared" si="242"/>
        <v>N/A</v>
      </c>
    </row>
    <row r="1169" spans="1:12">
      <c r="A1169" s="118" t="s">
        <v>837</v>
      </c>
      <c r="B1169" s="114" t="s">
        <v>51</v>
      </c>
      <c r="C1169" s="65" t="s">
        <v>51</v>
      </c>
      <c r="D1169" s="103" t="str">
        <f t="shared" si="239"/>
        <v>N/A</v>
      </c>
      <c r="E1169" s="65">
        <v>5126085</v>
      </c>
      <c r="F1169" s="103" t="str">
        <f t="shared" si="240"/>
        <v>N/A</v>
      </c>
      <c r="G1169" s="65">
        <v>3685665</v>
      </c>
      <c r="H1169" s="103" t="str">
        <f t="shared" si="241"/>
        <v>N/A</v>
      </c>
      <c r="I1169" s="104" t="s">
        <v>51</v>
      </c>
      <c r="J1169" s="104">
        <v>-28.1</v>
      </c>
      <c r="K1169" s="63" t="s">
        <v>51</v>
      </c>
      <c r="L1169" s="138" t="str">
        <f t="shared" si="242"/>
        <v>N/A</v>
      </c>
    </row>
    <row r="1170" spans="1:12">
      <c r="A1170" s="153" t="s">
        <v>642</v>
      </c>
      <c r="B1170" s="114" t="s">
        <v>51</v>
      </c>
      <c r="C1170" s="65" t="s">
        <v>51</v>
      </c>
      <c r="D1170" s="103" t="str">
        <f t="shared" si="239"/>
        <v>N/A</v>
      </c>
      <c r="E1170" s="65">
        <v>972145</v>
      </c>
      <c r="F1170" s="103" t="str">
        <f t="shared" si="240"/>
        <v>N/A</v>
      </c>
      <c r="G1170" s="65">
        <v>1144774</v>
      </c>
      <c r="H1170" s="103" t="str">
        <f t="shared" si="241"/>
        <v>N/A</v>
      </c>
      <c r="I1170" s="104" t="s">
        <v>51</v>
      </c>
      <c r="J1170" s="104">
        <v>17.760000000000002</v>
      </c>
      <c r="K1170" s="63" t="s">
        <v>51</v>
      </c>
      <c r="L1170" s="138" t="str">
        <f t="shared" si="242"/>
        <v>N/A</v>
      </c>
    </row>
    <row r="1171" spans="1:12">
      <c r="A1171" s="153" t="s">
        <v>636</v>
      </c>
      <c r="B1171" s="114" t="s">
        <v>51</v>
      </c>
      <c r="C1171" s="65" t="s">
        <v>51</v>
      </c>
      <c r="D1171" s="103" t="str">
        <f t="shared" si="239"/>
        <v>N/A</v>
      </c>
      <c r="E1171" s="65">
        <v>294277</v>
      </c>
      <c r="F1171" s="103" t="str">
        <f t="shared" si="240"/>
        <v>N/A</v>
      </c>
      <c r="G1171" s="65">
        <v>313090</v>
      </c>
      <c r="H1171" s="103" t="str">
        <f t="shared" si="241"/>
        <v>N/A</v>
      </c>
      <c r="I1171" s="104" t="s">
        <v>51</v>
      </c>
      <c r="J1171" s="104">
        <v>6.3929999999999998</v>
      </c>
      <c r="K1171" s="63" t="s">
        <v>51</v>
      </c>
      <c r="L1171" s="138" t="str">
        <f t="shared" si="242"/>
        <v>N/A</v>
      </c>
    </row>
    <row r="1172" spans="1:12">
      <c r="A1172" s="153" t="s">
        <v>248</v>
      </c>
      <c r="B1172" s="114" t="s">
        <v>51</v>
      </c>
      <c r="C1172" s="65" t="s">
        <v>51</v>
      </c>
      <c r="D1172" s="103" t="str">
        <f t="shared" si="239"/>
        <v>N/A</v>
      </c>
      <c r="E1172" s="65">
        <v>5093850</v>
      </c>
      <c r="F1172" s="103" t="str">
        <f t="shared" si="240"/>
        <v>N/A</v>
      </c>
      <c r="G1172" s="65">
        <v>3680595</v>
      </c>
      <c r="H1172" s="103" t="str">
        <f t="shared" si="241"/>
        <v>N/A</v>
      </c>
      <c r="I1172" s="104" t="s">
        <v>51</v>
      </c>
      <c r="J1172" s="104">
        <v>-27.7</v>
      </c>
      <c r="K1172" s="63" t="s">
        <v>51</v>
      </c>
      <c r="L1172" s="138" t="str">
        <f t="shared" si="242"/>
        <v>N/A</v>
      </c>
    </row>
    <row r="1173" spans="1:12">
      <c r="A1173" s="153" t="s">
        <v>637</v>
      </c>
      <c r="B1173" s="114" t="s">
        <v>51</v>
      </c>
      <c r="C1173" s="65" t="s">
        <v>51</v>
      </c>
      <c r="D1173" s="103" t="str">
        <f t="shared" si="239"/>
        <v>N/A</v>
      </c>
      <c r="E1173" s="65">
        <v>3122127</v>
      </c>
      <c r="F1173" s="103" t="str">
        <f t="shared" si="240"/>
        <v>N/A</v>
      </c>
      <c r="G1173" s="65">
        <v>616708</v>
      </c>
      <c r="H1173" s="103" t="str">
        <f t="shared" si="241"/>
        <v>N/A</v>
      </c>
      <c r="I1173" s="104" t="s">
        <v>51</v>
      </c>
      <c r="J1173" s="104">
        <v>-80.2</v>
      </c>
      <c r="K1173" s="63" t="s">
        <v>51</v>
      </c>
      <c r="L1173" s="138" t="str">
        <f t="shared" si="242"/>
        <v>N/A</v>
      </c>
    </row>
    <row r="1174" spans="1:12">
      <c r="A1174" s="218" t="s">
        <v>3</v>
      </c>
      <c r="B1174" s="212"/>
      <c r="C1174" s="212"/>
      <c r="D1174" s="212"/>
      <c r="E1174" s="212"/>
      <c r="F1174" s="212"/>
      <c r="G1174" s="212"/>
      <c r="H1174" s="212"/>
      <c r="I1174" s="212"/>
      <c r="J1174" s="212"/>
      <c r="K1174" s="212"/>
      <c r="L1174" s="213"/>
    </row>
    <row r="1175" spans="1:12">
      <c r="A1175" s="118" t="s">
        <v>643</v>
      </c>
      <c r="B1175" s="114" t="s">
        <v>51</v>
      </c>
      <c r="C1175" s="65">
        <v>29486052</v>
      </c>
      <c r="D1175" s="103" t="str">
        <f t="shared" ref="D1175:D1189" si="243">IF($B1175="N/A","N/A",IF(C1175&gt;10,"No",IF(C1175&lt;-10,"No","Yes")))</f>
        <v>N/A</v>
      </c>
      <c r="E1175" s="65">
        <v>35308630</v>
      </c>
      <c r="F1175" s="103" t="str">
        <f t="shared" ref="F1175:F1189" si="244">IF($B1175="N/A","N/A",IF(E1175&gt;10,"No",IF(E1175&lt;-10,"No","Yes")))</f>
        <v>N/A</v>
      </c>
      <c r="G1175" s="65">
        <v>33390541</v>
      </c>
      <c r="H1175" s="103" t="str">
        <f t="shared" ref="H1175:H1189" si="245">IF($B1175="N/A","N/A",IF(G1175&gt;10,"No",IF(G1175&lt;-10,"No","Yes")))</f>
        <v>N/A</v>
      </c>
      <c r="I1175" s="104">
        <v>19.75</v>
      </c>
      <c r="J1175" s="104">
        <v>-5.43</v>
      </c>
      <c r="K1175" s="66" t="s">
        <v>117</v>
      </c>
      <c r="L1175" s="138" t="str">
        <f t="shared" ref="L1175:L1189" si="246">IF(J1175="Div by 0", "N/A", IF(K1175="N/A","N/A", IF(J1175&gt;VALUE(MID(K1175,1,2)), "No", IF(J1175&lt;-1*VALUE(MID(K1175,1,2)), "No", "Yes"))))</f>
        <v>Yes</v>
      </c>
    </row>
    <row r="1176" spans="1:12">
      <c r="A1176" s="118" t="s">
        <v>644</v>
      </c>
      <c r="B1176" s="70" t="s">
        <v>51</v>
      </c>
      <c r="C1176" s="39">
        <v>110834</v>
      </c>
      <c r="D1176" s="10" t="str">
        <f t="shared" si="243"/>
        <v>N/A</v>
      </c>
      <c r="E1176" s="39">
        <v>108669</v>
      </c>
      <c r="F1176" s="10" t="str">
        <f t="shared" si="244"/>
        <v>N/A</v>
      </c>
      <c r="G1176" s="39">
        <v>109000</v>
      </c>
      <c r="H1176" s="10" t="str">
        <f t="shared" si="245"/>
        <v>N/A</v>
      </c>
      <c r="I1176" s="96">
        <v>-1.95</v>
      </c>
      <c r="J1176" s="96">
        <v>0.30459999999999998</v>
      </c>
      <c r="K1176" s="11" t="s">
        <v>117</v>
      </c>
      <c r="L1176" s="21" t="str">
        <f t="shared" si="246"/>
        <v>Yes</v>
      </c>
    </row>
    <row r="1177" spans="1:12">
      <c r="A1177" s="118" t="s">
        <v>645</v>
      </c>
      <c r="B1177" s="70" t="s">
        <v>51</v>
      </c>
      <c r="C1177" s="40">
        <v>266.03796669000002</v>
      </c>
      <c r="D1177" s="10" t="str">
        <f t="shared" si="243"/>
        <v>N/A</v>
      </c>
      <c r="E1177" s="40">
        <v>324.91906616</v>
      </c>
      <c r="F1177" s="10" t="str">
        <f t="shared" si="244"/>
        <v>N/A</v>
      </c>
      <c r="G1177" s="40">
        <v>306.33523853000003</v>
      </c>
      <c r="H1177" s="10" t="str">
        <f t="shared" si="245"/>
        <v>N/A</v>
      </c>
      <c r="I1177" s="96">
        <v>22.13</v>
      </c>
      <c r="J1177" s="96">
        <v>-5.72</v>
      </c>
      <c r="K1177" s="11" t="s">
        <v>117</v>
      </c>
      <c r="L1177" s="21" t="str">
        <f t="shared" si="246"/>
        <v>Yes</v>
      </c>
    </row>
    <row r="1178" spans="1:12">
      <c r="A1178" s="118" t="s">
        <v>646</v>
      </c>
      <c r="B1178" s="70" t="s">
        <v>51</v>
      </c>
      <c r="C1178" s="40">
        <v>15027156</v>
      </c>
      <c r="D1178" s="10" t="str">
        <f t="shared" si="243"/>
        <v>N/A</v>
      </c>
      <c r="E1178" s="40">
        <v>14626179</v>
      </c>
      <c r="F1178" s="10" t="str">
        <f t="shared" si="244"/>
        <v>N/A</v>
      </c>
      <c r="G1178" s="40">
        <v>15167344</v>
      </c>
      <c r="H1178" s="10" t="str">
        <f t="shared" si="245"/>
        <v>N/A</v>
      </c>
      <c r="I1178" s="96">
        <v>-2.67</v>
      </c>
      <c r="J1178" s="96">
        <v>3.7</v>
      </c>
      <c r="K1178" s="11" t="s">
        <v>117</v>
      </c>
      <c r="L1178" s="21" t="str">
        <f t="shared" si="246"/>
        <v>Yes</v>
      </c>
    </row>
    <row r="1179" spans="1:12">
      <c r="A1179" s="118" t="s">
        <v>647</v>
      </c>
      <c r="B1179" s="70" t="s">
        <v>51</v>
      </c>
      <c r="C1179" s="39">
        <v>95848</v>
      </c>
      <c r="D1179" s="10" t="str">
        <f t="shared" si="243"/>
        <v>N/A</v>
      </c>
      <c r="E1179" s="39">
        <v>84362</v>
      </c>
      <c r="F1179" s="10" t="str">
        <f t="shared" si="244"/>
        <v>N/A</v>
      </c>
      <c r="G1179" s="39">
        <v>84118</v>
      </c>
      <c r="H1179" s="10" t="str">
        <f t="shared" si="245"/>
        <v>N/A</v>
      </c>
      <c r="I1179" s="96">
        <v>-12</v>
      </c>
      <c r="J1179" s="96">
        <v>-0.28899999999999998</v>
      </c>
      <c r="K1179" s="11" t="s">
        <v>117</v>
      </c>
      <c r="L1179" s="21" t="str">
        <f t="shared" si="246"/>
        <v>Yes</v>
      </c>
    </row>
    <row r="1180" spans="1:12">
      <c r="A1180" s="118" t="s">
        <v>648</v>
      </c>
      <c r="B1180" s="70" t="s">
        <v>51</v>
      </c>
      <c r="C1180" s="40">
        <v>156.78111175999999</v>
      </c>
      <c r="D1180" s="10" t="str">
        <f t="shared" si="243"/>
        <v>N/A</v>
      </c>
      <c r="E1180" s="40">
        <v>173.37401911000001</v>
      </c>
      <c r="F1180" s="10" t="str">
        <f t="shared" si="244"/>
        <v>N/A</v>
      </c>
      <c r="G1180" s="40">
        <v>180.31032597000001</v>
      </c>
      <c r="H1180" s="10" t="str">
        <f t="shared" si="245"/>
        <v>N/A</v>
      </c>
      <c r="I1180" s="96">
        <v>10.58</v>
      </c>
      <c r="J1180" s="96">
        <v>4.0010000000000003</v>
      </c>
      <c r="K1180" s="11" t="s">
        <v>117</v>
      </c>
      <c r="L1180" s="21" t="str">
        <f t="shared" si="246"/>
        <v>Yes</v>
      </c>
    </row>
    <row r="1181" spans="1:12">
      <c r="A1181" s="118" t="s">
        <v>658</v>
      </c>
      <c r="B1181" s="70" t="s">
        <v>51</v>
      </c>
      <c r="C1181" s="40">
        <v>23168199</v>
      </c>
      <c r="D1181" s="10" t="str">
        <f t="shared" si="243"/>
        <v>N/A</v>
      </c>
      <c r="E1181" s="40">
        <v>26483927</v>
      </c>
      <c r="F1181" s="10" t="str">
        <f t="shared" si="244"/>
        <v>N/A</v>
      </c>
      <c r="G1181" s="40">
        <v>26600371</v>
      </c>
      <c r="H1181" s="10" t="str">
        <f t="shared" si="245"/>
        <v>N/A</v>
      </c>
      <c r="I1181" s="96">
        <v>14.31</v>
      </c>
      <c r="J1181" s="96">
        <v>0.43969999999999998</v>
      </c>
      <c r="K1181" s="11" t="s">
        <v>117</v>
      </c>
      <c r="L1181" s="21" t="str">
        <f t="shared" si="246"/>
        <v>Yes</v>
      </c>
    </row>
    <row r="1182" spans="1:12">
      <c r="A1182" s="118" t="s">
        <v>660</v>
      </c>
      <c r="B1182" s="70" t="s">
        <v>51</v>
      </c>
      <c r="C1182" s="39">
        <v>121066</v>
      </c>
      <c r="D1182" s="10" t="str">
        <f t="shared" si="243"/>
        <v>N/A</v>
      </c>
      <c r="E1182" s="39">
        <v>137864</v>
      </c>
      <c r="F1182" s="10" t="str">
        <f t="shared" si="244"/>
        <v>N/A</v>
      </c>
      <c r="G1182" s="39">
        <v>130168</v>
      </c>
      <c r="H1182" s="10" t="str">
        <f t="shared" si="245"/>
        <v>N/A</v>
      </c>
      <c r="I1182" s="96">
        <v>13.88</v>
      </c>
      <c r="J1182" s="96">
        <v>-5.58</v>
      </c>
      <c r="K1182" s="11" t="s">
        <v>117</v>
      </c>
      <c r="L1182" s="21" t="str">
        <f t="shared" si="246"/>
        <v>Yes</v>
      </c>
    </row>
    <row r="1183" spans="1:12">
      <c r="A1183" s="118" t="s">
        <v>659</v>
      </c>
      <c r="B1183" s="70" t="s">
        <v>51</v>
      </c>
      <c r="C1183" s="40">
        <v>191.36833627999999</v>
      </c>
      <c r="D1183" s="10" t="str">
        <f t="shared" si="243"/>
        <v>N/A</v>
      </c>
      <c r="E1183" s="40">
        <v>192.10183223999999</v>
      </c>
      <c r="F1183" s="10" t="str">
        <f t="shared" si="244"/>
        <v>N/A</v>
      </c>
      <c r="G1183" s="40">
        <v>204.35415001999999</v>
      </c>
      <c r="H1183" s="10" t="str">
        <f t="shared" si="245"/>
        <v>N/A</v>
      </c>
      <c r="I1183" s="96">
        <v>0.38329999999999997</v>
      </c>
      <c r="J1183" s="96">
        <v>6.3780000000000001</v>
      </c>
      <c r="K1183" s="11" t="s">
        <v>117</v>
      </c>
      <c r="L1183" s="21" t="str">
        <f t="shared" si="246"/>
        <v>Yes</v>
      </c>
    </row>
    <row r="1184" spans="1:12">
      <c r="A1184" s="118" t="s">
        <v>649</v>
      </c>
      <c r="B1184" s="70" t="s">
        <v>51</v>
      </c>
      <c r="C1184" s="40">
        <v>4375427</v>
      </c>
      <c r="D1184" s="10" t="str">
        <f t="shared" si="243"/>
        <v>N/A</v>
      </c>
      <c r="E1184" s="40">
        <v>4129869</v>
      </c>
      <c r="F1184" s="10" t="str">
        <f t="shared" si="244"/>
        <v>N/A</v>
      </c>
      <c r="G1184" s="40">
        <v>4039744</v>
      </c>
      <c r="H1184" s="10" t="str">
        <f t="shared" si="245"/>
        <v>N/A</v>
      </c>
      <c r="I1184" s="96">
        <v>-5.61</v>
      </c>
      <c r="J1184" s="96">
        <v>-2.1800000000000002</v>
      </c>
      <c r="K1184" s="11" t="s">
        <v>117</v>
      </c>
      <c r="L1184" s="21" t="str">
        <f t="shared" si="246"/>
        <v>Yes</v>
      </c>
    </row>
    <row r="1185" spans="1:12">
      <c r="A1185" s="118" t="s">
        <v>650</v>
      </c>
      <c r="B1185" s="70" t="s">
        <v>51</v>
      </c>
      <c r="C1185" s="39">
        <v>2151</v>
      </c>
      <c r="D1185" s="10" t="str">
        <f t="shared" si="243"/>
        <v>N/A</v>
      </c>
      <c r="E1185" s="39">
        <v>2212</v>
      </c>
      <c r="F1185" s="10" t="str">
        <f t="shared" si="244"/>
        <v>N/A</v>
      </c>
      <c r="G1185" s="39">
        <v>2199</v>
      </c>
      <c r="H1185" s="10" t="str">
        <f t="shared" si="245"/>
        <v>N/A</v>
      </c>
      <c r="I1185" s="96">
        <v>2.8359999999999999</v>
      </c>
      <c r="J1185" s="96">
        <v>-0.58799999999999997</v>
      </c>
      <c r="K1185" s="11" t="s">
        <v>117</v>
      </c>
      <c r="L1185" s="21" t="str">
        <f t="shared" si="246"/>
        <v>Yes</v>
      </c>
    </row>
    <row r="1186" spans="1:12">
      <c r="A1186" s="118" t="s">
        <v>651</v>
      </c>
      <c r="B1186" s="70" t="s">
        <v>51</v>
      </c>
      <c r="C1186" s="40">
        <v>2034.1362157000001</v>
      </c>
      <c r="D1186" s="10" t="str">
        <f t="shared" si="243"/>
        <v>N/A</v>
      </c>
      <c r="E1186" s="40">
        <v>1867.0293852</v>
      </c>
      <c r="F1186" s="10" t="str">
        <f t="shared" si="244"/>
        <v>N/A</v>
      </c>
      <c r="G1186" s="40">
        <v>1837.0823101000001</v>
      </c>
      <c r="H1186" s="10" t="str">
        <f t="shared" si="245"/>
        <v>N/A</v>
      </c>
      <c r="I1186" s="96">
        <v>-8.2200000000000006</v>
      </c>
      <c r="J1186" s="96">
        <v>-1.6</v>
      </c>
      <c r="K1186" s="11" t="s">
        <v>117</v>
      </c>
      <c r="L1186" s="21" t="str">
        <f t="shared" si="246"/>
        <v>Yes</v>
      </c>
    </row>
    <row r="1187" spans="1:12">
      <c r="A1187" s="118" t="s">
        <v>960</v>
      </c>
      <c r="B1187" s="70" t="s">
        <v>51</v>
      </c>
      <c r="C1187" s="40">
        <v>568733543</v>
      </c>
      <c r="D1187" s="10" t="str">
        <f t="shared" si="243"/>
        <v>N/A</v>
      </c>
      <c r="E1187" s="40">
        <v>638177373</v>
      </c>
      <c r="F1187" s="10" t="str">
        <f t="shared" si="244"/>
        <v>N/A</v>
      </c>
      <c r="G1187" s="40">
        <v>725919083</v>
      </c>
      <c r="H1187" s="10" t="str">
        <f t="shared" si="245"/>
        <v>N/A</v>
      </c>
      <c r="I1187" s="96">
        <v>12.21</v>
      </c>
      <c r="J1187" s="96">
        <v>13.75</v>
      </c>
      <c r="K1187" s="11" t="s">
        <v>117</v>
      </c>
      <c r="L1187" s="21" t="str">
        <f t="shared" si="246"/>
        <v>Yes</v>
      </c>
    </row>
    <row r="1188" spans="1:12">
      <c r="A1188" s="118" t="s">
        <v>652</v>
      </c>
      <c r="B1188" s="70" t="s">
        <v>51</v>
      </c>
      <c r="C1188" s="39">
        <v>22042</v>
      </c>
      <c r="D1188" s="10" t="str">
        <f t="shared" si="243"/>
        <v>N/A</v>
      </c>
      <c r="E1188" s="39">
        <v>24527</v>
      </c>
      <c r="F1188" s="10" t="str">
        <f t="shared" si="244"/>
        <v>N/A</v>
      </c>
      <c r="G1188" s="39">
        <v>24457</v>
      </c>
      <c r="H1188" s="10" t="str">
        <f t="shared" si="245"/>
        <v>N/A</v>
      </c>
      <c r="I1188" s="96">
        <v>11.27</v>
      </c>
      <c r="J1188" s="96">
        <v>-0.28499999999999998</v>
      </c>
      <c r="K1188" s="11" t="s">
        <v>117</v>
      </c>
      <c r="L1188" s="21" t="str">
        <f t="shared" si="246"/>
        <v>Yes</v>
      </c>
    </row>
    <row r="1189" spans="1:12">
      <c r="A1189" s="118" t="s">
        <v>653</v>
      </c>
      <c r="B1189" s="101" t="s">
        <v>51</v>
      </c>
      <c r="C1189" s="44">
        <v>25802.265811000001</v>
      </c>
      <c r="D1189" s="52" t="str">
        <f t="shared" si="243"/>
        <v>N/A</v>
      </c>
      <c r="E1189" s="44">
        <v>26019.38162</v>
      </c>
      <c r="F1189" s="52" t="str">
        <f t="shared" si="244"/>
        <v>N/A</v>
      </c>
      <c r="G1189" s="44">
        <v>29681.444289999999</v>
      </c>
      <c r="H1189" s="52" t="str">
        <f t="shared" si="245"/>
        <v>N/A</v>
      </c>
      <c r="I1189" s="102">
        <v>0.84150000000000003</v>
      </c>
      <c r="J1189" s="102">
        <v>14.07</v>
      </c>
      <c r="K1189" s="53" t="s">
        <v>117</v>
      </c>
      <c r="L1189" s="43" t="str">
        <f t="shared" si="246"/>
        <v>Yes</v>
      </c>
    </row>
    <row r="1190" spans="1:12">
      <c r="A1190" s="218" t="s">
        <v>167</v>
      </c>
      <c r="B1190" s="212"/>
      <c r="C1190" s="212"/>
      <c r="D1190" s="212"/>
      <c r="E1190" s="212"/>
      <c r="F1190" s="212"/>
      <c r="G1190" s="212"/>
      <c r="H1190" s="212"/>
      <c r="I1190" s="212"/>
      <c r="J1190" s="212"/>
      <c r="K1190" s="212"/>
      <c r="L1190" s="213"/>
    </row>
    <row r="1191" spans="1:12">
      <c r="A1191" s="111" t="s">
        <v>838</v>
      </c>
      <c r="B1191" s="70" t="s">
        <v>51</v>
      </c>
      <c r="C1191" s="125">
        <v>1136010205</v>
      </c>
      <c r="D1191" s="10" t="str">
        <f t="shared" ref="D1191:D1214" si="247">IF($B1191="N/A","N/A",IF(C1191&gt;10,"No",IF(C1191&lt;-10,"No","Yes")))</f>
        <v>N/A</v>
      </c>
      <c r="E1191" s="125">
        <v>1187241522</v>
      </c>
      <c r="F1191" s="10" t="str">
        <f t="shared" ref="F1191:F1214" si="248">IF($B1191="N/A","N/A",IF(E1191&gt;10,"No",IF(E1191&lt;-10,"No","Yes")))</f>
        <v>N/A</v>
      </c>
      <c r="G1191" s="125">
        <v>1326788080</v>
      </c>
      <c r="H1191" s="10" t="str">
        <f t="shared" ref="H1191:H1214" si="249">IF($B1191="N/A","N/A",IF(G1191&gt;10,"No",IF(G1191&lt;-10,"No","Yes")))</f>
        <v>N/A</v>
      </c>
      <c r="I1191" s="96">
        <v>4.51</v>
      </c>
      <c r="J1191" s="96">
        <v>11.75</v>
      </c>
      <c r="K1191" s="11" t="s">
        <v>117</v>
      </c>
      <c r="L1191" s="21" t="str">
        <f t="shared" ref="L1191:L1214" si="250">IF(J1191="Div by 0", "N/A", IF(K1191="N/A","N/A", IF(J1191&gt;VALUE(MID(K1191,1,2)), "No", IF(J1191&lt;-1*VALUE(MID(K1191,1,2)), "No", "Yes"))))</f>
        <v>Yes</v>
      </c>
    </row>
    <row r="1192" spans="1:12">
      <c r="A1192" s="111" t="s">
        <v>510</v>
      </c>
      <c r="B1192" s="70" t="s">
        <v>51</v>
      </c>
      <c r="C1192" s="49">
        <v>111140</v>
      </c>
      <c r="D1192" s="49" t="str">
        <f t="shared" si="247"/>
        <v>N/A</v>
      </c>
      <c r="E1192" s="49">
        <v>111197</v>
      </c>
      <c r="F1192" s="49" t="str">
        <f t="shared" si="248"/>
        <v>N/A</v>
      </c>
      <c r="G1192" s="49">
        <v>110935</v>
      </c>
      <c r="H1192" s="10" t="str">
        <f t="shared" si="249"/>
        <v>N/A</v>
      </c>
      <c r="I1192" s="96">
        <v>5.1299999999999998E-2</v>
      </c>
      <c r="J1192" s="96">
        <v>-0.23599999999999999</v>
      </c>
      <c r="K1192" s="11" t="s">
        <v>117</v>
      </c>
      <c r="L1192" s="21" t="str">
        <f t="shared" si="250"/>
        <v>Yes</v>
      </c>
    </row>
    <row r="1193" spans="1:12">
      <c r="A1193" s="111" t="s">
        <v>848</v>
      </c>
      <c r="B1193" s="70" t="s">
        <v>51</v>
      </c>
      <c r="C1193" s="125">
        <v>10221.434272</v>
      </c>
      <c r="D1193" s="10" t="str">
        <f t="shared" si="247"/>
        <v>N/A</v>
      </c>
      <c r="E1193" s="125">
        <v>10676.920439</v>
      </c>
      <c r="F1193" s="10" t="str">
        <f t="shared" si="248"/>
        <v>N/A</v>
      </c>
      <c r="G1193" s="125">
        <v>11960.049397999999</v>
      </c>
      <c r="H1193" s="10" t="str">
        <f t="shared" si="249"/>
        <v>N/A</v>
      </c>
      <c r="I1193" s="96">
        <v>4.4560000000000004</v>
      </c>
      <c r="J1193" s="96">
        <v>12.02</v>
      </c>
      <c r="K1193" s="11" t="s">
        <v>117</v>
      </c>
      <c r="L1193" s="21" t="str">
        <f t="shared" si="250"/>
        <v>Yes</v>
      </c>
    </row>
    <row r="1194" spans="1:12">
      <c r="A1194" s="153" t="s">
        <v>592</v>
      </c>
      <c r="B1194" s="70" t="s">
        <v>51</v>
      </c>
      <c r="C1194" s="125">
        <v>9080.1682132000005</v>
      </c>
      <c r="D1194" s="10" t="str">
        <f t="shared" si="247"/>
        <v>N/A</v>
      </c>
      <c r="E1194" s="125">
        <v>9164.0808818000005</v>
      </c>
      <c r="F1194" s="10" t="str">
        <f t="shared" si="248"/>
        <v>N/A</v>
      </c>
      <c r="G1194" s="125">
        <v>9985.6064052999991</v>
      </c>
      <c r="H1194" s="10" t="str">
        <f t="shared" si="249"/>
        <v>N/A</v>
      </c>
      <c r="I1194" s="96">
        <v>0.92410000000000003</v>
      </c>
      <c r="J1194" s="96">
        <v>8.9649999999999999</v>
      </c>
      <c r="K1194" s="11" t="s">
        <v>117</v>
      </c>
      <c r="L1194" s="21" t="str">
        <f t="shared" si="250"/>
        <v>Yes</v>
      </c>
    </row>
    <row r="1195" spans="1:12">
      <c r="A1195" s="153" t="s">
        <v>595</v>
      </c>
      <c r="B1195" s="70" t="s">
        <v>51</v>
      </c>
      <c r="C1195" s="125">
        <v>12151.959966</v>
      </c>
      <c r="D1195" s="10" t="str">
        <f t="shared" si="247"/>
        <v>N/A</v>
      </c>
      <c r="E1195" s="125">
        <v>12904.529989000001</v>
      </c>
      <c r="F1195" s="10" t="str">
        <f t="shared" si="248"/>
        <v>N/A</v>
      </c>
      <c r="G1195" s="125">
        <v>14543.115897</v>
      </c>
      <c r="H1195" s="10" t="str">
        <f t="shared" si="249"/>
        <v>N/A</v>
      </c>
      <c r="I1195" s="96">
        <v>6.1929999999999996</v>
      </c>
      <c r="J1195" s="96">
        <v>12.7</v>
      </c>
      <c r="K1195" s="11" t="s">
        <v>117</v>
      </c>
      <c r="L1195" s="21" t="str">
        <f t="shared" si="250"/>
        <v>Yes</v>
      </c>
    </row>
    <row r="1196" spans="1:12">
      <c r="A1196" s="153" t="s">
        <v>598</v>
      </c>
      <c r="B1196" s="70" t="s">
        <v>51</v>
      </c>
      <c r="C1196" s="125">
        <v>2817.3500761</v>
      </c>
      <c r="D1196" s="10" t="str">
        <f t="shared" si="247"/>
        <v>N/A</v>
      </c>
      <c r="E1196" s="125">
        <v>2736.2493337000001</v>
      </c>
      <c r="F1196" s="10" t="str">
        <f t="shared" si="248"/>
        <v>N/A</v>
      </c>
      <c r="G1196" s="125">
        <v>3394.3477438</v>
      </c>
      <c r="H1196" s="10" t="str">
        <f t="shared" si="249"/>
        <v>N/A</v>
      </c>
      <c r="I1196" s="96">
        <v>-2.88</v>
      </c>
      <c r="J1196" s="96">
        <v>24.05</v>
      </c>
      <c r="K1196" s="11" t="s">
        <v>117</v>
      </c>
      <c r="L1196" s="21" t="str">
        <f t="shared" si="250"/>
        <v>No</v>
      </c>
    </row>
    <row r="1197" spans="1:12">
      <c r="A1197" s="153" t="s">
        <v>600</v>
      </c>
      <c r="B1197" s="70" t="s">
        <v>51</v>
      </c>
      <c r="C1197" s="125">
        <v>3000.1295418999998</v>
      </c>
      <c r="D1197" s="10" t="str">
        <f t="shared" si="247"/>
        <v>N/A</v>
      </c>
      <c r="E1197" s="125">
        <v>2806.493555</v>
      </c>
      <c r="F1197" s="10" t="str">
        <f t="shared" si="248"/>
        <v>N/A</v>
      </c>
      <c r="G1197" s="125">
        <v>3169.2890071000002</v>
      </c>
      <c r="H1197" s="10" t="str">
        <f t="shared" si="249"/>
        <v>N/A</v>
      </c>
      <c r="I1197" s="96">
        <v>-6.45</v>
      </c>
      <c r="J1197" s="96">
        <v>12.93</v>
      </c>
      <c r="K1197" s="11" t="s">
        <v>117</v>
      </c>
      <c r="L1197" s="21" t="str">
        <f t="shared" si="250"/>
        <v>Yes</v>
      </c>
    </row>
    <row r="1198" spans="1:12">
      <c r="A1198" s="118" t="s">
        <v>511</v>
      </c>
      <c r="B1198" s="70" t="s">
        <v>51</v>
      </c>
      <c r="C1198" s="10">
        <v>7.2828639728000004</v>
      </c>
      <c r="D1198" s="10" t="str">
        <f t="shared" si="247"/>
        <v>N/A</v>
      </c>
      <c r="E1198" s="10">
        <v>7.0342543268000002</v>
      </c>
      <c r="F1198" s="10" t="str">
        <f t="shared" si="248"/>
        <v>N/A</v>
      </c>
      <c r="G1198" s="10">
        <v>6.8978531998000001</v>
      </c>
      <c r="H1198" s="10" t="str">
        <f t="shared" si="249"/>
        <v>N/A</v>
      </c>
      <c r="I1198" s="96">
        <v>-3.41</v>
      </c>
      <c r="J1198" s="96">
        <v>-1.94</v>
      </c>
      <c r="K1198" s="11" t="s">
        <v>117</v>
      </c>
      <c r="L1198" s="21" t="str">
        <f t="shared" si="250"/>
        <v>Yes</v>
      </c>
    </row>
    <row r="1199" spans="1:12">
      <c r="A1199" s="153" t="s">
        <v>592</v>
      </c>
      <c r="B1199" s="70" t="s">
        <v>51</v>
      </c>
      <c r="C1199" s="10">
        <v>32.363755365999999</v>
      </c>
      <c r="D1199" s="10" t="str">
        <f t="shared" si="247"/>
        <v>N/A</v>
      </c>
      <c r="E1199" s="10">
        <v>32.012209040999998</v>
      </c>
      <c r="F1199" s="10" t="str">
        <f t="shared" si="248"/>
        <v>N/A</v>
      </c>
      <c r="G1199" s="10">
        <v>31.767791548999998</v>
      </c>
      <c r="H1199" s="10" t="str">
        <f t="shared" si="249"/>
        <v>N/A</v>
      </c>
      <c r="I1199" s="96">
        <v>-1.0900000000000001</v>
      </c>
      <c r="J1199" s="96">
        <v>-0.76400000000000001</v>
      </c>
      <c r="K1199" s="11" t="s">
        <v>117</v>
      </c>
      <c r="L1199" s="21" t="str">
        <f t="shared" si="250"/>
        <v>Yes</v>
      </c>
    </row>
    <row r="1200" spans="1:12">
      <c r="A1200" s="153" t="s">
        <v>595</v>
      </c>
      <c r="B1200" s="70" t="s">
        <v>51</v>
      </c>
      <c r="C1200" s="10">
        <v>20.232931937</v>
      </c>
      <c r="D1200" s="10" t="str">
        <f t="shared" si="247"/>
        <v>N/A</v>
      </c>
      <c r="E1200" s="10">
        <v>20.580358131000001</v>
      </c>
      <c r="F1200" s="10" t="str">
        <f t="shared" si="248"/>
        <v>N/A</v>
      </c>
      <c r="G1200" s="10">
        <v>20.612042934000002</v>
      </c>
      <c r="H1200" s="10" t="str">
        <f t="shared" si="249"/>
        <v>N/A</v>
      </c>
      <c r="I1200" s="96">
        <v>1.7170000000000001</v>
      </c>
      <c r="J1200" s="96">
        <v>0.154</v>
      </c>
      <c r="K1200" s="11" t="s">
        <v>117</v>
      </c>
      <c r="L1200" s="21" t="str">
        <f t="shared" si="250"/>
        <v>Yes</v>
      </c>
    </row>
    <row r="1201" spans="1:12">
      <c r="A1201" s="153" t="s">
        <v>598</v>
      </c>
      <c r="B1201" s="70" t="s">
        <v>51</v>
      </c>
      <c r="C1201" s="10">
        <v>0.40066106029999998</v>
      </c>
      <c r="D1201" s="10" t="str">
        <f t="shared" si="247"/>
        <v>N/A</v>
      </c>
      <c r="E1201" s="10">
        <v>0.38603021030000001</v>
      </c>
      <c r="F1201" s="10" t="str">
        <f t="shared" si="248"/>
        <v>N/A</v>
      </c>
      <c r="G1201" s="10">
        <v>0.35026018060000003</v>
      </c>
      <c r="H1201" s="10" t="str">
        <f t="shared" si="249"/>
        <v>N/A</v>
      </c>
      <c r="I1201" s="96">
        <v>-3.65</v>
      </c>
      <c r="J1201" s="96">
        <v>-9.27</v>
      </c>
      <c r="K1201" s="11" t="s">
        <v>117</v>
      </c>
      <c r="L1201" s="21" t="str">
        <f t="shared" si="250"/>
        <v>Yes</v>
      </c>
    </row>
    <row r="1202" spans="1:12">
      <c r="A1202" s="153" t="s">
        <v>600</v>
      </c>
      <c r="B1202" s="70" t="s">
        <v>51</v>
      </c>
      <c r="C1202" s="10">
        <v>1.1216841209999999</v>
      </c>
      <c r="D1202" s="10" t="str">
        <f t="shared" si="247"/>
        <v>N/A</v>
      </c>
      <c r="E1202" s="10">
        <v>1.0469196131</v>
      </c>
      <c r="F1202" s="10" t="str">
        <f t="shared" si="248"/>
        <v>N/A</v>
      </c>
      <c r="G1202" s="10">
        <v>1.0207368852000001</v>
      </c>
      <c r="H1202" s="10" t="str">
        <f t="shared" si="249"/>
        <v>N/A</v>
      </c>
      <c r="I1202" s="96">
        <v>-6.67</v>
      </c>
      <c r="J1202" s="96">
        <v>-2.5</v>
      </c>
      <c r="K1202" s="11" t="s">
        <v>117</v>
      </c>
      <c r="L1202" s="21" t="str">
        <f t="shared" si="250"/>
        <v>Yes</v>
      </c>
    </row>
    <row r="1203" spans="1:12" ht="12.75" customHeight="1">
      <c r="A1203" s="111" t="s">
        <v>840</v>
      </c>
      <c r="B1203" s="70" t="s">
        <v>51</v>
      </c>
      <c r="C1203" s="125">
        <v>568733543</v>
      </c>
      <c r="D1203" s="10" t="str">
        <f t="shared" si="247"/>
        <v>N/A</v>
      </c>
      <c r="E1203" s="125">
        <v>638177373</v>
      </c>
      <c r="F1203" s="10" t="str">
        <f t="shared" si="248"/>
        <v>N/A</v>
      </c>
      <c r="G1203" s="125">
        <v>725919083</v>
      </c>
      <c r="H1203" s="10" t="str">
        <f t="shared" si="249"/>
        <v>N/A</v>
      </c>
      <c r="I1203" s="96">
        <v>12.21</v>
      </c>
      <c r="J1203" s="96">
        <v>13.75</v>
      </c>
      <c r="K1203" s="11" t="s">
        <v>117</v>
      </c>
      <c r="L1203" s="21" t="str">
        <f t="shared" si="250"/>
        <v>Yes</v>
      </c>
    </row>
    <row r="1204" spans="1:12">
      <c r="A1204" s="111" t="s">
        <v>512</v>
      </c>
      <c r="B1204" s="70" t="s">
        <v>51</v>
      </c>
      <c r="C1204" s="49">
        <v>22042</v>
      </c>
      <c r="D1204" s="49" t="str">
        <f t="shared" si="247"/>
        <v>N/A</v>
      </c>
      <c r="E1204" s="49">
        <v>24528</v>
      </c>
      <c r="F1204" s="49" t="str">
        <f t="shared" si="248"/>
        <v>N/A</v>
      </c>
      <c r="G1204" s="49">
        <v>24458</v>
      </c>
      <c r="H1204" s="10" t="str">
        <f t="shared" si="249"/>
        <v>N/A</v>
      </c>
      <c r="I1204" s="96">
        <v>11.28</v>
      </c>
      <c r="J1204" s="96">
        <v>-0.28499999999999998</v>
      </c>
      <c r="K1204" s="11" t="s">
        <v>117</v>
      </c>
      <c r="L1204" s="21" t="str">
        <f t="shared" si="250"/>
        <v>Yes</v>
      </c>
    </row>
    <row r="1205" spans="1:12" ht="25.5">
      <c r="A1205" s="111" t="s">
        <v>849</v>
      </c>
      <c r="B1205" s="70" t="s">
        <v>51</v>
      </c>
      <c r="C1205" s="125">
        <v>25802.265811000001</v>
      </c>
      <c r="D1205" s="10" t="str">
        <f t="shared" si="247"/>
        <v>N/A</v>
      </c>
      <c r="E1205" s="125">
        <v>26018.320817</v>
      </c>
      <c r="F1205" s="10" t="str">
        <f t="shared" si="248"/>
        <v>N/A</v>
      </c>
      <c r="G1205" s="125">
        <v>29680.230722</v>
      </c>
      <c r="H1205" s="10" t="str">
        <f t="shared" si="249"/>
        <v>N/A</v>
      </c>
      <c r="I1205" s="96">
        <v>0.83730000000000004</v>
      </c>
      <c r="J1205" s="96">
        <v>14.07</v>
      </c>
      <c r="K1205" s="11" t="s">
        <v>117</v>
      </c>
      <c r="L1205" s="21" t="str">
        <f t="shared" si="250"/>
        <v>Yes</v>
      </c>
    </row>
    <row r="1206" spans="1:12">
      <c r="A1206" s="153" t="s">
        <v>654</v>
      </c>
      <c r="B1206" s="70" t="s">
        <v>51</v>
      </c>
      <c r="C1206" s="125">
        <v>18258.009664000001</v>
      </c>
      <c r="D1206" s="10" t="str">
        <f t="shared" si="247"/>
        <v>N/A</v>
      </c>
      <c r="E1206" s="125">
        <v>18642.76369</v>
      </c>
      <c r="F1206" s="10" t="str">
        <f t="shared" si="248"/>
        <v>N/A</v>
      </c>
      <c r="G1206" s="125">
        <v>20461.115860999998</v>
      </c>
      <c r="H1206" s="10" t="str">
        <f t="shared" si="249"/>
        <v>N/A</v>
      </c>
      <c r="I1206" s="96">
        <v>2.1070000000000002</v>
      </c>
      <c r="J1206" s="96">
        <v>9.7539999999999996</v>
      </c>
      <c r="K1206" s="11" t="s">
        <v>117</v>
      </c>
      <c r="L1206" s="21" t="str">
        <f t="shared" si="250"/>
        <v>Yes</v>
      </c>
    </row>
    <row r="1207" spans="1:12">
      <c r="A1207" s="153" t="s">
        <v>655</v>
      </c>
      <c r="B1207" s="70" t="s">
        <v>51</v>
      </c>
      <c r="C1207" s="125">
        <v>32464.212113000001</v>
      </c>
      <c r="D1207" s="10" t="str">
        <f t="shared" si="247"/>
        <v>N/A</v>
      </c>
      <c r="E1207" s="125">
        <v>31318.182958000001</v>
      </c>
      <c r="F1207" s="10" t="str">
        <f t="shared" si="248"/>
        <v>N/A</v>
      </c>
      <c r="G1207" s="125">
        <v>35890.573434999998</v>
      </c>
      <c r="H1207" s="10" t="str">
        <f t="shared" si="249"/>
        <v>N/A</v>
      </c>
      <c r="I1207" s="96">
        <v>-3.53</v>
      </c>
      <c r="J1207" s="96">
        <v>14.6</v>
      </c>
      <c r="K1207" s="11" t="s">
        <v>117</v>
      </c>
      <c r="L1207" s="21" t="str">
        <f t="shared" si="250"/>
        <v>Yes</v>
      </c>
    </row>
    <row r="1208" spans="1:12">
      <c r="A1208" s="153" t="s">
        <v>656</v>
      </c>
      <c r="B1208" s="70" t="s">
        <v>51</v>
      </c>
      <c r="C1208" s="125">
        <v>36558.096153999999</v>
      </c>
      <c r="D1208" s="10" t="str">
        <f t="shared" si="247"/>
        <v>N/A</v>
      </c>
      <c r="E1208" s="125">
        <v>29687.481928000001</v>
      </c>
      <c r="F1208" s="10" t="str">
        <f t="shared" si="248"/>
        <v>N/A</v>
      </c>
      <c r="G1208" s="125">
        <v>36937.779069999997</v>
      </c>
      <c r="H1208" s="10" t="str">
        <f t="shared" si="249"/>
        <v>N/A</v>
      </c>
      <c r="I1208" s="96">
        <v>-18.8</v>
      </c>
      <c r="J1208" s="96">
        <v>24.42</v>
      </c>
      <c r="K1208" s="11" t="s">
        <v>117</v>
      </c>
      <c r="L1208" s="21" t="str">
        <f t="shared" si="250"/>
        <v>No</v>
      </c>
    </row>
    <row r="1209" spans="1:12">
      <c r="A1209" s="153" t="s">
        <v>657</v>
      </c>
      <c r="B1209" s="70" t="s">
        <v>51</v>
      </c>
      <c r="C1209" s="125">
        <v>7604.5</v>
      </c>
      <c r="D1209" s="10" t="str">
        <f t="shared" si="247"/>
        <v>N/A</v>
      </c>
      <c r="E1209" s="125" t="s">
        <v>995</v>
      </c>
      <c r="F1209" s="10" t="str">
        <f t="shared" si="248"/>
        <v>N/A</v>
      </c>
      <c r="G1209" s="125">
        <v>2567</v>
      </c>
      <c r="H1209" s="10" t="str">
        <f t="shared" si="249"/>
        <v>N/A</v>
      </c>
      <c r="I1209" s="96" t="s">
        <v>995</v>
      </c>
      <c r="J1209" s="96" t="s">
        <v>995</v>
      </c>
      <c r="K1209" s="11" t="s">
        <v>117</v>
      </c>
      <c r="L1209" s="21" t="str">
        <f t="shared" si="250"/>
        <v>N/A</v>
      </c>
    </row>
    <row r="1210" spans="1:12" ht="25.5">
      <c r="A1210" s="118" t="s">
        <v>513</v>
      </c>
      <c r="B1210" s="70" t="s">
        <v>51</v>
      </c>
      <c r="C1210" s="10">
        <v>1.4443844492</v>
      </c>
      <c r="D1210" s="10" t="str">
        <f t="shared" si="247"/>
        <v>N/A</v>
      </c>
      <c r="E1210" s="10">
        <v>1.551626304</v>
      </c>
      <c r="F1210" s="10" t="str">
        <f t="shared" si="248"/>
        <v>N/A</v>
      </c>
      <c r="G1210" s="10">
        <v>1.5207796778</v>
      </c>
      <c r="H1210" s="10" t="str">
        <f t="shared" si="249"/>
        <v>N/A</v>
      </c>
      <c r="I1210" s="96">
        <v>7.4249999999999998</v>
      </c>
      <c r="J1210" s="96">
        <v>-1.99</v>
      </c>
      <c r="K1210" s="11" t="s">
        <v>117</v>
      </c>
      <c r="L1210" s="21" t="str">
        <f t="shared" si="250"/>
        <v>Yes</v>
      </c>
    </row>
    <row r="1211" spans="1:12">
      <c r="A1211" s="153" t="s">
        <v>592</v>
      </c>
      <c r="B1211" s="70" t="s">
        <v>51</v>
      </c>
      <c r="C1211" s="10">
        <v>6.6401011286999996</v>
      </c>
      <c r="D1211" s="10" t="str">
        <f t="shared" si="247"/>
        <v>N/A</v>
      </c>
      <c r="E1211" s="10">
        <v>6.6817105700999999</v>
      </c>
      <c r="F1211" s="10" t="str">
        <f t="shared" si="248"/>
        <v>N/A</v>
      </c>
      <c r="G1211" s="10">
        <v>6.5061705556999998</v>
      </c>
      <c r="H1211" s="10" t="str">
        <f t="shared" si="249"/>
        <v>N/A</v>
      </c>
      <c r="I1211" s="96">
        <v>0.62660000000000005</v>
      </c>
      <c r="J1211" s="96">
        <v>-2.63</v>
      </c>
      <c r="K1211" s="11" t="s">
        <v>117</v>
      </c>
      <c r="L1211" s="21" t="str">
        <f t="shared" si="250"/>
        <v>Yes</v>
      </c>
    </row>
    <row r="1212" spans="1:12">
      <c r="A1212" s="153" t="s">
        <v>595</v>
      </c>
      <c r="B1212" s="70" t="s">
        <v>51</v>
      </c>
      <c r="C1212" s="10">
        <v>4.3409025646000003</v>
      </c>
      <c r="D1212" s="10" t="str">
        <f t="shared" si="247"/>
        <v>N/A</v>
      </c>
      <c r="E1212" s="10">
        <v>5.2384219807000001</v>
      </c>
      <c r="F1212" s="10" t="str">
        <f t="shared" si="248"/>
        <v>N/A</v>
      </c>
      <c r="G1212" s="10">
        <v>5.2645697321</v>
      </c>
      <c r="H1212" s="10" t="str">
        <f t="shared" si="249"/>
        <v>N/A</v>
      </c>
      <c r="I1212" s="96">
        <v>20.68</v>
      </c>
      <c r="J1212" s="96">
        <v>0.49919999999999998</v>
      </c>
      <c r="K1212" s="11" t="s">
        <v>117</v>
      </c>
      <c r="L1212" s="21" t="str">
        <f t="shared" si="250"/>
        <v>Yes</v>
      </c>
    </row>
    <row r="1213" spans="1:12">
      <c r="A1213" s="153" t="s">
        <v>598</v>
      </c>
      <c r="B1213" s="70" t="s">
        <v>51</v>
      </c>
      <c r="C1213" s="10">
        <v>6.3422755000000003E-3</v>
      </c>
      <c r="D1213" s="10" t="str">
        <f t="shared" si="247"/>
        <v>N/A</v>
      </c>
      <c r="E1213" s="10">
        <v>9.4878613000000007E-3</v>
      </c>
      <c r="F1213" s="10" t="str">
        <f t="shared" si="248"/>
        <v>N/A</v>
      </c>
      <c r="G1213" s="10">
        <v>9.5053251999999994E-3</v>
      </c>
      <c r="H1213" s="10" t="str">
        <f t="shared" si="249"/>
        <v>N/A</v>
      </c>
      <c r="I1213" s="96">
        <v>49.6</v>
      </c>
      <c r="J1213" s="96">
        <v>0.18410000000000001</v>
      </c>
      <c r="K1213" s="11" t="s">
        <v>117</v>
      </c>
      <c r="L1213" s="21" t="str">
        <f t="shared" si="250"/>
        <v>Yes</v>
      </c>
    </row>
    <row r="1214" spans="1:12">
      <c r="A1214" s="153" t="s">
        <v>600</v>
      </c>
      <c r="B1214" s="70" t="s">
        <v>51</v>
      </c>
      <c r="C1214" s="10">
        <v>7.0880509999999999E-4</v>
      </c>
      <c r="D1214" s="10" t="str">
        <f t="shared" si="247"/>
        <v>N/A</v>
      </c>
      <c r="E1214" s="10">
        <v>0</v>
      </c>
      <c r="F1214" s="10" t="str">
        <f t="shared" si="248"/>
        <v>N/A</v>
      </c>
      <c r="G1214" s="10">
        <v>3.619634E-4</v>
      </c>
      <c r="H1214" s="10" t="str">
        <f t="shared" si="249"/>
        <v>N/A</v>
      </c>
      <c r="I1214" s="96">
        <v>-100</v>
      </c>
      <c r="J1214" s="96" t="s">
        <v>995</v>
      </c>
      <c r="K1214" s="11" t="s">
        <v>117</v>
      </c>
      <c r="L1214" s="21" t="str">
        <f t="shared" si="250"/>
        <v>N/A</v>
      </c>
    </row>
    <row r="1216" spans="1:12">
      <c r="B1216" s="127"/>
      <c r="C1216" s="127"/>
      <c r="D1216" s="127"/>
      <c r="E1216" s="127"/>
      <c r="F1216" s="127"/>
    </row>
  </sheetData>
  <mergeCells count="69">
    <mergeCell ref="A1131:L1131"/>
    <mergeCell ref="A1162:L1162"/>
    <mergeCell ref="A1174:L1174"/>
    <mergeCell ref="A1190:L1190"/>
    <mergeCell ref="A933:L933"/>
    <mergeCell ref="A949:L949"/>
    <mergeCell ref="A966:L966"/>
    <mergeCell ref="A1008:L1008"/>
    <mergeCell ref="A1036:L1036"/>
    <mergeCell ref="A1110:L1110"/>
    <mergeCell ref="A802:L802"/>
    <mergeCell ref="A815:L815"/>
    <mergeCell ref="A889:L889"/>
    <mergeCell ref="A902:L902"/>
    <mergeCell ref="A921:L921"/>
    <mergeCell ref="A682:L682"/>
    <mergeCell ref="A715:L715"/>
    <mergeCell ref="A727:L727"/>
    <mergeCell ref="A743:L743"/>
    <mergeCell ref="A768:L768"/>
    <mergeCell ref="A559:L559"/>
    <mergeCell ref="A511:L511"/>
    <mergeCell ref="A516:L516"/>
    <mergeCell ref="A587:L587"/>
    <mergeCell ref="A661:L661"/>
    <mergeCell ref="A472:L472"/>
    <mergeCell ref="A485:L485"/>
    <mergeCell ref="A489:L489"/>
    <mergeCell ref="A492:L492"/>
    <mergeCell ref="A521:L521"/>
    <mergeCell ref="A411:L411"/>
    <mergeCell ref="A421:L421"/>
    <mergeCell ref="A423:L423"/>
    <mergeCell ref="A429:L429"/>
    <mergeCell ref="A433:L433"/>
    <mergeCell ref="A397:L397"/>
    <mergeCell ref="A400:L400"/>
    <mergeCell ref="A403:L403"/>
    <mergeCell ref="A406:L406"/>
    <mergeCell ref="A409:L409"/>
    <mergeCell ref="A351:L351"/>
    <mergeCell ref="A368:L368"/>
    <mergeCell ref="A372:L372"/>
    <mergeCell ref="A384:L384"/>
    <mergeCell ref="A396:L396"/>
    <mergeCell ref="A303:L303"/>
    <mergeCell ref="A305:L305"/>
    <mergeCell ref="A327:L327"/>
    <mergeCell ref="A342:L342"/>
    <mergeCell ref="A345:L345"/>
    <mergeCell ref="A336:L336"/>
    <mergeCell ref="A285:L285"/>
    <mergeCell ref="A286:L286"/>
    <mergeCell ref="A290:L290"/>
    <mergeCell ref="A294:L294"/>
    <mergeCell ref="A299:L299"/>
    <mergeCell ref="A158:L158"/>
    <mergeCell ref="A159:L159"/>
    <mergeCell ref="A166:L166"/>
    <mergeCell ref="A175:L175"/>
    <mergeCell ref="A252:L252"/>
    <mergeCell ref="A118:L118"/>
    <mergeCell ref="A123:L123"/>
    <mergeCell ref="A5:L5"/>
    <mergeCell ref="A24:L24"/>
    <mergeCell ref="A30:L30"/>
    <mergeCell ref="A35:L35"/>
    <mergeCell ref="A82:L82"/>
    <mergeCell ref="A114:L114"/>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03/24/2010</oddHeader>
    <oddFooter xml:space="preserve">&amp;R&amp;P&amp;L&amp;9&amp;"Times" Abbreviations and acronyms are described at the end of this report.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Computer &amp; Network Services</cp:lastModifiedBy>
  <cp:lastPrinted>2010-03-13T21:10:01Z</cp:lastPrinted>
  <dcterms:created xsi:type="dcterms:W3CDTF">2001-03-26T18:59:21Z</dcterms:created>
  <dcterms:modified xsi:type="dcterms:W3CDTF">2010-04-28T18:18:04Z</dcterms:modified>
</cp:coreProperties>
</file>