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<sst xmlns="http://schemas.openxmlformats.org/spreadsheetml/2006/main" count="6723" uniqueCount="1753">
  <si>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</si>
  <si>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</si>
  <si>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</si>
  <si>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</si>
  <si>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</si>
  <si>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</si>
  <si>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</si>
  <si>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</si>
  <si>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</si>
  <si>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</si>
  <si>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</si>
  <si>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</si>
  <si>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</si>
  <si>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</si>
  <si>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</si>
  <si>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</si>
  <si>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</si>
  <si>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</si>
  <si>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</si>
  <si>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</si>
  <si>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</si>
  <si>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</si>
  <si>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</si>
  <si>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</si>
  <si>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</si>
  <si>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</si>
  <si>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</si>
  <si>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</si>
  <si>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</si>
  <si>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</si>
  <si>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</si>
  <si>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</si>
  <si>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</si>
  <si>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</si>
  <si>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</si>
  <si>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</si>
  <si>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</si>
  <si>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</si>
  <si>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</si>
  <si>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</si>
  <si>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</si>
  <si>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</si>
  <si>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</si>
  <si>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</si>
  <si>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</si>
  <si>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</si>
  <si>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</si>
  <si>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</si>
  <si>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</si>
  <si>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</si>
  <si>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</si>
  <si>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</si>
  <si>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</si>
  <si>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</si>
  <si>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</si>
  <si>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</si>
  <si>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</si>
  <si>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</si>
  <si>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</si>
  <si>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</si>
  <si>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</si>
  <si>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</si>
  <si>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</si>
  <si>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</si>
  <si>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</si>
  <si>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</si>
  <si>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</si>
  <si>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</si>
  <si>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</si>
  <si>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</si>
  <si>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</si>
  <si>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</si>
  <si>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</si>
  <si>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</si>
  <si>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</si>
  <si>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</si>
  <si>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</si>
  <si>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</si>
  <si>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</si>
  <si>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</si>
  <si>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</si>
  <si>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</si>
  <si>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</si>
  <si>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</si>
  <si>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</si>
  <si>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</si>
  <si>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</si>
  <si>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</si>
  <si>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</si>
  <si>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</si>
  <si>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</si>
  <si>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</si>
  <si>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</si>
  <si>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</si>
  <si>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</si>
  <si>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</si>
  <si>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</si>
  <si>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</si>
  <si>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</si>
  <si>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</si>
  <si>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</si>
  <si>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</si>
  <si>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</si>
  <si>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</si>
  <si>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</si>
  <si>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</si>
  <si>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</si>
  <si>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</si>
  <si>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</si>
  <si>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</si>
  <si>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</si>
  <si>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</si>
  <si>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</si>
  <si>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</si>
  <si>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</si>
  <si>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</si>
  <si>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</si>
  <si>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</si>
  <si>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</si>
  <si>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</si>
  <si>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</si>
  <si>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</si>
  <si>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</si>
  <si>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</si>
  <si>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</si>
  <si>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</si>
  <si>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</si>
  <si>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</si>
  <si>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</si>
  <si>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</si>
  <si>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</si>
  <si>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</si>
  <si>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</si>
  <si>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</si>
  <si>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</si>
  <si>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</si>
  <si>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</si>
  <si>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</si>
  <si>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</si>
  <si>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</si>
  <si>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</si>
  <si>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</si>
  <si>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</si>
  <si>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</si>
  <si>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</si>
  <si>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</si>
  <si>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</si>
  <si>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</si>
  <si>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</si>
  <si>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</si>
  <si>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</si>
  <si>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</si>
  <si>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</si>
  <si>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</si>
  <si>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</si>
  <si>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</si>
  <si>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</si>
  <si>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</si>
  <si>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</si>
  <si>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</si>
  <si>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</si>
  <si>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</si>
  <si>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</si>
  <si>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</si>
  <si>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</si>
  <si>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</si>
  <si>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</si>
  <si>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</si>
  <si>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</si>
  <si>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</si>
  <si>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</si>
  <si>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</si>
  <si>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</si>
  <si>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</si>
  <si>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</si>
  <si>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</si>
  <si>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</si>
  <si>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</si>
  <si>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</si>
  <si>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</si>
  <si>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</si>
  <si>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</si>
  <si>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</si>
  <si>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</si>
  <si>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</si>
  <si>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</si>
  <si>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</si>
  <si>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</si>
  <si>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</si>
  <si>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</si>
  <si>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</si>
  <si>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</si>
  <si>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</si>
  <si>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</si>
  <si>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</si>
  <si>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</si>
  <si>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</si>
  <si>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</si>
  <si>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</si>
  <si>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</si>
  <si>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</si>
  <si>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</si>
  <si>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</si>
  <si>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</si>
  <si>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</si>
  <si>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</si>
  <si>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</si>
  <si>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</si>
  <si>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</si>
  <si>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</si>
  <si>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</si>
  <si>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</si>
  <si>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</si>
  <si>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</si>
  <si>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</si>
  <si>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</si>
  <si>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</si>
  <si>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</si>
  <si>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</si>
  <si>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</si>
  <si>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</si>
  <si>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</si>
  <si>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</si>
  <si>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</si>
  <si>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</si>
  <si>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</si>
  <si>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</si>
  <si>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</si>
  <si>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</si>
  <si>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</si>
  <si>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</si>
  <si>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</si>
  <si>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</si>
  <si>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</si>
  <si>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</si>
  <si>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</si>
  <si>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</si>
  <si>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</si>
  <si>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</si>
  <si>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</si>
  <si>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</si>
  <si>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</si>
  <si>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</si>
  <si>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</si>
  <si>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</si>
  <si>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</si>
  <si>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</si>
  <si>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</si>
  <si>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</si>
  <si>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</si>
  <si>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</si>
  <si>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</si>
  <si>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</si>
  <si>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</si>
  <si>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</si>
  <si>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</si>
  <si>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</si>
  <si>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</si>
  <si>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</si>
  <si>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</si>
  <si>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</si>
  <si>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</si>
  <si>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</si>
  <si>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</si>
  <si>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</si>
  <si>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</si>
  <si>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</si>
  <si>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</si>
  <si>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</si>
  <si>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</si>
  <si>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</si>
  <si>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</si>
  <si>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</si>
  <si>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</si>
  <si>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</si>
  <si>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</si>
  <si>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</si>
  <si>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</si>
  <si>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</si>
  <si>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</si>
  <si>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</si>
  <si>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</si>
  <si>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</si>
  <si>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</si>
  <si>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</si>
  <si>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</si>
  <si>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</si>
  <si>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</si>
  <si>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</si>
  <si>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</si>
  <si>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</si>
  <si>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</si>
  <si>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</si>
  <si>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</si>
  <si>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</si>
  <si>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</si>
  <si>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</si>
  <si>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</si>
  <si>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</si>
  <si>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</si>
  <si>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</si>
  <si>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</si>
  <si>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</si>
  <si>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</si>
  <si>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</si>
  <si>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</si>
  <si>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</si>
  <si>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</si>
  <si>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</si>
  <si>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</si>
  <si>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</si>
  <si>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</si>
  <si>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</si>
  <si>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</si>
  <si>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</si>
  <si>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</si>
  <si>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</si>
  <si>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</si>
  <si>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</si>
  <si>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</si>
  <si>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</si>
  <si>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</si>
  <si>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</si>
  <si>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</si>
  <si>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</si>
  <si>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</si>
  <si>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</si>
  <si>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</si>
  <si>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</si>
  <si>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</si>
  <si>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</si>
  <si>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</si>
  <si>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</si>
  <si>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</si>
  <si>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</si>
  <si>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</si>
  <si>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</si>
  <si>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</si>
  <si>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</si>
  <si>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</si>
  <si>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</si>
  <si>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</si>
  <si>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</si>
  <si>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</si>
  <si>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</si>
  <si>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</si>
  <si>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</si>
  <si>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</si>
  <si>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</si>
  <si>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</si>
  <si>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</si>
  <si>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</si>
  <si>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</si>
  <si>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</si>
  <si>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</si>
  <si>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</si>
  <si>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</si>
  <si>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</si>
  <si>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</si>
  <si>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</si>
  <si>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</si>
  <si>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</si>
  <si>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</si>
  <si>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</si>
  <si>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</si>
  <si>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</si>
  <si>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</si>
  <si>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</si>
  <si>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</si>
  <si>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</si>
  <si>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</si>
  <si>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</si>
  <si>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</si>
  <si>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</si>
  <si>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</si>
  <si>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</si>
  <si>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</si>
  <si>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</si>
  <si>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</si>
  <si>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</si>
  <si>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</si>
  <si>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</si>
  <si>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</si>
  <si>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</si>
  <si>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</si>
  <si>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</si>
  <si>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</si>
  <si>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</si>
  <si>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</si>
  <si>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</si>
  <si>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</si>
  <si>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</si>
  <si>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</si>
  <si>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</si>
  <si>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</si>
  <si>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</si>
  <si>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</si>
  <si>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</si>
  <si>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</si>
  <si>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</si>
  <si>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</si>
  <si>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</si>
  <si>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</si>
  <si>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</si>
  <si>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</si>
  <si>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</si>
  <si>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</si>
  <si>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</si>
  <si>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</si>
  <si>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</si>
  <si>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</si>
  <si>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</si>
  <si>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</si>
  <si>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</si>
  <si>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</si>
  <si>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</si>
  <si>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</si>
  <si>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</si>
  <si>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</si>
  <si>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</si>
  <si>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</si>
  <si>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</si>
  <si>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</si>
  <si>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</si>
  <si>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</si>
  <si>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</si>
  <si>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</si>
  <si>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</si>
  <si>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</si>
  <si>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</si>
  <si>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</si>
  <si>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</si>
  <si>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</si>
  <si>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</si>
  <si>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</si>
  <si>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</si>
  <si>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</si>
  <si>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</si>
  <si>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</si>
  <si>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</si>
  <si>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</si>
  <si>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</si>
  <si>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</si>
  <si>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</si>
  <si>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</si>
  <si>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</si>
  <si>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</si>
  <si>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</si>
  <si>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</si>
  <si>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</si>
  <si>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</si>
  <si>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</si>
  <si>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</si>
  <si>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</si>
  <si>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</si>
  <si>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</si>
  <si>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</si>
  <si>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</si>
  <si>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</si>
  <si>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</si>
  <si>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</si>
  <si>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</si>
  <si>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</si>
  <si>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</si>
  <si>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</si>
  <si>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</si>
  <si>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</si>
  <si>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</si>
  <si>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</si>
  <si>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</si>
  <si>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</si>
  <si>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</si>
  <si>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</si>
  <si>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</si>
  <si>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</si>
  <si>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</si>
  <si>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</si>
  <si>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</si>
  <si>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</si>
  <si>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</si>
  <si>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</si>
  <si>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</si>
  <si>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</si>
  <si>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</si>
  <si>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</si>
  <si>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</si>
  <si>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</si>
  <si>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</si>
  <si>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</si>
  <si>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</si>
  <si>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</si>
  <si>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</si>
  <si>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</si>
  <si>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</si>
  <si>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</si>
  <si>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</si>
  <si>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</si>
  <si>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</si>
  <si>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</si>
  <si>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</si>
  <si>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</si>
  <si>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</si>
  <si>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</si>
  <si>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</si>
  <si>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</si>
  <si>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</si>
  <si>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</si>
  <si>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</si>
  <si>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</si>
  <si>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</si>
  <si>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</si>
  <si>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</si>
  <si>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</si>
  <si>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</si>
  <si>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</si>
  <si>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</si>
  <si>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</si>
  <si>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</si>
  <si>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</si>
  <si>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</si>
  <si>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</si>
  <si>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</si>
  <si>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</si>
  <si>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</si>
  <si>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</si>
  <si>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</si>
  <si>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</si>
  <si>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</si>
  <si>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</si>
  <si>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</si>
  <si>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</si>
  <si>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</si>
  <si>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</si>
  <si>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</si>
  <si>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</si>
  <si>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</si>
  <si>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</si>
  <si>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</si>
  <si>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</si>
  <si>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</si>
  <si>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</si>
  <si>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</si>
  <si>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</si>
  <si>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</si>
  <si>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</si>
  <si>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</si>
  <si>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</si>
  <si>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</si>
  <si>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</si>
  <si>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</si>
  <si>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</si>
  <si>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</si>
  <si>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</si>
  <si>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</si>
  <si>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</si>
  <si>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</si>
  <si>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</si>
  <si>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</si>
  <si>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</si>
  <si>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</si>
  <si>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</si>
  <si>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</si>
  <si>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</si>
  <si>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</si>
  <si>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</si>
  <si>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</si>
  <si>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</si>
  <si>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</si>
  <si>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</si>
  <si>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</si>
  <si>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</si>
  <si>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</si>
  <si>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</si>
  <si>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</si>
  <si>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</si>
  <si>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</si>
  <si>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</si>
  <si>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</si>
  <si>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</si>
  <si>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</si>
  <si>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</si>
  <si>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</si>
  <si>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</si>
  <si>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</si>
  <si>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</si>
  <si>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</si>
  <si>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</si>
  <si>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</si>
  <si>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</si>
  <si>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</si>
  <si>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</si>
  <si>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</si>
  <si>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</si>
  <si>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</si>
  <si>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</si>
  <si>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</si>
  <si>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</si>
  <si>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</si>
  <si>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</si>
  <si>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</si>
  <si>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</si>
  <si>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</si>
  <si>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</si>
  <si>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</si>
  <si>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</si>
  <si>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</si>
  <si>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</si>
  <si>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</si>
  <si>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</si>
  <si>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</si>
  <si>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</si>
  <si>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</si>
  <si>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</si>
  <si>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</si>
  <si>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</si>
  <si>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</si>
  <si>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</si>
  <si>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</si>
  <si>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</si>
  <si>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</si>
  <si>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</si>
  <si>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</si>
  <si>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</si>
  <si>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</si>
  <si>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</si>
  <si>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</si>
  <si>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</si>
  <si>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</si>
  <si>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</si>
  <si>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</si>
  <si>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</si>
  <si>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</si>
  <si>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</si>
  <si>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</si>
  <si>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</si>
  <si>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</si>
  <si>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</si>
  <si>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</si>
  <si>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</si>
  <si>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</si>
  <si>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</si>
  <si>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</si>
  <si>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</si>
  <si>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</si>
  <si>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</si>
  <si>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</si>
  <si>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</si>
  <si>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</si>
  <si>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</si>
  <si>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</si>
  <si>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</si>
  <si>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</si>
  <si>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</si>
  <si>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</si>
  <si>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</si>
  <si>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</si>
  <si>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</si>
  <si>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</si>
  <si>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</si>
  <si>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</si>
  <si>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</si>
  <si>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</si>
  <si>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</si>
  <si>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</si>
  <si>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</si>
  <si>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</si>
  <si>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</si>
  <si>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</si>
  <si>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</si>
  <si>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</si>
  <si>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</si>
  <si>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</si>
  <si>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</si>
  <si>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</si>
  <si>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</si>
  <si>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</si>
  <si>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</si>
  <si>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</si>
  <si>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</si>
  <si>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</si>
  <si>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</si>
  <si>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</si>
  <si>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</si>
  <si>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</si>
  <si>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</si>
  <si>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</si>
  <si>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</si>
  <si>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</si>
  <si>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</si>
  <si>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</si>
  <si>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</si>
  <si>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</si>
  <si>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</si>
  <si>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</si>
  <si>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</si>
  <si>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</si>
  <si>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</si>
  <si>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</si>
  <si>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</si>
  <si>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</si>
  <si>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</si>
  <si>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</si>
  <si>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</si>
  <si>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</si>
  <si>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</si>
  <si>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</si>
  <si>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</si>
  <si>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</si>
  <si>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</si>
  <si>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</si>
  <si>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</si>
  <si>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</si>
  <si>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</si>
  <si>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</si>
  <si>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</si>
  <si>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</si>
  <si>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</si>
  <si>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</si>
  <si>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</si>
  <si>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</si>
  <si>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</si>
  <si>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</si>
  <si>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</si>
  <si>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</si>
  <si>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</si>
  <si>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</si>
  <si>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</si>
  <si>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</si>
  <si>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</si>
  <si>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</si>
  <si>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</si>
  <si>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</si>
  <si>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</si>
  <si>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</si>
  <si>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</si>
  <si>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</si>
  <si>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</si>
  <si>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</si>
  <si>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</si>
  <si>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</si>
  <si>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</si>
  <si>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</si>
  <si>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</si>
  <si>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</si>
  <si>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</si>
  <si>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</si>
  <si>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</si>
  <si>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</si>
  <si>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</si>
  <si>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</si>
  <si>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</si>
  <si>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</si>
  <si>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</si>
  <si>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</si>
  <si>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</si>
  <si>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</si>
  <si>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</si>
  <si>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</si>
  <si>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</si>
  <si>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</si>
  <si>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</si>
  <si>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</si>
  <si>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</si>
  <si>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</si>
  <si>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</si>
  <si>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</si>
  <si>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</si>
  <si>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</si>
  <si>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</si>
  <si>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</si>
  <si>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</si>
  <si>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</si>
  <si>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</si>
  <si>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</si>
  <si>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</si>
  <si>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</si>
  <si>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</si>
  <si>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</si>
  <si>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</si>
  <si>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</si>
  <si>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</si>
  <si>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</si>
  <si>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</si>
  <si>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</si>
  <si>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</si>
  <si>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</si>
  <si>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</si>
  <si>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</si>
  <si>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</si>
  <si>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</si>
  <si>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</si>
  <si>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</si>
  <si>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</si>
  <si>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</si>
  <si>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</si>
  <si>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</si>
  <si>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</si>
  <si>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</si>
  <si>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</si>
  <si>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</si>
  <si>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</si>
  <si>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</si>
  <si>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</si>
  <si>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</si>
  <si>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</si>
  <si>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</si>
  <si>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</si>
  <si>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</si>
  <si>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</si>
  <si>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</si>
  <si>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</si>
  <si>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</si>
  <si>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</si>
  <si>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</si>
  <si>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</si>
  <si>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</si>
  <si>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</si>
  <si>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</si>
  <si>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</si>
  <si>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</si>
  <si>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</si>
  <si>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</si>
  <si>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</si>
  <si>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</si>
  <si>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</si>
  <si>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</si>
  <si>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</si>
  <si>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</si>
  <si>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</si>
  <si>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</si>
  <si>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</si>
  <si>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</si>
  <si>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</si>
  <si>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</si>
  <si>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</si>
  <si>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</si>
  <si>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</si>
  <si>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</si>
  <si>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</si>
  <si>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</si>
  <si>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</si>
  <si>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</si>
  <si>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</si>
  <si>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</si>
  <si>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</si>
  <si>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</si>
  <si>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</si>
  <si>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</si>
  <si>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</si>
  <si>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</si>
  <si>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</si>
  <si>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</si>
  <si>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</si>
  <si>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</si>
  <si>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</si>
  <si>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</si>
  <si>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</si>
  <si>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</si>
  <si>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</si>
  <si>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</si>
  <si>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</si>
  <si>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</si>
  <si>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</si>
  <si>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</si>
  <si>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</si>
  <si>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</si>
  <si>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</si>
  <si>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</si>
  <si>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</si>
  <si>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</si>
  <si>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</si>
  <si>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</si>
  <si>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</si>
  <si>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</si>
  <si>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</si>
  <si>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</si>
  <si>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</si>
  <si>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</si>
  <si>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</si>
  <si>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</si>
  <si>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</si>
  <si>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</si>
  <si>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</si>
  <si>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</si>
  <si>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</si>
  <si>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</si>
  <si>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</si>
  <si>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</si>
  <si>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</si>
  <si>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</si>
  <si>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</si>
  <si>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</si>
  <si>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</si>
  <si>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</si>
  <si>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</si>
  <si>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</si>
  <si>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</si>
  <si>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</si>
  <si>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</si>
  <si>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</si>
  <si>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</si>
  <si>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</si>
  <si>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</si>
  <si>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</si>
  <si>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</si>
  <si>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</si>
  <si>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</si>
  <si>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</si>
  <si>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</si>
  <si>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</si>
  <si>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</si>
  <si>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</si>
  <si>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</si>
  <si>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</si>
  <si>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</si>
  <si>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</si>
  <si>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</si>
  <si>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</si>
  <si>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</si>
  <si>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</si>
  <si>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</si>
  <si>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</si>
  <si>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</si>
  <si>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</si>
  <si>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</si>
  <si>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</si>
  <si>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</si>
  <si>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</si>
  <si>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</si>
  <si>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</si>
  <si>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</si>
  <si>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</si>
  <si>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</si>
  <si>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</si>
  <si>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</si>
  <si>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</si>
  <si>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</si>
  <si>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</si>
  <si>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</si>
  <si>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</si>
  <si>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</si>
  <si>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</si>
  <si>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</si>
  <si>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</si>
  <si>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</si>
  <si>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</si>
  <si>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</si>
  <si>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</si>
  <si>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</si>
  <si>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</si>
  <si>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</si>
  <si>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</si>
  <si>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</si>
  <si>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</si>
  <si>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</si>
  <si>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</si>
  <si>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</si>
  <si>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</si>
  <si>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</si>
  <si>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</si>
  <si>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</si>
  <si>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</si>
  <si>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</si>
  <si>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</si>
  <si>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</si>
  <si>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</si>
  <si>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</si>
  <si>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</si>
  <si>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</si>
  <si>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</si>
  <si>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</si>
  <si>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</si>
  <si>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</si>
  <si>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</si>
  <si>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</si>
  <si>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</si>
  <si>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</si>
  <si>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</si>
  <si>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</si>
  <si>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</si>
  <si>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</si>
  <si>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</si>
  <si>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</si>
  <si>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</si>
  <si>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</si>
  <si>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</si>
  <si>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</si>
  <si>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</si>
  <si>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</si>
  <si>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</si>
  <si>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</si>
  <si>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</si>
  <si>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</si>
  <si>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</si>
  <si>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</si>
  <si>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</si>
  <si>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</si>
  <si>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</si>
  <si>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</si>
  <si>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</si>
  <si>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</si>
  <si>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</si>
  <si>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</si>
  <si>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</si>
  <si>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</si>
  <si>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</si>
  <si>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</si>
  <si>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</si>
  <si>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</si>
  <si>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</si>
  <si>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</si>
  <si>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</si>
  <si>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</si>
  <si>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</si>
  <si>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</si>
  <si>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</si>
  <si>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</si>
  <si>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</si>
  <si>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</si>
  <si>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</si>
  <si>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</si>
  <si>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</si>
  <si>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</si>
  <si>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</si>
  <si>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</si>
  <si>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</si>
  <si>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</si>
  <si>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</si>
  <si>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</si>
  <si>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</si>
  <si>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</si>
  <si>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</si>
  <si>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</si>
  <si>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</si>
  <si>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</si>
  <si>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</si>
  <si>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</si>
  <si>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</si>
  <si>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</si>
  <si>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</si>
  <si>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</si>
  <si>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</si>
  <si>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</si>
  <si>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</si>
  <si>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</si>
  <si>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</si>
  <si>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</si>
  <si>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</si>
  <si>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</si>
  <si>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</si>
  <si>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</si>
  <si>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</si>
  <si>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</si>
  <si>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</si>
  <si>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</si>
  <si>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</si>
  <si>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</si>
  <si>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</si>
  <si>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</si>
  <si>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</si>
  <si>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</si>
  <si>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</si>
  <si>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</si>
  <si>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</si>
  <si>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</si>
  <si>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</si>
  <si>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</si>
  <si>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</si>
  <si>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</si>
  <si>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</si>
  <si>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</si>
  <si>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</si>
  <si>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</si>
  <si>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</si>
  <si>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</si>
  <si>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</si>
  <si>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</si>
  <si>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</si>
  <si>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</si>
  <si>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</si>
  <si>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</si>
  <si>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</si>
  <si>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</si>
  <si>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</si>
  <si>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</si>
  <si>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</si>
  <si>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</si>
  <si>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</si>
  <si>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</si>
  <si>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</si>
  <si>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</si>
  <si>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</si>
  <si>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</si>
  <si>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</si>
  <si>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</si>
  <si>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</si>
  <si>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</si>
  <si>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</si>
  <si>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</si>
  <si>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</si>
  <si>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</si>
  <si>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</si>
  <si>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</si>
  <si>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</si>
  <si>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</si>
  <si>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</si>
  <si>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</si>
  <si>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</si>
  <si>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</si>
  <si>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</si>
  <si>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</si>
  <si>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</si>
  <si>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</si>
  <si>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</si>
  <si>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</si>
  <si>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</si>
  <si>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</si>
  <si>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</si>
  <si>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</si>
  <si>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</si>
  <si>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</si>
  <si>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</si>
  <si>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</si>
  <si>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</si>
  <si>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</si>
  <si>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</si>
  <si>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</si>
  <si>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</si>
  <si>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</si>
  <si>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</si>
  <si>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</si>
  <si>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</si>
  <si>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</si>
  <si>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</si>
  <si>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</si>
  <si>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</si>
  <si>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</si>
  <si>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</si>
  <si>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</si>
  <si>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</si>
  <si>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</si>
  <si>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</si>
  <si>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</si>
  <si>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</si>
  <si>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</si>
  <si>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</si>
  <si>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</si>
  <si>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</si>
  <si>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</si>
  <si>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</si>
  <si>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</si>
  <si>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</si>
  <si>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</si>
  <si>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</si>
  <si>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</si>
  <si>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</si>
  <si>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</si>
  <si>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</si>
  <si>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</si>
  <si>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</si>
  <si>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</si>
  <si>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</si>
  <si>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</si>
  <si>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</si>
  <si>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</si>
  <si>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</si>
  <si>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</si>
  <si>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</si>
  <si>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</si>
  <si>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</si>
  <si>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</si>
  <si>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</si>
  <si>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</si>
  <si>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</si>
  <si>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</si>
  <si>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</si>
  <si>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</si>
  <si>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</si>
  <si>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</si>
  <si>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</si>
  <si>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</si>
  <si>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</si>
  <si>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</si>
  <si>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</si>
  <si>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</si>
  <si>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</si>
  <si>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</si>
  <si>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</si>
  <si>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</si>
  <si>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</si>
  <si>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</si>
  <si>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</si>
  <si>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</si>
  <si>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</si>
  <si>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</si>
  <si>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</si>
  <si>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</si>
  <si>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</si>
  <si>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</si>
  <si>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</si>
  <si>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</si>
  <si>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</si>
  <si>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</si>
  <si>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</si>
  <si>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</si>
  <si>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</si>
  <si>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</si>
  <si>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</si>
  <si>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</si>
  <si>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</si>
  <si>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</si>
  <si>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</si>
  <si>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</si>
  <si>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</si>
  <si>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</si>
  <si>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</si>
  <si>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</si>
  <si>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</si>
  <si>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</si>
  <si>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</si>
  <si>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</si>
  <si>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</si>
  <si>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</si>
  <si>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</si>
  <si>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</si>
  <si>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</si>
  <si>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</si>
  <si>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</si>
  <si>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</si>
  <si>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</si>
  <si>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</si>
  <si>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</si>
  <si>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</si>
  <si>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</si>
  <si>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</si>
  <si>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</si>
  <si>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</si>
  <si>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</si>
  <si>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</si>
  <si>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</si>
  <si>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</si>
  <si>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</si>
  <si>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</si>
  <si>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</si>
  <si>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</si>
  <si>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</si>
  <si>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</si>
  <si>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</si>
  <si>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</si>
  <si>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</si>
  <si>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</si>
  <si>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</si>
  <si>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</si>
  <si>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</si>
  <si>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</si>
  <si>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</si>
  <si>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</si>
  <si>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</si>
  <si>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</si>
  <si>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</si>
  <si>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</si>
  <si>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</si>
  <si>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</si>
  <si>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</si>
  <si>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</si>
  <si>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</si>
  <si>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</si>
  <si>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</si>
  <si>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</si>
  <si>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</si>
  <si>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</si>
  <si>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</si>
  <si>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</si>
  <si>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</si>
  <si>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</si>
  <si>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</si>
  <si>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</si>
  <si>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</si>
  <si>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</si>
  <si>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</si>
  <si>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</si>
  <si>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</si>
  <si>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</si>
  <si>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</si>
  <si>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</si>
  <si>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</si>
  <si>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</si>
  <si>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</si>
  <si>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</si>
  <si>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</si>
  <si>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</si>
  <si>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</si>
  <si>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</si>
  <si>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</si>
  <si>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</si>
  <si>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</si>
  <si>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</si>
  <si>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</si>
  <si>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</si>
  <si>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</si>
  <si>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</si>
  <si>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</si>
  <si>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</si>
  <si>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</si>
  <si>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</si>
  <si>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</si>
  <si>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</si>
  <si>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</si>
  <si>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</si>
  <si>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</si>
  <si>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</si>
  <si>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</si>
  <si>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</si>
  <si>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</si>
  <si>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</si>
  <si>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</si>
  <si>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</si>
  <si>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</si>
  <si>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</si>
  <si>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</si>
  <si>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</si>
  <si>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</si>
  <si>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</si>
  <si>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</si>
  <si>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</si>
  <si>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</si>
  <si>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</si>
  <si>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</si>
  <si>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</si>
  <si>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</si>
  <si>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</si>
  <si>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</si>
  <si>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</si>
  <si>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</si>
  <si>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</si>
  <si>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</si>
  <si>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</si>
  <si>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</si>
  <si>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</si>
  <si>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</si>
  <si>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</si>
  <si>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</si>
  <si>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</si>
  <si>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</si>
  <si>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</si>
  <si>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</si>
  <si>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</si>
  <si>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</si>
  <si>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</si>
  <si>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</si>
  <si>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</si>
  <si>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</si>
  <si>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</si>
  <si>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</si>
  <si>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</si>
  <si>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</si>
  <si>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</si>
  <si>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</si>
  <si>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</si>
  <si>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</si>
  <si>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</si>
  <si>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</si>
  <si>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</si>
  <si>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</si>
  <si>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</si>
  <si>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</si>
  <si>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</si>
  <si>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</si>
  <si>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</si>
  <si>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</si>
  <si>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</si>
  <si>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</si>
  <si>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</si>
  <si>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</si>
  <si>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</si>
  <si>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</si>
  <si>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</si>
  <si>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</si>
  <si>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</si>
  <si>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</si>
  <si>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</si>
  <si>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</si>
  <si>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</si>
  <si>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</si>
  <si>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</si>
  <si>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</si>
  <si>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</si>
  <si>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</si>
  <si>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</si>
  <si>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</si>
  <si>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</si>
  <si>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</si>
  <si>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</si>
  <si>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</si>
  <si>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</si>
  <si>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</si>
  <si>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</si>
  <si>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</si>
  <si>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</si>
  <si>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</si>
  <si>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</si>
  <si>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</si>
  <si>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</si>
  <si>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</si>
  <si>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</si>
  <si>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</si>
  <si>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</si>
  <si>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</si>
  <si>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</si>
  <si>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</si>
  <si>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</si>
  <si>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</si>
  <si>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</si>
  <si>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</si>
  <si>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</si>
  <si>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</si>
  <si>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</si>
  <si>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</si>
  <si>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</si>
  <si>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</si>
  <si>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</si>
  <si>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</si>
  <si>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</si>
  <si>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</si>
  <si>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</si>
  <si>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</si>
  <si>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</si>
  <si>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</si>
  <si>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</si>
  <si>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</si>
  <si>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</si>
  <si>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</si>
  <si>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</si>
  <si>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</si>
  <si>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</si>
  <si>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</si>
  <si>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</si>
  <si>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</si>
  <si>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</si>
  <si>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</si>
  <si>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</si>
  <si>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</si>
  <si>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</si>
  <si>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</si>
  <si>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</si>
  <si>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</si>
  <si>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</si>
  <si>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</si>
  <si>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</si>
  <si>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</si>
  <si>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</si>
  <si>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</si>
  <si>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</si>
  <si>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</si>
  <si>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</si>
  <si>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</si>
  <si>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</si>
  <si>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</si>
  <si>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</si>
  <si>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</si>
  <si>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</si>
  <si>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</si>
  <si>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</si>
  <si>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</si>
  <si>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</si>
  <si>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</si>
  <si>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</si>
  <si>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</si>
  <si>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</si>
  <si>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</si>
  <si>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</si>
  <si>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</si>
  <si>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</si>
  <si>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</si>
  <si>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</si>
  <si>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</si>
  <si>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</si>
  <si>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</si>
  <si>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</si>
  <si>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</si>
  <si>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</si>
  <si>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</si>
  <si>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</si>
  <si>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</si>
  <si>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</si>
  <si>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</si>
  <si>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</si>
  <si>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</si>
  <si>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</si>
  <si>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</si>
  <si>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</si>
  <si>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</si>
  <si>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</si>
  <si>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</si>
  <si>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</si>
  <si>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</si>
  <si>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</si>
  <si>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</si>
  <si>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</si>
  <si>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</si>
  <si>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</si>
  <si>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</si>
  <si>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</si>
  <si>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</si>
  <si>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</si>
  <si>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</si>
  <si>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</si>
  <si>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</si>
  <si>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</si>
  <si>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</si>
  <si>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</si>
  <si>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</si>
  <si>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</si>
  <si>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</si>
  <si>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</si>
  <si>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</si>
  <si>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</si>
  <si>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</si>
  <si>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</si>
  <si>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</si>
  <si>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</si>
  <si>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</si>
  <si>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</si>
  <si>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</si>
  <si>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</si>
  <si>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</si>
  <si>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</si>
  <si>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</si>
  <si>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</si>
  <si>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</si>
  <si>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</si>
  <si>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</si>
  <si>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</si>
  <si>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</si>
  <si>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</si>
  <si>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</si>
  <si>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</si>
  <si>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</si>
  <si>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</si>
  <si>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</si>
  <si>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</si>
  <si>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</si>
  <si>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</si>
  <si>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</si>
  <si>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</si>
  <si>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</si>
  <si>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</si>
  <si>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</si>
  <si>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</si>
  <si>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</si>
  <si>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</si>
  <si>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</si>
  <si>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</si>
  <si>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</si>
  <si>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</si>
  <si>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</si>
  <si>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</si>
  <si>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</si>
  <si>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</si>
  <si>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</si>
  <si>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</si>
  <si>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</si>
  <si>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</si>
  <si>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</si>
  <si>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</si>
  <si>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</si>
  <si>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</si>
  <si>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</si>
  <si>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</si>
  <si>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</si>
  <si>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</si>
  <si>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</si>
  <si>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</si>
  <si>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</si>
  <si>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</si>
  <si>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</si>
  <si>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</si>
  <si>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</si>
  <si>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</si>
  <si>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</si>
  <si>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</si>
  <si>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</si>
  <si>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</si>
  <si>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</si>
  <si>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</si>
  <si>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</si>
  <si>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</si>
  <si>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</si>
  <si>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</si>
  <si>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</si>
  <si>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</si>
  <si>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</si>
  <si>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</si>
  <si>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</si>
  <si>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</si>
  <si>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</si>
  <si>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</si>
  <si>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</si>
  <si>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</si>
  <si>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</si>
  <si>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</si>
  <si>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</si>
  <si>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</si>
  <si>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</si>
  <si>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</si>
  <si>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</si>
  <si>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</si>
  <si>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</si>
  <si>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</si>
  <si>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</si>
  <si>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</si>
  <si>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</si>
  <si>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</si>
  <si>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</si>
  <si>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</si>
  <si>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</si>
  <si>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</si>
  <si>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</si>
  <si>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</si>
  <si>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</si>
  <si>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</si>
  <si>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</si>
  <si>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</si>
  <si>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</si>
  <si>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</si>
  <si>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</si>
  <si>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</si>
  <si>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</si>
  <si>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</si>
  <si>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</si>
  <si>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</si>
  <si>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</si>
  <si>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</si>
  <si>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</si>
  <si>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</si>
  <si>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</si>
  <si>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</si>
  <si>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</si>
  <si>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</si>
  <si>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</si>
  <si>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</si>
  <si>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</si>
  <si>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</si>
  <si>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</si>
  <si>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</si>
  <si>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</si>
  <si>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</si>
  <si>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</si>
  <si>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</si>
  <si>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</si>
  <si>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</si>
  <si>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</si>
  <si>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</si>
  <si>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</si>
  <si>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</si>
  <si>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</si>
  <si>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</si>
  <si>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</si>
  <si>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</si>
  <si>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</si>
  <si>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</si>
  <si>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</si>
  <si>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</si>
  <si>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</si>
  <si>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</si>
  <si>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</si>
  <si>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</si>
  <si>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</si>
  <si>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</si>
  <si>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</si>
  <si>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</si>
  <si>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</si>
  <si>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</si>
  <si>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</si>
  <si>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</si>
  <si>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</si>
  <si>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</si>
  <si>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</si>
  <si>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</si>
  <si>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</si>
  <si>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</si>
  <si>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</si>
  <si>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</si>
  <si>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</si>
  <si>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</si>
  <si>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</si>
  <si>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</si>
  <si>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</si>
  <si>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</si>
  <si>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</si>
  <si>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</si>
  <si>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</si>
  <si>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</si>
  <si>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</si>
  <si>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</si>
  <si>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</si>
  <si>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</si>
  <si>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</si>
  <si>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</si>
  <si>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</si>
  <si>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</si>
  <si>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</si>
  <si>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</si>
  <si>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</si>
  <si>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</si>
  <si>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</si>
  <si>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</si>
  <si>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</si>
  <si>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</si>
  <si>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</si>
  <si>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</si>
  <si>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</si>
  <si>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</si>
  <si>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</si>
  <si>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</si>
  <si>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</si>
  <si>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</si>
  <si>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</si>
  <si>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</si>
  <si>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</si>
  <si>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</si>
  <si>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</si>
  <si>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</si>
  <si>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</si>
  <si>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</si>
  <si>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</si>
  <si>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</si>
  <si>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</si>
  <si>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</si>
  <si>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</si>
  <si>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</si>
  <si>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</si>
  <si>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</si>
  <si>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</si>
  <si>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</si>
  <si>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</si>
  <si>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</si>
  <si>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</si>
  <si>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</si>
  <si>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</si>
  <si>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</si>
  <si>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</si>
  <si>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</si>
  <si>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</si>
  <si>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</si>
  <si>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</si>
  <si>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</si>
  <si>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</si>
  <si>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</si>
  <si>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</si>
  <si>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NY</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</si>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</sst>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1193088</v>
      </c>
      <c r="D6" s="5" t="str">
        <f>IF($B6="N/A","N/A",IF(C6&lt;0,"No","Yes"))</f>
        <v>N/A</v>
      </c>
      <c r="E6" s="23">
        <v>1065265</v>
      </c>
      <c r="F6" s="5" t="str">
        <f>IF($B6="N/A","N/A",IF(E6&lt;0,"No","Yes"))</f>
        <v>N/A</v>
      </c>
      <c r="G6" s="23">
        <v>1439725</v>
      </c>
      <c r="H6" s="5" t="str">
        <f>IF($B6="N/A","N/A",IF(G6&lt;0,"No","Yes"))</f>
        <v>N/A</v>
      </c>
      <c r="I6" s="6">
        <v>-10.7</v>
      </c>
      <c r="J6" s="6">
        <v>35.15</v>
      </c>
      <c r="K6" s="105" t="str">
        <f t="shared" ref="K6:K11" si="0">IF(J6="Div by 0", "N/A", IF(J6="N/A","N/A", IF(J6&gt;30, "No", IF(J6&lt;-30, "No", "Yes"))))</f>
        <v>No</v>
      </c>
    </row>
    <row r="7" spans="1:11" x14ac:dyDescent="0.2">
      <c r="A7" s="125" t="s">
        <v>442</v>
      </c>
      <c r="B7" s="73" t="s">
        <v>213</v>
      </c>
      <c r="C7" s="5">
        <v>77.706673773999995</v>
      </c>
      <c r="D7" s="5" t="str">
        <f t="shared" ref="D7:D11" si="1">IF($B7="N/A","N/A",IF(C7&lt;0,"No","Yes"))</f>
        <v>N/A</v>
      </c>
      <c r="E7" s="5">
        <v>68.940498374000001</v>
      </c>
      <c r="F7" s="5" t="str">
        <f t="shared" ref="F7:F11" si="2">IF($B7="N/A","N/A",IF(E7&lt;0,"No","Yes"))</f>
        <v>N/A</v>
      </c>
      <c r="G7" s="5">
        <v>44.290055393000003</v>
      </c>
      <c r="H7" s="5" t="str">
        <f t="shared" ref="H7:H11" si="3">IF($B7="N/A","N/A",IF(G7&lt;0,"No","Yes"))</f>
        <v>N/A</v>
      </c>
      <c r="I7" s="6">
        <v>-11.3</v>
      </c>
      <c r="J7" s="6">
        <v>-35.799999999999997</v>
      </c>
      <c r="K7" s="105" t="str">
        <f t="shared" si="0"/>
        <v>No</v>
      </c>
    </row>
    <row r="8" spans="1:11" x14ac:dyDescent="0.2">
      <c r="A8" s="125" t="s">
        <v>443</v>
      </c>
      <c r="B8" s="73" t="s">
        <v>213</v>
      </c>
      <c r="C8" s="5">
        <v>19.503003970000002</v>
      </c>
      <c r="D8" s="5" t="str">
        <f t="shared" si="1"/>
        <v>N/A</v>
      </c>
      <c r="E8" s="5">
        <v>27.677901743</v>
      </c>
      <c r="F8" s="5" t="str">
        <f t="shared" si="2"/>
        <v>N/A</v>
      </c>
      <c r="G8" s="5">
        <v>20.449460835</v>
      </c>
      <c r="H8" s="5" t="str">
        <f t="shared" si="3"/>
        <v>N/A</v>
      </c>
      <c r="I8" s="6">
        <v>41.92</v>
      </c>
      <c r="J8" s="6">
        <v>-26.1</v>
      </c>
      <c r="K8" s="105" t="str">
        <f t="shared" si="0"/>
        <v>Yes</v>
      </c>
    </row>
    <row r="9" spans="1:11" x14ac:dyDescent="0.2">
      <c r="A9" s="125" t="s">
        <v>444</v>
      </c>
      <c r="B9" s="73" t="s">
        <v>213</v>
      </c>
      <c r="C9" s="5">
        <v>9.5550370100000004E-2</v>
      </c>
      <c r="D9" s="5" t="str">
        <f t="shared" si="1"/>
        <v>N/A</v>
      </c>
      <c r="E9" s="5">
        <v>0.23412014850000001</v>
      </c>
      <c r="F9" s="5" t="str">
        <f t="shared" si="2"/>
        <v>N/A</v>
      </c>
      <c r="G9" s="5">
        <v>1.2684366806</v>
      </c>
      <c r="H9" s="5" t="str">
        <f t="shared" si="3"/>
        <v>N/A</v>
      </c>
      <c r="I9" s="6">
        <v>145</v>
      </c>
      <c r="J9" s="6">
        <v>441.8</v>
      </c>
      <c r="K9" s="105" t="str">
        <f t="shared" si="0"/>
        <v>No</v>
      </c>
    </row>
    <row r="10" spans="1:11" x14ac:dyDescent="0.2">
      <c r="A10" s="125" t="s">
        <v>445</v>
      </c>
      <c r="B10" s="73" t="s">
        <v>213</v>
      </c>
      <c r="C10" s="5">
        <v>2.6511036905999998</v>
      </c>
      <c r="D10" s="5" t="str">
        <f t="shared" si="1"/>
        <v>N/A</v>
      </c>
      <c r="E10" s="5">
        <v>3.1433493073999998</v>
      </c>
      <c r="F10" s="5" t="str">
        <f t="shared" si="2"/>
        <v>N/A</v>
      </c>
      <c r="G10" s="5">
        <v>4.8977408880000004</v>
      </c>
      <c r="H10" s="5" t="str">
        <f t="shared" si="3"/>
        <v>N/A</v>
      </c>
      <c r="I10" s="6">
        <v>18.57</v>
      </c>
      <c r="J10" s="6">
        <v>55.81</v>
      </c>
      <c r="K10" s="105" t="str">
        <f t="shared" si="0"/>
        <v>No</v>
      </c>
    </row>
    <row r="11" spans="1:11" x14ac:dyDescent="0.2">
      <c r="A11" s="125" t="s">
        <v>204</v>
      </c>
      <c r="B11" s="73" t="s">
        <v>213</v>
      </c>
      <c r="C11" s="5">
        <v>95.825706066999999</v>
      </c>
      <c r="D11" s="5" t="str">
        <f t="shared" si="1"/>
        <v>N/A</v>
      </c>
      <c r="E11" s="5">
        <v>95.110887900999998</v>
      </c>
      <c r="F11" s="5" t="str">
        <f t="shared" si="2"/>
        <v>N/A</v>
      </c>
      <c r="G11" s="5">
        <v>99.193318168000005</v>
      </c>
      <c r="H11" s="5" t="str">
        <f t="shared" si="3"/>
        <v>N/A</v>
      </c>
      <c r="I11" s="6">
        <v>-0.746</v>
      </c>
      <c r="J11" s="6">
        <v>4.2919999999999998</v>
      </c>
      <c r="K11" s="105" t="str">
        <f t="shared" si="0"/>
        <v>Yes</v>
      </c>
    </row>
    <row r="12" spans="1:11" x14ac:dyDescent="0.2">
      <c r="A12" s="125" t="s">
        <v>650</v>
      </c>
      <c r="B12" s="73" t="s">
        <v>213</v>
      </c>
      <c r="C12" s="5">
        <v>96.281414280000007</v>
      </c>
      <c r="D12" s="5" t="str">
        <f t="shared" ref="D12:D23" si="4">IF($B12="N/A","N/A",IF(C12&lt;0,"No","Yes"))</f>
        <v>N/A</v>
      </c>
      <c r="E12" s="5">
        <v>94.233359773999993</v>
      </c>
      <c r="F12" s="5" t="str">
        <f t="shared" ref="F12:F23" si="5">IF($B12="N/A","N/A",IF(E12&lt;0,"No","Yes"))</f>
        <v>N/A</v>
      </c>
      <c r="G12" s="5">
        <v>96.111062876999995</v>
      </c>
      <c r="H12" s="5" t="str">
        <f t="shared" ref="H12:H23" si="6">IF($B12="N/A","N/A",IF(G12&lt;0,"No","Yes"))</f>
        <v>N/A</v>
      </c>
      <c r="I12" s="6">
        <v>-2.13</v>
      </c>
      <c r="J12" s="6">
        <v>1.9930000000000001</v>
      </c>
      <c r="K12" s="105" t="str">
        <f t="shared" ref="K12:K23" si="7">IF(J12="Div by 0", "N/A", IF(J12="N/A","N/A", IF(J12&gt;30, "No", IF(J12&lt;-30, "No", "Yes"))))</f>
        <v>Yes</v>
      </c>
    </row>
    <row r="13" spans="1:11" x14ac:dyDescent="0.2">
      <c r="A13" s="125" t="s">
        <v>649</v>
      </c>
      <c r="B13" s="73" t="s">
        <v>213</v>
      </c>
      <c r="C13" s="5">
        <v>0</v>
      </c>
      <c r="D13" s="5" t="str">
        <f t="shared" si="4"/>
        <v>N/A</v>
      </c>
      <c r="E13" s="5">
        <v>9.9617999999999994E-5</v>
      </c>
      <c r="F13" s="5" t="str">
        <f t="shared" si="5"/>
        <v>N/A</v>
      </c>
      <c r="G13" s="5">
        <v>3.2358797024000001</v>
      </c>
      <c r="H13" s="5" t="str">
        <f t="shared" si="6"/>
        <v>N/A</v>
      </c>
      <c r="I13" s="6" t="s">
        <v>1751</v>
      </c>
      <c r="J13" s="6">
        <v>3250000</v>
      </c>
      <c r="K13" s="105" t="str">
        <f t="shared" si="7"/>
        <v>No</v>
      </c>
    </row>
    <row r="14" spans="1:11" x14ac:dyDescent="0.2">
      <c r="A14" s="125" t="s">
        <v>850</v>
      </c>
      <c r="B14" s="73" t="s">
        <v>213</v>
      </c>
      <c r="C14" s="6" t="s">
        <v>1751</v>
      </c>
      <c r="D14" s="5" t="str">
        <f t="shared" si="4"/>
        <v>N/A</v>
      </c>
      <c r="E14" s="6">
        <v>10</v>
      </c>
      <c r="F14" s="5" t="str">
        <f t="shared" si="5"/>
        <v>N/A</v>
      </c>
      <c r="G14" s="6">
        <v>20.843822584000002</v>
      </c>
      <c r="H14" s="5" t="str">
        <f t="shared" si="6"/>
        <v>N/A</v>
      </c>
      <c r="I14" s="6" t="s">
        <v>1751</v>
      </c>
      <c r="J14" s="6">
        <v>108.4</v>
      </c>
      <c r="K14" s="105" t="str">
        <f t="shared" si="7"/>
        <v>No</v>
      </c>
    </row>
    <row r="15" spans="1:11" x14ac:dyDescent="0.2">
      <c r="A15" s="125" t="s">
        <v>651</v>
      </c>
      <c r="B15" s="73" t="s">
        <v>213</v>
      </c>
      <c r="C15" s="5">
        <v>3.7185857204000001</v>
      </c>
      <c r="D15" s="5" t="str">
        <f t="shared" si="4"/>
        <v>N/A</v>
      </c>
      <c r="E15" s="5">
        <v>5.7666402256999998</v>
      </c>
      <c r="F15" s="5" t="str">
        <f t="shared" si="5"/>
        <v>N/A</v>
      </c>
      <c r="G15" s="5">
        <v>3.8269113893000002</v>
      </c>
      <c r="H15" s="5" t="str">
        <f t="shared" si="6"/>
        <v>N/A</v>
      </c>
      <c r="I15" s="6">
        <v>55.08</v>
      </c>
      <c r="J15" s="6">
        <v>-33.6</v>
      </c>
      <c r="K15" s="105" t="str">
        <f t="shared" si="7"/>
        <v>No</v>
      </c>
    </row>
    <row r="16" spans="1:11" x14ac:dyDescent="0.2">
      <c r="A16" s="125" t="s">
        <v>370</v>
      </c>
      <c r="B16" s="73" t="s">
        <v>213</v>
      </c>
      <c r="C16" s="5">
        <v>0</v>
      </c>
      <c r="D16" s="5" t="str">
        <f t="shared" si="4"/>
        <v>N/A</v>
      </c>
      <c r="E16" s="5">
        <v>0</v>
      </c>
      <c r="F16" s="5" t="str">
        <f t="shared" si="5"/>
        <v>N/A</v>
      </c>
      <c r="G16" s="5">
        <v>13.243915276999999</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v>3.7781279978</v>
      </c>
      <c r="H17" s="5" t="str">
        <f t="shared" si="6"/>
        <v>N/A</v>
      </c>
      <c r="I17" s="6" t="s">
        <v>1751</v>
      </c>
      <c r="J17" s="6" t="s">
        <v>1751</v>
      </c>
      <c r="K17" s="105" t="str">
        <f t="shared" si="7"/>
        <v>N/A</v>
      </c>
    </row>
    <row r="18" spans="1:11" x14ac:dyDescent="0.2">
      <c r="A18" s="125" t="s">
        <v>652</v>
      </c>
      <c r="B18" s="73" t="s">
        <v>213</v>
      </c>
      <c r="C18" s="5">
        <v>0</v>
      </c>
      <c r="D18" s="5" t="str">
        <f t="shared" si="4"/>
        <v>N/A</v>
      </c>
      <c r="E18" s="5">
        <v>0</v>
      </c>
      <c r="F18" s="5" t="str">
        <f t="shared" si="5"/>
        <v>N/A</v>
      </c>
      <c r="G18" s="5">
        <v>5.3482436000000001E-3</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v>0</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v>0</v>
      </c>
      <c r="D21" s="5" t="str">
        <f t="shared" si="4"/>
        <v>N/A</v>
      </c>
      <c r="E21" s="5">
        <v>0</v>
      </c>
      <c r="F21" s="5" t="str">
        <f t="shared" si="5"/>
        <v>N/A</v>
      </c>
      <c r="G21" s="5">
        <v>5.6677490499999997E-2</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v>0</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v>1.8523361200000001E-2</v>
      </c>
      <c r="D24" s="5" t="str">
        <f>IF($B24="N/A","N/A",IF(C24&lt;0,"No","Yes"))</f>
        <v>N/A</v>
      </c>
      <c r="E24" s="5">
        <v>2.7974259899999999E-2</v>
      </c>
      <c r="F24" s="5" t="str">
        <f>IF($B24="N/A","N/A",IF(E24&lt;0,"No","Yes"))</f>
        <v>N/A</v>
      </c>
      <c r="G24" s="5">
        <v>5.7649898000000002E-3</v>
      </c>
      <c r="H24" s="5" t="str">
        <f>IF($B24="N/A","N/A",IF(G24&lt;0,"No","Yes"))</f>
        <v>N/A</v>
      </c>
      <c r="I24" s="6">
        <v>51.02</v>
      </c>
      <c r="J24" s="6">
        <v>-79.400000000000006</v>
      </c>
      <c r="K24" s="105" t="str">
        <f t="shared" ref="K24:K30" si="8">IF(J24="Div by 0", "N/A", IF(J24="N/A","N/A", IF(J24&gt;30, "No", IF(J24&lt;-30, "No", "Yes"))))</f>
        <v>No</v>
      </c>
    </row>
    <row r="25" spans="1:11" x14ac:dyDescent="0.2">
      <c r="A25" s="125" t="s">
        <v>159</v>
      </c>
      <c r="B25" s="73" t="s">
        <v>213</v>
      </c>
      <c r="C25" s="5">
        <v>0</v>
      </c>
      <c r="D25" s="5" t="str">
        <f>IF($B25="N/A","N/A",IF(C25&lt;0,"No","Yes"))</f>
        <v>N/A</v>
      </c>
      <c r="E25" s="5">
        <v>2.8210820781999999</v>
      </c>
      <c r="F25" s="5" t="str">
        <f>IF($B25="N/A","N/A",IF(E25&lt;0,"No","Yes"))</f>
        <v>N/A</v>
      </c>
      <c r="G25" s="5">
        <v>51.348347775000001</v>
      </c>
      <c r="H25" s="5" t="str">
        <f>IF($B25="N/A","N/A",IF(G25&lt;0,"No","Yes"))</f>
        <v>N/A</v>
      </c>
      <c r="I25" s="6" t="s">
        <v>1751</v>
      </c>
      <c r="J25" s="6">
        <v>1720</v>
      </c>
      <c r="K25" s="105" t="str">
        <f t="shared" si="8"/>
        <v>No</v>
      </c>
    </row>
    <row r="26" spans="1:11" x14ac:dyDescent="0.2">
      <c r="A26" s="125" t="s">
        <v>32</v>
      </c>
      <c r="B26" s="73" t="s">
        <v>213</v>
      </c>
      <c r="C26" s="5">
        <v>99.972173049999995</v>
      </c>
      <c r="D26" s="5" t="str">
        <f>IF($B26="N/A","N/A",IF(C26&lt;0,"No","Yes"))</f>
        <v>N/A</v>
      </c>
      <c r="E26" s="5">
        <v>99.995681825999995</v>
      </c>
      <c r="F26" s="5" t="str">
        <f>IF($B26="N/A","N/A",IF(E26&lt;0,"No","Yes"))</f>
        <v>N/A</v>
      </c>
      <c r="G26" s="5">
        <v>99.998819218999998</v>
      </c>
      <c r="H26" s="5" t="str">
        <f>IF($B26="N/A","N/A",IF(G26&lt;0,"No","Yes"))</f>
        <v>N/A</v>
      </c>
      <c r="I26" s="6">
        <v>2.35E-2</v>
      </c>
      <c r="J26" s="6">
        <v>3.0999999999999999E-3</v>
      </c>
      <c r="K26" s="105" t="str">
        <f t="shared" si="8"/>
        <v>Yes</v>
      </c>
    </row>
    <row r="27" spans="1:11" x14ac:dyDescent="0.2">
      <c r="A27" s="125" t="s">
        <v>160</v>
      </c>
      <c r="B27" s="73" t="s">
        <v>213</v>
      </c>
      <c r="C27" s="5">
        <v>99.997653149000001</v>
      </c>
      <c r="D27" s="5" t="str">
        <f t="shared" ref="D27:D30" si="9">IF($B27="N/A","N/A",IF(C27&lt;0,"No","Yes"))</f>
        <v>N/A</v>
      </c>
      <c r="E27" s="5">
        <v>99.994273724999999</v>
      </c>
      <c r="F27" s="5" t="str">
        <f t="shared" ref="F27:F30" si="10">IF($B27="N/A","N/A",IF(E27&lt;0,"No","Yes"))</f>
        <v>N/A</v>
      </c>
      <c r="G27" s="5">
        <v>99.682647728000006</v>
      </c>
      <c r="H27" s="5" t="str">
        <f t="shared" ref="H27:H30" si="11">IF($B27="N/A","N/A",IF(G27&lt;0,"No","Yes"))</f>
        <v>N/A</v>
      </c>
      <c r="I27" s="6">
        <v>-3.0000000000000001E-3</v>
      </c>
      <c r="J27" s="6">
        <v>-0.312</v>
      </c>
      <c r="K27" s="105" t="str">
        <f t="shared" si="8"/>
        <v>Yes</v>
      </c>
    </row>
    <row r="28" spans="1:11" x14ac:dyDescent="0.2">
      <c r="A28" s="103" t="s">
        <v>372</v>
      </c>
      <c r="B28" s="73" t="s">
        <v>213</v>
      </c>
      <c r="C28" s="5">
        <v>1.9239150841999999</v>
      </c>
      <c r="D28" s="5" t="str">
        <f t="shared" si="9"/>
        <v>N/A</v>
      </c>
      <c r="E28" s="5">
        <v>4.9940625103</v>
      </c>
      <c r="F28" s="5" t="str">
        <f t="shared" si="10"/>
        <v>N/A</v>
      </c>
      <c r="G28" s="5">
        <v>36.370140130999999</v>
      </c>
      <c r="H28" s="5" t="str">
        <f t="shared" si="11"/>
        <v>N/A</v>
      </c>
      <c r="I28" s="6">
        <v>159.6</v>
      </c>
      <c r="J28" s="6">
        <v>628.29999999999995</v>
      </c>
      <c r="K28" s="105" t="str">
        <f t="shared" si="8"/>
        <v>No</v>
      </c>
    </row>
    <row r="29" spans="1:11" x14ac:dyDescent="0.2">
      <c r="A29" s="103" t="s">
        <v>374</v>
      </c>
      <c r="B29" s="73" t="s">
        <v>213</v>
      </c>
      <c r="C29" s="5">
        <v>94.921497826999996</v>
      </c>
      <c r="D29" s="5" t="str">
        <f t="shared" si="9"/>
        <v>N/A</v>
      </c>
      <c r="E29" s="5">
        <v>89.775595744</v>
      </c>
      <c r="F29" s="5" t="str">
        <f t="shared" si="10"/>
        <v>N/A</v>
      </c>
      <c r="G29" s="5">
        <v>54.362256680999998</v>
      </c>
      <c r="H29" s="5" t="str">
        <f t="shared" si="11"/>
        <v>N/A</v>
      </c>
      <c r="I29" s="6">
        <v>-5.42</v>
      </c>
      <c r="J29" s="6">
        <v>-39.4</v>
      </c>
      <c r="K29" s="105" t="str">
        <f t="shared" si="8"/>
        <v>No</v>
      </c>
    </row>
    <row r="30" spans="1:11" x14ac:dyDescent="0.2">
      <c r="A30" s="120" t="s">
        <v>375</v>
      </c>
      <c r="B30" s="127" t="s">
        <v>213</v>
      </c>
      <c r="C30" s="114">
        <v>3.3107365100000001E-2</v>
      </c>
      <c r="D30" s="114" t="str">
        <f t="shared" si="9"/>
        <v>N/A</v>
      </c>
      <c r="E30" s="114">
        <v>9.1338774900000003E-2</v>
      </c>
      <c r="F30" s="114" t="str">
        <f t="shared" si="10"/>
        <v>N/A</v>
      </c>
      <c r="G30" s="114">
        <v>0.21636076330000001</v>
      </c>
      <c r="H30" s="114" t="str">
        <f t="shared" si="11"/>
        <v>N/A</v>
      </c>
      <c r="I30" s="115">
        <v>175.9</v>
      </c>
      <c r="J30" s="115">
        <v>136.9</v>
      </c>
      <c r="K30" s="116" t="str">
        <f t="shared" si="8"/>
        <v>No</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274764714</v>
      </c>
      <c r="D7" s="19" t="str">
        <f>IF($B7="N/A","N/A",IF(C7&gt;15,"No",IF(C7&lt;-15,"No","Yes")))</f>
        <v>N/A</v>
      </c>
      <c r="E7" s="18">
        <v>307165638</v>
      </c>
      <c r="F7" s="19" t="str">
        <f>IF($B7="N/A","N/A",IF(E7&gt;15,"No",IF(E7&lt;-15,"No","Yes")))</f>
        <v>N/A</v>
      </c>
      <c r="G7" s="18">
        <v>370781375</v>
      </c>
      <c r="H7" s="19" t="str">
        <f>IF($B7="N/A","N/A",IF(G7&gt;15,"No",IF(G7&lt;-15,"No","Yes")))</f>
        <v>N/A</v>
      </c>
      <c r="I7" s="20">
        <v>11.79</v>
      </c>
      <c r="J7" s="20">
        <v>20.71</v>
      </c>
      <c r="K7" s="106" t="str">
        <f t="shared" ref="K7:K54" si="0">IF(J7="Div by 0", "N/A", IF(J7="N/A","N/A", IF(J7&gt;30, "No", IF(J7&lt;-30, "No", "Yes"))))</f>
        <v>Yes</v>
      </c>
    </row>
    <row r="8" spans="1:11" x14ac:dyDescent="0.2">
      <c r="A8" s="124" t="s">
        <v>362</v>
      </c>
      <c r="B8" s="17" t="s">
        <v>213</v>
      </c>
      <c r="C8" s="99">
        <v>30.084406326</v>
      </c>
      <c r="D8" s="19" t="str">
        <f>IF($B8="N/A","N/A",IF(C8&gt;15,"No",IF(C8&lt;-15,"No","Yes")))</f>
        <v>N/A</v>
      </c>
      <c r="E8" s="21">
        <v>28.758043893</v>
      </c>
      <c r="F8" s="19" t="str">
        <f>IF($B8="N/A","N/A",IF(E8&gt;15,"No",IF(E8&lt;-15,"No","Yes")))</f>
        <v>N/A</v>
      </c>
      <c r="G8" s="21">
        <v>26.448957961000001</v>
      </c>
      <c r="H8" s="19" t="str">
        <f>IF($B8="N/A","N/A",IF(G8&gt;15,"No",IF(G8&lt;-15,"No","Yes")))</f>
        <v>N/A</v>
      </c>
      <c r="I8" s="20">
        <v>-4.41</v>
      </c>
      <c r="J8" s="20">
        <v>-8.0299999999999994</v>
      </c>
      <c r="K8" s="106" t="str">
        <f t="shared" si="0"/>
        <v>Yes</v>
      </c>
    </row>
    <row r="9" spans="1:11" x14ac:dyDescent="0.2">
      <c r="A9" s="124" t="s">
        <v>119</v>
      </c>
      <c r="B9" s="22" t="s">
        <v>213</v>
      </c>
      <c r="C9" s="66">
        <v>50.792447461000002</v>
      </c>
      <c r="D9" s="5" t="str">
        <f>IF($B9="N/A","N/A",IF(C9&gt;15,"No",IF(C9&lt;-15,"No","Yes")))</f>
        <v>N/A</v>
      </c>
      <c r="E9" s="5">
        <v>52.858707783</v>
      </c>
      <c r="F9" s="5" t="str">
        <f>IF($B9="N/A","N/A",IF(E9&gt;15,"No",IF(E9&lt;-15,"No","Yes")))</f>
        <v>N/A</v>
      </c>
      <c r="G9" s="5">
        <v>54.659010043000002</v>
      </c>
      <c r="H9" s="5" t="str">
        <f>IF($B9="N/A","N/A",IF(G9&gt;15,"No",IF(G9&lt;-15,"No","Yes")))</f>
        <v>N/A</v>
      </c>
      <c r="I9" s="6">
        <v>4.0679999999999996</v>
      </c>
      <c r="J9" s="6">
        <v>3.4060000000000001</v>
      </c>
      <c r="K9" s="105" t="str">
        <f t="shared" si="0"/>
        <v>Yes</v>
      </c>
    </row>
    <row r="10" spans="1:11" x14ac:dyDescent="0.2">
      <c r="A10" s="124" t="s">
        <v>120</v>
      </c>
      <c r="B10" s="22" t="s">
        <v>213</v>
      </c>
      <c r="C10" s="66">
        <v>2.7737462679</v>
      </c>
      <c r="D10" s="5" t="str">
        <f>IF($B10="N/A","N/A",IF(C10&gt;15,"No",IF(C10&lt;-15,"No","Yes")))</f>
        <v>N/A</v>
      </c>
      <c r="E10" s="5">
        <v>2.4830274147</v>
      </c>
      <c r="F10" s="5" t="str">
        <f>IF($B10="N/A","N/A",IF(E10&gt;15,"No",IF(E10&lt;-15,"No","Yes")))</f>
        <v>N/A</v>
      </c>
      <c r="G10" s="5">
        <v>0.87365607290000002</v>
      </c>
      <c r="H10" s="5" t="str">
        <f>IF($B10="N/A","N/A",IF(G10&gt;15,"No",IF(G10&lt;-15,"No","Yes")))</f>
        <v>N/A</v>
      </c>
      <c r="I10" s="6">
        <v>-10.5</v>
      </c>
      <c r="J10" s="6">
        <v>-64.8</v>
      </c>
      <c r="K10" s="105" t="str">
        <f t="shared" si="0"/>
        <v>No</v>
      </c>
    </row>
    <row r="11" spans="1:11" x14ac:dyDescent="0.2">
      <c r="A11" s="124" t="s">
        <v>854</v>
      </c>
      <c r="B11" s="22" t="s">
        <v>213</v>
      </c>
      <c r="C11" s="66">
        <v>16.345289519000001</v>
      </c>
      <c r="D11" s="5" t="str">
        <f>IF($B11="N/A","N/A",IF(C11&gt;15,"No",IF(C11&lt;-15,"No","Yes")))</f>
        <v>N/A</v>
      </c>
      <c r="E11" s="5">
        <v>15.880726541</v>
      </c>
      <c r="F11" s="5" t="str">
        <f>IF($B11="N/A","N/A",IF(E11&gt;15,"No",IF(E11&lt;-15,"No","Yes")))</f>
        <v>N/A</v>
      </c>
      <c r="G11" s="5">
        <v>17.979631258000001</v>
      </c>
      <c r="H11" s="5" t="str">
        <f>IF($B11="N/A","N/A",IF(G11&gt;15,"No",IF(G11&lt;-15,"No","Yes")))</f>
        <v>N/A</v>
      </c>
      <c r="I11" s="6">
        <v>-2.84</v>
      </c>
      <c r="J11" s="6">
        <v>13.22</v>
      </c>
      <c r="K11" s="105" t="str">
        <f t="shared" si="0"/>
        <v>Yes</v>
      </c>
    </row>
    <row r="12" spans="1:11" x14ac:dyDescent="0.2">
      <c r="A12" s="124" t="s">
        <v>855</v>
      </c>
      <c r="B12" s="68" t="s">
        <v>214</v>
      </c>
      <c r="C12" s="66">
        <v>85.861716717999997</v>
      </c>
      <c r="D12" s="5" t="str">
        <f>IF(OR($B12="N/A",$C12="N/A"),"N/A",IF(C12&gt;100,"No",IF(C12&lt;95,"No","Yes")))</f>
        <v>No</v>
      </c>
      <c r="E12" s="66">
        <v>82.75585384</v>
      </c>
      <c r="F12" s="5" t="str">
        <f>IF(OR($B12="N/A",$E12="N/A"),"N/A",IF(E12&gt;100,"No",IF(E12&lt;95,"No","Yes")))</f>
        <v>No</v>
      </c>
      <c r="G12" s="66">
        <v>83.245431933000006</v>
      </c>
      <c r="H12" s="5" t="str">
        <f>IF($B12="N/A","N/A",IF(G12&gt;100,"No",IF(G12&lt;95,"No","Yes")))</f>
        <v>No</v>
      </c>
      <c r="I12" s="69">
        <v>-3.62</v>
      </c>
      <c r="J12" s="69">
        <v>0.59160000000000001</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0</v>
      </c>
      <c r="D15" s="5" t="str">
        <f>IF(OR($B15="N/A",$C15="N/A"),"N/A",IF(C15&gt;100,"No",IF(C15&lt;95,"No","Yes")))</f>
        <v>No</v>
      </c>
      <c r="E15" s="66">
        <v>0</v>
      </c>
      <c r="F15" s="5" t="str">
        <f>IF(OR($B15="N/A",$E15="N/A"),"N/A",IF(E15&gt;100,"No",IF(E15&lt;95,"No","Yes")))</f>
        <v>No</v>
      </c>
      <c r="G15" s="66">
        <v>0</v>
      </c>
      <c r="H15" s="5" t="str">
        <f>IF($B15="N/A","N/A",IF(G15&gt;100,"No",IF(G15&lt;95,"No","Yes")))</f>
        <v>No</v>
      </c>
      <c r="I15" s="69" t="s">
        <v>1751</v>
      </c>
      <c r="J15" s="69" t="s">
        <v>1751</v>
      </c>
      <c r="K15" s="105" t="str">
        <f t="shared" si="0"/>
        <v>N/A</v>
      </c>
    </row>
    <row r="16" spans="1:11" x14ac:dyDescent="0.2">
      <c r="A16" s="124" t="s">
        <v>331</v>
      </c>
      <c r="B16" s="22" t="s">
        <v>213</v>
      </c>
      <c r="C16" s="56">
        <v>82661333</v>
      </c>
      <c r="D16" s="5" t="str">
        <f>IF($B16="N/A","N/A",IF(C16&gt;15,"No",IF(C16&lt;-15,"No","Yes")))</f>
        <v>N/A</v>
      </c>
      <c r="E16" s="23">
        <v>88334829</v>
      </c>
      <c r="F16" s="5" t="str">
        <f>IF($B16="N/A","N/A",IF(E16&gt;15,"No",IF(E16&lt;-15,"No","Yes")))</f>
        <v>N/A</v>
      </c>
      <c r="G16" s="23">
        <v>98067810</v>
      </c>
      <c r="H16" s="5" t="str">
        <f>IF($B16="N/A","N/A",IF(G16&gt;15,"No",IF(G16&lt;-15,"No","Yes")))</f>
        <v>N/A</v>
      </c>
      <c r="I16" s="6">
        <v>6.8639999999999999</v>
      </c>
      <c r="J16" s="6">
        <v>11.02</v>
      </c>
      <c r="K16" s="105" t="str">
        <f t="shared" si="0"/>
        <v>Yes</v>
      </c>
    </row>
    <row r="17" spans="1:11" x14ac:dyDescent="0.2">
      <c r="A17" s="124" t="s">
        <v>439</v>
      </c>
      <c r="B17" s="22" t="s">
        <v>215</v>
      </c>
      <c r="C17" s="66">
        <v>19.803827746</v>
      </c>
      <c r="D17" s="5" t="str">
        <f>IF($B17="N/A","N/A",IF(C17&gt;20,"No",IF(C17&lt;5,"No","Yes")))</f>
        <v>Yes</v>
      </c>
      <c r="E17" s="5">
        <v>17.679184051</v>
      </c>
      <c r="F17" s="5" t="str">
        <f>IF($B17="N/A","N/A",IF(E17&gt;20,"No",IF(E17&lt;5,"No","Yes")))</f>
        <v>Yes</v>
      </c>
      <c r="G17" s="5">
        <v>10.911527442000001</v>
      </c>
      <c r="H17" s="5" t="str">
        <f>IF($B17="N/A","N/A",IF(G17&gt;20,"No",IF(G17&lt;5,"No","Yes")))</f>
        <v>Yes</v>
      </c>
      <c r="I17" s="6">
        <v>-10.7</v>
      </c>
      <c r="J17" s="6">
        <v>-38.299999999999997</v>
      </c>
      <c r="K17" s="105" t="str">
        <f t="shared" si="0"/>
        <v>No</v>
      </c>
    </row>
    <row r="18" spans="1:11" x14ac:dyDescent="0.2">
      <c r="A18" s="124" t="s">
        <v>440</v>
      </c>
      <c r="B18" s="17" t="s">
        <v>213</v>
      </c>
      <c r="C18" s="66">
        <v>80.196172254000004</v>
      </c>
      <c r="D18" s="5" t="str">
        <f>IF($B18="N/A","N/A",IF(C18&gt;15,"No",IF(C18&lt;-15,"No","Yes")))</f>
        <v>N/A</v>
      </c>
      <c r="E18" s="5">
        <v>82.320815949000007</v>
      </c>
      <c r="F18" s="5" t="str">
        <f>IF($B18="N/A","N/A",IF(E18&gt;15,"No",IF(E18&lt;-15,"No","Yes")))</f>
        <v>N/A</v>
      </c>
      <c r="G18" s="5">
        <v>89.088472558000007</v>
      </c>
      <c r="H18" s="5" t="str">
        <f>IF($B18="N/A","N/A",IF(G18&gt;15,"No",IF(G18&lt;-15,"No","Yes")))</f>
        <v>N/A</v>
      </c>
      <c r="I18" s="6">
        <v>2.649</v>
      </c>
      <c r="J18" s="6">
        <v>8.2210000000000001</v>
      </c>
      <c r="K18" s="105" t="str">
        <f t="shared" si="0"/>
        <v>Yes</v>
      </c>
    </row>
    <row r="19" spans="1:11" x14ac:dyDescent="0.2">
      <c r="A19" s="124" t="s">
        <v>441</v>
      </c>
      <c r="B19" s="22" t="s">
        <v>216</v>
      </c>
      <c r="C19" s="66">
        <v>22.208002621999999</v>
      </c>
      <c r="D19" s="5" t="str">
        <f>IF($B19="N/A","N/A",IF(C19&gt;1,"Yes","No"))</f>
        <v>Yes</v>
      </c>
      <c r="E19" s="5">
        <v>23.360233141999998</v>
      </c>
      <c r="F19" s="5" t="str">
        <f>IF($B19="N/A","N/A",IF(E19&gt;1,"Yes","No"))</f>
        <v>Yes</v>
      </c>
      <c r="G19" s="5">
        <v>27.455885881</v>
      </c>
      <c r="H19" s="5" t="str">
        <f>IF($B19="N/A","N/A",IF(G19&gt;1,"Yes","No"))</f>
        <v>Yes</v>
      </c>
      <c r="I19" s="6">
        <v>5.1879999999999997</v>
      </c>
      <c r="J19" s="6">
        <v>17.53</v>
      </c>
      <c r="K19" s="105" t="str">
        <f t="shared" si="0"/>
        <v>Yes</v>
      </c>
    </row>
    <row r="20" spans="1:11" x14ac:dyDescent="0.2">
      <c r="A20" s="124" t="s">
        <v>857</v>
      </c>
      <c r="B20" s="22" t="s">
        <v>213</v>
      </c>
      <c r="C20" s="59">
        <v>258.66918557000002</v>
      </c>
      <c r="D20" s="5" t="str">
        <f>IF($B20="N/A","N/A",IF(C20&gt;15,"No",IF(C20&lt;-15,"No","Yes")))</f>
        <v>N/A</v>
      </c>
      <c r="E20" s="24">
        <v>274.33375734999998</v>
      </c>
      <c r="F20" s="5" t="str">
        <f>IF($B20="N/A","N/A",IF(E20&gt;15,"No",IF(E20&lt;-15,"No","Yes")))</f>
        <v>N/A</v>
      </c>
      <c r="G20" s="24">
        <v>274.03844729000002</v>
      </c>
      <c r="H20" s="5" t="str">
        <f>IF($B20="N/A","N/A",IF(G20&gt;15,"No",IF(G20&lt;-15,"No","Yes")))</f>
        <v>N/A</v>
      </c>
      <c r="I20" s="6">
        <v>6.056</v>
      </c>
      <c r="J20" s="6">
        <v>-0.108</v>
      </c>
      <c r="K20" s="105" t="str">
        <f t="shared" si="0"/>
        <v>Yes</v>
      </c>
    </row>
    <row r="21" spans="1:11" x14ac:dyDescent="0.2">
      <c r="A21" s="124" t="s">
        <v>34</v>
      </c>
      <c r="B21" s="22" t="s">
        <v>213</v>
      </c>
      <c r="C21" s="70">
        <v>34.970213086999998</v>
      </c>
      <c r="D21" s="5" t="str">
        <f>IF($B21="N/A","N/A",IF(C21&gt;15,"No",IF(C21&lt;-15,"No","Yes")))</f>
        <v>N/A</v>
      </c>
      <c r="E21" s="71">
        <v>34.313160218</v>
      </c>
      <c r="F21" s="5" t="str">
        <f>IF($B21="N/A","N/A",IF(E21&gt;15,"No",IF(E21&lt;-15,"No","Yes")))</f>
        <v>N/A</v>
      </c>
      <c r="G21" s="71">
        <v>39.114531794999998</v>
      </c>
      <c r="H21" s="5" t="str">
        <f>IF($B21="N/A","N/A",IF(G21&gt;15,"No",IF(G21&lt;-15,"No","Yes")))</f>
        <v>N/A</v>
      </c>
      <c r="I21" s="6">
        <v>-1.88</v>
      </c>
      <c r="J21" s="6">
        <v>13.99</v>
      </c>
      <c r="K21" s="105" t="str">
        <f t="shared" si="0"/>
        <v>Yes</v>
      </c>
    </row>
    <row r="22" spans="1:11" x14ac:dyDescent="0.2">
      <c r="A22" s="124" t="s">
        <v>1684</v>
      </c>
      <c r="B22" s="22" t="s">
        <v>213</v>
      </c>
      <c r="C22" s="70">
        <v>0.23105691819999999</v>
      </c>
      <c r="D22" s="5" t="str">
        <f>IF($B22="N/A","N/A",IF(C22&gt;15,"No",IF(C22&lt;-15,"No","Yes")))</f>
        <v>N/A</v>
      </c>
      <c r="E22" s="71">
        <v>1.2495199192999999</v>
      </c>
      <c r="F22" s="5" t="str">
        <f>IF($B22="N/A","N/A",IF(E22&gt;15,"No",IF(E22&lt;-15,"No","Yes")))</f>
        <v>N/A</v>
      </c>
      <c r="G22" s="71">
        <v>1.4495326298</v>
      </c>
      <c r="H22" s="5" t="str">
        <f>IF($B22="N/A","N/A",IF(G22&gt;15,"No",IF(G22&lt;-15,"No","Yes")))</f>
        <v>N/A</v>
      </c>
      <c r="I22" s="6">
        <v>440.8</v>
      </c>
      <c r="J22" s="6">
        <v>16.010000000000002</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1751</v>
      </c>
      <c r="J23" s="6" t="s">
        <v>1751</v>
      </c>
      <c r="K23" s="105" t="str">
        <f t="shared" si="0"/>
        <v>N/A</v>
      </c>
    </row>
    <row r="24" spans="1:11" x14ac:dyDescent="0.2">
      <c r="A24" s="124" t="s">
        <v>858</v>
      </c>
      <c r="B24" s="22" t="s">
        <v>243</v>
      </c>
      <c r="C24" s="59">
        <v>454.57452330000001</v>
      </c>
      <c r="D24" s="5" t="str">
        <f>IF($B24="N/A","N/A",IF(C24&gt;300,"No",IF(C24&lt;75,"No","Yes")))</f>
        <v>No</v>
      </c>
      <c r="E24" s="24">
        <v>407.16530101000001</v>
      </c>
      <c r="F24" s="5" t="str">
        <f>IF($B24="N/A","N/A",IF(E24&gt;300,"No",IF(E24&lt;75,"No","Yes")))</f>
        <v>No</v>
      </c>
      <c r="G24" s="24">
        <v>431.18078166999999</v>
      </c>
      <c r="H24" s="5" t="str">
        <f>IF($B24="N/A","N/A",IF(G24&gt;300,"No",IF(G24&lt;75,"No","Yes")))</f>
        <v>No</v>
      </c>
      <c r="I24" s="6">
        <v>-10.4</v>
      </c>
      <c r="J24" s="6">
        <v>5.8979999999999997</v>
      </c>
      <c r="K24" s="105" t="str">
        <f t="shared" si="0"/>
        <v>Yes</v>
      </c>
    </row>
    <row r="25" spans="1:11" x14ac:dyDescent="0.2">
      <c r="A25" s="124" t="s">
        <v>859</v>
      </c>
      <c r="B25" s="22" t="s">
        <v>244</v>
      </c>
      <c r="C25" s="59">
        <v>4085.0157128000001</v>
      </c>
      <c r="D25" s="5" t="str">
        <f>IF($B25="N/A","N/A",IF(C25&gt;250,"No",IF(C25&lt;20,"No","Yes")))</f>
        <v>No</v>
      </c>
      <c r="E25" s="24">
        <v>3494.0145948999998</v>
      </c>
      <c r="F25" s="5" t="str">
        <f>IF($B25="N/A","N/A",IF(E25&gt;250,"No",IF(E25&lt;20,"No","Yes")))</f>
        <v>No</v>
      </c>
      <c r="G25" s="24">
        <v>4657.5154986999996</v>
      </c>
      <c r="H25" s="5" t="str">
        <f>IF($B25="N/A","N/A",IF(G25&gt;250,"No",IF(G25&lt;20,"No","Yes")))</f>
        <v>No</v>
      </c>
      <c r="I25" s="6">
        <v>-14.5</v>
      </c>
      <c r="J25" s="6">
        <v>33.299999999999997</v>
      </c>
      <c r="K25" s="105" t="str">
        <f t="shared" si="0"/>
        <v>No</v>
      </c>
    </row>
    <row r="26" spans="1:11" x14ac:dyDescent="0.2">
      <c r="A26" s="124" t="s">
        <v>860</v>
      </c>
      <c r="B26" s="22" t="s">
        <v>245</v>
      </c>
      <c r="C26" s="59" t="s">
        <v>1751</v>
      </c>
      <c r="D26" s="5" t="str">
        <f>IF($B26="N/A","N/A",IF(C26&gt;5,"No",IF(C26&lt;3,"No","Yes")))</f>
        <v>No</v>
      </c>
      <c r="E26" s="24" t="s">
        <v>1751</v>
      </c>
      <c r="F26" s="5" t="str">
        <f>IF($B26="N/A","N/A",IF(E26&gt;5,"No",IF(E26&lt;3,"No","Yes")))</f>
        <v>No</v>
      </c>
      <c r="G26" s="24" t="s">
        <v>1751</v>
      </c>
      <c r="H26" s="5" t="str">
        <f>IF($B26="N/A","N/A",IF(G26&gt;5,"No",IF(G26&lt;3,"No","Yes")))</f>
        <v>No</v>
      </c>
      <c r="I26" s="6" t="s">
        <v>1751</v>
      </c>
      <c r="J26" s="6" t="s">
        <v>1751</v>
      </c>
      <c r="K26" s="105" t="str">
        <f t="shared" si="0"/>
        <v>N/A</v>
      </c>
    </row>
    <row r="27" spans="1:11" x14ac:dyDescent="0.2">
      <c r="A27" s="124" t="s">
        <v>131</v>
      </c>
      <c r="B27" s="22" t="s">
        <v>213</v>
      </c>
      <c r="C27" s="56">
        <v>11476</v>
      </c>
      <c r="D27" s="22" t="s">
        <v>213</v>
      </c>
      <c r="E27" s="23">
        <v>12307</v>
      </c>
      <c r="F27" s="22" t="s">
        <v>213</v>
      </c>
      <c r="G27" s="23">
        <v>6986</v>
      </c>
      <c r="H27" s="5" t="str">
        <f>IF($B27="N/A","N/A",IF(G27&gt;15,"No",IF(G27&lt;-15,"No","Yes")))</f>
        <v>N/A</v>
      </c>
      <c r="I27" s="6">
        <v>7.2409999999999997</v>
      </c>
      <c r="J27" s="6">
        <v>-43.2</v>
      </c>
      <c r="K27" s="105" t="str">
        <f t="shared" si="0"/>
        <v>No</v>
      </c>
    </row>
    <row r="28" spans="1:11" x14ac:dyDescent="0.2">
      <c r="A28" s="124" t="s">
        <v>346</v>
      </c>
      <c r="B28" s="22" t="s">
        <v>213</v>
      </c>
      <c r="C28" s="57">
        <v>4.1766644000000002E-3</v>
      </c>
      <c r="D28" s="22" t="s">
        <v>213</v>
      </c>
      <c r="E28" s="4">
        <v>4.0066331000000004E-3</v>
      </c>
      <c r="F28" s="22" t="s">
        <v>213</v>
      </c>
      <c r="G28" s="4">
        <v>1.8841292000000001E-3</v>
      </c>
      <c r="H28" s="5" t="str">
        <f>IF($B28="N/A","N/A",IF(G28&gt;15,"No",IF(G28&lt;-15,"No","Yes")))</f>
        <v>N/A</v>
      </c>
      <c r="I28" s="6">
        <v>-4.07</v>
      </c>
      <c r="J28" s="6">
        <v>-53</v>
      </c>
      <c r="K28" s="105" t="str">
        <f t="shared" si="0"/>
        <v>No</v>
      </c>
    </row>
    <row r="29" spans="1:11" ht="25.5" x14ac:dyDescent="0.2">
      <c r="A29" s="124" t="s">
        <v>836</v>
      </c>
      <c r="B29" s="22" t="s">
        <v>213</v>
      </c>
      <c r="C29" s="24">
        <v>193.10770303000001</v>
      </c>
      <c r="D29" s="22" t="s">
        <v>213</v>
      </c>
      <c r="E29" s="24">
        <v>304.04436500000003</v>
      </c>
      <c r="F29" s="22" t="s">
        <v>213</v>
      </c>
      <c r="G29" s="24">
        <v>1052.6570283000001</v>
      </c>
      <c r="H29" s="22" t="s">
        <v>213</v>
      </c>
      <c r="I29" s="6">
        <v>57.45</v>
      </c>
      <c r="J29" s="6">
        <v>246.2</v>
      </c>
      <c r="K29" s="105" t="str">
        <f t="shared" si="0"/>
        <v>No</v>
      </c>
    </row>
    <row r="30" spans="1:11" x14ac:dyDescent="0.2">
      <c r="A30" s="124" t="s">
        <v>27</v>
      </c>
      <c r="B30" s="22" t="s">
        <v>217</v>
      </c>
      <c r="C30" s="23">
        <v>32</v>
      </c>
      <c r="D30" s="5" t="str">
        <f>IF($B30="N/A","N/A",IF(C30="N/A","N/A",IF(C30=0,"Yes","No")))</f>
        <v>No</v>
      </c>
      <c r="E30" s="23">
        <v>52</v>
      </c>
      <c r="F30" s="5" t="str">
        <f>IF($B30="N/A","N/A",IF(E30="N/A","N/A",IF(E30=0,"Yes","No")))</f>
        <v>No</v>
      </c>
      <c r="G30" s="23">
        <v>23</v>
      </c>
      <c r="H30" s="5" t="str">
        <f>IF($B30="N/A","N/A",IF(G30=0,"Yes","No"))</f>
        <v>No</v>
      </c>
      <c r="I30" s="6">
        <v>62.5</v>
      </c>
      <c r="J30" s="6">
        <v>-55.8</v>
      </c>
      <c r="K30" s="105" t="str">
        <f t="shared" si="0"/>
        <v>No</v>
      </c>
    </row>
    <row r="31" spans="1:11" x14ac:dyDescent="0.2">
      <c r="A31" s="124" t="s">
        <v>206</v>
      </c>
      <c r="B31" s="72" t="s">
        <v>213</v>
      </c>
      <c r="C31" s="56">
        <v>44616297</v>
      </c>
      <c r="D31" s="5" t="str">
        <f t="shared" ref="D31:F50" si="4">IF($B31="N/A","N/A",IF(C31&lt;0,"No","Yes"))</f>
        <v>N/A</v>
      </c>
      <c r="E31" s="56">
        <v>47066108</v>
      </c>
      <c r="F31" s="5" t="str">
        <f t="shared" si="4"/>
        <v>N/A</v>
      </c>
      <c r="G31" s="56">
        <v>64275184</v>
      </c>
      <c r="H31" s="5" t="str">
        <f t="shared" ref="H31:H50" si="5">IF($B31="N/A","N/A",IF(G31&lt;0,"No","Yes"))</f>
        <v>N/A</v>
      </c>
      <c r="I31" s="6">
        <v>5.4909999999999997</v>
      </c>
      <c r="J31" s="6">
        <v>36.56</v>
      </c>
      <c r="K31" s="105" t="str">
        <f t="shared" si="0"/>
        <v>No</v>
      </c>
    </row>
    <row r="32" spans="1:11" ht="25.5" x14ac:dyDescent="0.2">
      <c r="A32" s="128" t="s">
        <v>654</v>
      </c>
      <c r="B32" s="72" t="s">
        <v>213</v>
      </c>
      <c r="C32" s="57">
        <v>97.871705937000002</v>
      </c>
      <c r="D32" s="5" t="str">
        <f t="shared" si="4"/>
        <v>N/A</v>
      </c>
      <c r="E32" s="57">
        <v>98.987494355999999</v>
      </c>
      <c r="F32" s="5" t="str">
        <f t="shared" si="4"/>
        <v>N/A</v>
      </c>
      <c r="G32" s="57">
        <v>99.856622736000006</v>
      </c>
      <c r="H32" s="5" t="str">
        <f t="shared" si="5"/>
        <v>N/A</v>
      </c>
      <c r="I32" s="6">
        <v>1.1399999999999999</v>
      </c>
      <c r="J32" s="6">
        <v>0.878</v>
      </c>
      <c r="K32" s="105" t="str">
        <f t="shared" si="0"/>
        <v>Yes</v>
      </c>
    </row>
    <row r="33" spans="1:11" x14ac:dyDescent="0.2">
      <c r="A33" s="128" t="s">
        <v>655</v>
      </c>
      <c r="B33" s="72" t="s">
        <v>213</v>
      </c>
      <c r="C33" s="57">
        <v>2.0268647574999998</v>
      </c>
      <c r="D33" s="5" t="str">
        <f t="shared" si="4"/>
        <v>N/A</v>
      </c>
      <c r="E33" s="57">
        <v>2.5770135900000001E-2</v>
      </c>
      <c r="F33" s="5" t="str">
        <f t="shared" si="4"/>
        <v>N/A</v>
      </c>
      <c r="G33" s="57">
        <v>9.12622825E-2</v>
      </c>
      <c r="H33" s="5" t="str">
        <f t="shared" si="5"/>
        <v>N/A</v>
      </c>
      <c r="I33" s="6">
        <v>-98.7</v>
      </c>
      <c r="J33" s="6">
        <v>254.1</v>
      </c>
      <c r="K33" s="105" t="str">
        <f t="shared" si="0"/>
        <v>No</v>
      </c>
    </row>
    <row r="34" spans="1:11" x14ac:dyDescent="0.2">
      <c r="A34" s="128" t="s">
        <v>656</v>
      </c>
      <c r="B34" s="72" t="s">
        <v>213</v>
      </c>
      <c r="C34" s="57">
        <v>0</v>
      </c>
      <c r="D34" s="5" t="str">
        <f t="shared" si="4"/>
        <v>N/A</v>
      </c>
      <c r="E34" s="57">
        <v>0</v>
      </c>
      <c r="F34" s="5" t="str">
        <f t="shared" si="4"/>
        <v>N/A</v>
      </c>
      <c r="G34" s="57">
        <v>0</v>
      </c>
      <c r="H34" s="5" t="str">
        <f t="shared" si="5"/>
        <v>N/A</v>
      </c>
      <c r="I34" s="6" t="s">
        <v>1751</v>
      </c>
      <c r="J34" s="6" t="s">
        <v>1751</v>
      </c>
      <c r="K34" s="105" t="str">
        <f t="shared" si="0"/>
        <v>N/A</v>
      </c>
    </row>
    <row r="35" spans="1:11" x14ac:dyDescent="0.2">
      <c r="A35" s="128" t="s">
        <v>657</v>
      </c>
      <c r="B35" s="72" t="s">
        <v>213</v>
      </c>
      <c r="C35" s="57">
        <v>1.6406561E-2</v>
      </c>
      <c r="D35" s="5" t="str">
        <f t="shared" si="4"/>
        <v>N/A</v>
      </c>
      <c r="E35" s="57">
        <v>4.1669049800000003E-2</v>
      </c>
      <c r="F35" s="5" t="str">
        <f t="shared" si="4"/>
        <v>N/A</v>
      </c>
      <c r="G35" s="57">
        <v>5.2114981099999999E-2</v>
      </c>
      <c r="H35" s="5" t="str">
        <f t="shared" si="5"/>
        <v>N/A</v>
      </c>
      <c r="I35" s="6">
        <v>154</v>
      </c>
      <c r="J35" s="6">
        <v>25.07</v>
      </c>
      <c r="K35" s="105" t="str">
        <f t="shared" si="0"/>
        <v>Yes</v>
      </c>
    </row>
    <row r="36" spans="1:11" x14ac:dyDescent="0.2">
      <c r="A36" s="128" t="s">
        <v>349</v>
      </c>
      <c r="B36" s="72" t="s">
        <v>213</v>
      </c>
      <c r="C36" s="56">
        <v>294791</v>
      </c>
      <c r="D36" s="5" t="str">
        <f t="shared" si="4"/>
        <v>N/A</v>
      </c>
      <c r="E36" s="56">
        <v>1714027</v>
      </c>
      <c r="F36" s="5" t="str">
        <f t="shared" si="4"/>
        <v>N/A</v>
      </c>
      <c r="G36" s="56">
        <v>2389940</v>
      </c>
      <c r="H36" s="5" t="str">
        <f t="shared" si="5"/>
        <v>N/A</v>
      </c>
      <c r="I36" s="6">
        <v>481.4</v>
      </c>
      <c r="J36" s="6">
        <v>39.43</v>
      </c>
      <c r="K36" s="105" t="str">
        <f t="shared" si="0"/>
        <v>No</v>
      </c>
    </row>
    <row r="37" spans="1:11" x14ac:dyDescent="0.2">
      <c r="A37" s="128" t="s">
        <v>658</v>
      </c>
      <c r="B37" s="72" t="s">
        <v>213</v>
      </c>
      <c r="C37" s="57">
        <v>0</v>
      </c>
      <c r="D37" s="5" t="str">
        <f t="shared" si="4"/>
        <v>N/A</v>
      </c>
      <c r="E37" s="57">
        <v>0</v>
      </c>
      <c r="F37" s="5" t="str">
        <f t="shared" si="4"/>
        <v>N/A</v>
      </c>
      <c r="G37" s="57">
        <v>0</v>
      </c>
      <c r="H37" s="5" t="str">
        <f t="shared" si="5"/>
        <v>N/A</v>
      </c>
      <c r="I37" s="6" t="s">
        <v>1751</v>
      </c>
      <c r="J37" s="6" t="s">
        <v>1751</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1751</v>
      </c>
      <c r="J38" s="6" t="s">
        <v>1751</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1751</v>
      </c>
      <c r="J39" s="6" t="s">
        <v>1751</v>
      </c>
      <c r="K39" s="105" t="str">
        <f t="shared" si="0"/>
        <v>N/A</v>
      </c>
    </row>
    <row r="40" spans="1:11" x14ac:dyDescent="0.2">
      <c r="A40" s="128" t="s">
        <v>661</v>
      </c>
      <c r="B40" s="72" t="s">
        <v>213</v>
      </c>
      <c r="C40" s="57">
        <v>99.515249787000002</v>
      </c>
      <c r="D40" s="5" t="str">
        <f t="shared" si="4"/>
        <v>N/A</v>
      </c>
      <c r="E40" s="57">
        <v>92.950811160000001</v>
      </c>
      <c r="F40" s="5" t="str">
        <f t="shared" si="4"/>
        <v>N/A</v>
      </c>
      <c r="G40" s="57">
        <v>95.847427132000007</v>
      </c>
      <c r="H40" s="5" t="str">
        <f t="shared" si="5"/>
        <v>N/A</v>
      </c>
      <c r="I40" s="6">
        <v>-6.6</v>
      </c>
      <c r="J40" s="6">
        <v>3.1160000000000001</v>
      </c>
      <c r="K40" s="105" t="str">
        <f t="shared" si="0"/>
        <v>Yes</v>
      </c>
    </row>
    <row r="41" spans="1:11" x14ac:dyDescent="0.2">
      <c r="A41" s="128" t="s">
        <v>662</v>
      </c>
      <c r="B41" s="72" t="s">
        <v>213</v>
      </c>
      <c r="C41" s="57">
        <v>0</v>
      </c>
      <c r="D41" s="5" t="str">
        <f t="shared" si="4"/>
        <v>N/A</v>
      </c>
      <c r="E41" s="57">
        <v>0</v>
      </c>
      <c r="F41" s="5" t="str">
        <f t="shared" si="4"/>
        <v>N/A</v>
      </c>
      <c r="G41" s="57">
        <v>0.56917746889999998</v>
      </c>
      <c r="H41" s="5" t="str">
        <f t="shared" si="5"/>
        <v>N/A</v>
      </c>
      <c r="I41" s="6" t="s">
        <v>1751</v>
      </c>
      <c r="J41" s="6" t="s">
        <v>1751</v>
      </c>
      <c r="K41" s="105" t="str">
        <f t="shared" si="0"/>
        <v>N/A</v>
      </c>
    </row>
    <row r="42" spans="1:11" x14ac:dyDescent="0.2">
      <c r="A42" s="128" t="s">
        <v>663</v>
      </c>
      <c r="B42" s="72" t="s">
        <v>213</v>
      </c>
      <c r="C42" s="57">
        <v>99.515249787000002</v>
      </c>
      <c r="D42" s="5" t="str">
        <f t="shared" si="4"/>
        <v>N/A</v>
      </c>
      <c r="E42" s="57">
        <v>92.950811160000001</v>
      </c>
      <c r="F42" s="5" t="str">
        <f t="shared" si="4"/>
        <v>N/A</v>
      </c>
      <c r="G42" s="57">
        <v>96.416604601000003</v>
      </c>
      <c r="H42" s="5" t="str">
        <f t="shared" si="5"/>
        <v>N/A</v>
      </c>
      <c r="I42" s="6">
        <v>-6.6</v>
      </c>
      <c r="J42" s="6">
        <v>3.7290000000000001</v>
      </c>
      <c r="K42" s="105" t="str">
        <f t="shared" si="0"/>
        <v>Yes</v>
      </c>
    </row>
    <row r="43" spans="1:11" x14ac:dyDescent="0.2">
      <c r="A43" s="128" t="s">
        <v>664</v>
      </c>
      <c r="B43" s="72" t="s">
        <v>213</v>
      </c>
      <c r="C43" s="57">
        <v>0.2340641336</v>
      </c>
      <c r="D43" s="5" t="str">
        <f t="shared" si="4"/>
        <v>N/A</v>
      </c>
      <c r="E43" s="57">
        <v>6.9072424180000001</v>
      </c>
      <c r="F43" s="5" t="str">
        <f t="shared" si="4"/>
        <v>N/A</v>
      </c>
      <c r="G43" s="57">
        <v>3.4989999748999998</v>
      </c>
      <c r="H43" s="5" t="str">
        <f t="shared" si="5"/>
        <v>N/A</v>
      </c>
      <c r="I43" s="6">
        <v>2851</v>
      </c>
      <c r="J43" s="6">
        <v>-49.3</v>
      </c>
      <c r="K43" s="105" t="str">
        <f t="shared" si="0"/>
        <v>No</v>
      </c>
    </row>
    <row r="44" spans="1:11" x14ac:dyDescent="0.2">
      <c r="A44" s="128" t="s">
        <v>665</v>
      </c>
      <c r="B44" s="72" t="s">
        <v>213</v>
      </c>
      <c r="C44" s="57">
        <v>0</v>
      </c>
      <c r="D44" s="5" t="str">
        <f t="shared" si="4"/>
        <v>N/A</v>
      </c>
      <c r="E44" s="57">
        <v>0</v>
      </c>
      <c r="F44" s="5" t="str">
        <f t="shared" si="4"/>
        <v>N/A</v>
      </c>
      <c r="G44" s="57">
        <v>0</v>
      </c>
      <c r="H44" s="5" t="str">
        <f t="shared" si="5"/>
        <v>N/A</v>
      </c>
      <c r="I44" s="6" t="s">
        <v>1751</v>
      </c>
      <c r="J44" s="6" t="s">
        <v>1751</v>
      </c>
      <c r="K44" s="105" t="str">
        <f t="shared" si="0"/>
        <v>N/A</v>
      </c>
    </row>
    <row r="45" spans="1:11" x14ac:dyDescent="0.2">
      <c r="A45" s="128" t="s">
        <v>666</v>
      </c>
      <c r="B45" s="72" t="s">
        <v>213</v>
      </c>
      <c r="C45" s="57">
        <v>1.9335732800000002E-2</v>
      </c>
      <c r="D45" s="5" t="str">
        <f t="shared" si="4"/>
        <v>N/A</v>
      </c>
      <c r="E45" s="57">
        <v>7.3919489000000005E-2</v>
      </c>
      <c r="F45" s="5" t="str">
        <f t="shared" si="4"/>
        <v>N/A</v>
      </c>
      <c r="G45" s="57">
        <v>8.4395424199999999E-2</v>
      </c>
      <c r="H45" s="5" t="str">
        <f t="shared" si="5"/>
        <v>N/A</v>
      </c>
      <c r="I45" s="6">
        <v>282.3</v>
      </c>
      <c r="J45" s="6">
        <v>14.17</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1751</v>
      </c>
      <c r="J46" s="6" t="s">
        <v>1751</v>
      </c>
      <c r="K46" s="105" t="str">
        <f t="shared" si="0"/>
        <v>N/A</v>
      </c>
    </row>
    <row r="47" spans="1:11" x14ac:dyDescent="0.2">
      <c r="A47" s="128" t="s">
        <v>667</v>
      </c>
      <c r="B47" s="72" t="s">
        <v>213</v>
      </c>
      <c r="C47" s="57" t="s">
        <v>1751</v>
      </c>
      <c r="D47" s="5" t="str">
        <f t="shared" si="4"/>
        <v>N/A</v>
      </c>
      <c r="E47" s="57" t="s">
        <v>1751</v>
      </c>
      <c r="F47" s="5" t="str">
        <f t="shared" si="4"/>
        <v>N/A</v>
      </c>
      <c r="G47" s="57" t="s">
        <v>1751</v>
      </c>
      <c r="H47" s="5" t="str">
        <f t="shared" si="5"/>
        <v>N/A</v>
      </c>
      <c r="I47" s="6" t="s">
        <v>1751</v>
      </c>
      <c r="J47" s="6" t="s">
        <v>1751</v>
      </c>
      <c r="K47" s="105" t="str">
        <f t="shared" si="0"/>
        <v>N/A</v>
      </c>
    </row>
    <row r="48" spans="1:11" x14ac:dyDescent="0.2">
      <c r="A48" s="128" t="s">
        <v>668</v>
      </c>
      <c r="B48" s="72" t="s">
        <v>213</v>
      </c>
      <c r="C48" s="57" t="s">
        <v>1751</v>
      </c>
      <c r="D48" s="5" t="str">
        <f t="shared" si="4"/>
        <v>N/A</v>
      </c>
      <c r="E48" s="57" t="s">
        <v>1751</v>
      </c>
      <c r="F48" s="5" t="str">
        <f t="shared" si="4"/>
        <v>N/A</v>
      </c>
      <c r="G48" s="57" t="s">
        <v>1751</v>
      </c>
      <c r="H48" s="5" t="str">
        <f t="shared" si="5"/>
        <v>N/A</v>
      </c>
      <c r="I48" s="6" t="s">
        <v>1751</v>
      </c>
      <c r="J48" s="6" t="s">
        <v>1751</v>
      </c>
      <c r="K48" s="105" t="str">
        <f t="shared" si="0"/>
        <v>N/A</v>
      </c>
    </row>
    <row r="49" spans="1:11" x14ac:dyDescent="0.2">
      <c r="A49" s="128" t="s">
        <v>669</v>
      </c>
      <c r="B49" s="72" t="s">
        <v>213</v>
      </c>
      <c r="C49" s="57" t="s">
        <v>1751</v>
      </c>
      <c r="D49" s="5" t="str">
        <f t="shared" si="4"/>
        <v>N/A</v>
      </c>
      <c r="E49" s="57" t="s">
        <v>1751</v>
      </c>
      <c r="F49" s="5" t="str">
        <f t="shared" si="4"/>
        <v>N/A</v>
      </c>
      <c r="G49" s="57" t="s">
        <v>1751</v>
      </c>
      <c r="H49" s="5" t="str">
        <f t="shared" si="5"/>
        <v>N/A</v>
      </c>
      <c r="I49" s="6" t="s">
        <v>1751</v>
      </c>
      <c r="J49" s="6" t="s">
        <v>1751</v>
      </c>
      <c r="K49" s="105" t="str">
        <f t="shared" si="0"/>
        <v>N/A</v>
      </c>
    </row>
    <row r="50" spans="1:11" x14ac:dyDescent="0.2">
      <c r="A50" s="128" t="s">
        <v>670</v>
      </c>
      <c r="B50" s="72" t="s">
        <v>213</v>
      </c>
      <c r="C50" s="57" t="s">
        <v>1751</v>
      </c>
      <c r="D50" s="5" t="str">
        <f t="shared" si="4"/>
        <v>N/A</v>
      </c>
      <c r="E50" s="57" t="s">
        <v>1751</v>
      </c>
      <c r="F50" s="5" t="str">
        <f t="shared" si="4"/>
        <v>N/A</v>
      </c>
      <c r="G50" s="57" t="s">
        <v>1751</v>
      </c>
      <c r="H50" s="5" t="str">
        <f t="shared" si="5"/>
        <v>N/A</v>
      </c>
      <c r="I50" s="6" t="s">
        <v>1751</v>
      </c>
      <c r="J50" s="6" t="s">
        <v>1751</v>
      </c>
      <c r="K50" s="105" t="str">
        <f t="shared" si="0"/>
        <v>N/A</v>
      </c>
    </row>
    <row r="51" spans="1:11" x14ac:dyDescent="0.2">
      <c r="A51" s="128" t="s">
        <v>351</v>
      </c>
      <c r="B51" s="22" t="s">
        <v>213</v>
      </c>
      <c r="C51" s="56">
        <v>139559723</v>
      </c>
      <c r="D51" s="22" t="s">
        <v>213</v>
      </c>
      <c r="E51" s="23">
        <v>162363787</v>
      </c>
      <c r="F51" s="22" t="s">
        <v>213</v>
      </c>
      <c r="G51" s="23">
        <v>202665429</v>
      </c>
      <c r="H51" s="22" t="s">
        <v>213</v>
      </c>
      <c r="I51" s="6">
        <v>16.34</v>
      </c>
      <c r="J51" s="6">
        <v>24.82</v>
      </c>
      <c r="K51" s="105" t="str">
        <f t="shared" si="0"/>
        <v>Yes</v>
      </c>
    </row>
    <row r="52" spans="1:11" x14ac:dyDescent="0.2">
      <c r="A52" s="128" t="s">
        <v>352</v>
      </c>
      <c r="B52" s="22" t="s">
        <v>213</v>
      </c>
      <c r="C52" s="57">
        <v>74.015594026000002</v>
      </c>
      <c r="D52" s="5" t="str">
        <f t="shared" ref="D52:D54" si="6">IF($B52="N/A","N/A",IF(C52&gt;15,"No",IF(C52&lt;-15,"No","Yes")))</f>
        <v>N/A</v>
      </c>
      <c r="E52" s="4">
        <v>70.442359785999997</v>
      </c>
      <c r="F52" s="5" t="str">
        <f t="shared" ref="F52:F54" si="7">IF($B52="N/A","N/A",IF(E52&gt;15,"No",IF(E52&lt;-15,"No","Yes")))</f>
        <v>N/A</v>
      </c>
      <c r="G52" s="4">
        <v>76.304329140999997</v>
      </c>
      <c r="H52" s="5" t="str">
        <f t="shared" ref="H52:H54" si="8">IF($B52="N/A","N/A",IF(G52&gt;15,"No",IF(G52&lt;-15,"No","Yes")))</f>
        <v>N/A</v>
      </c>
      <c r="I52" s="6">
        <v>-4.83</v>
      </c>
      <c r="J52" s="6">
        <v>8.3219999999999992</v>
      </c>
      <c r="K52" s="105" t="str">
        <f t="shared" si="0"/>
        <v>Yes</v>
      </c>
    </row>
    <row r="53" spans="1:11" x14ac:dyDescent="0.2">
      <c r="A53" s="128" t="s">
        <v>353</v>
      </c>
      <c r="B53" s="22" t="s">
        <v>213</v>
      </c>
      <c r="C53" s="57">
        <v>5.8930175720999998</v>
      </c>
      <c r="D53" s="5" t="str">
        <f t="shared" si="6"/>
        <v>N/A</v>
      </c>
      <c r="E53" s="4">
        <v>10.129711991000001</v>
      </c>
      <c r="F53" s="5" t="str">
        <f t="shared" si="7"/>
        <v>N/A</v>
      </c>
      <c r="G53" s="4">
        <v>18.66762387</v>
      </c>
      <c r="H53" s="5" t="str">
        <f t="shared" si="8"/>
        <v>N/A</v>
      </c>
      <c r="I53" s="6">
        <v>71.89</v>
      </c>
      <c r="J53" s="6">
        <v>84.29</v>
      </c>
      <c r="K53" s="105" t="str">
        <f t="shared" si="0"/>
        <v>No</v>
      </c>
    </row>
    <row r="54" spans="1:11" x14ac:dyDescent="0.2">
      <c r="A54" s="129" t="s">
        <v>354</v>
      </c>
      <c r="B54" s="113" t="s">
        <v>213</v>
      </c>
      <c r="C54" s="130">
        <v>12.817369234999999</v>
      </c>
      <c r="D54" s="114" t="str">
        <f t="shared" si="6"/>
        <v>N/A</v>
      </c>
      <c r="E54" s="118">
        <v>13.43051268</v>
      </c>
      <c r="F54" s="114" t="str">
        <f t="shared" si="7"/>
        <v>N/A</v>
      </c>
      <c r="G54" s="118">
        <v>3.7166008219000002</v>
      </c>
      <c r="H54" s="114" t="str">
        <f t="shared" si="8"/>
        <v>N/A</v>
      </c>
      <c r="I54" s="115">
        <v>4.7839999999999998</v>
      </c>
      <c r="J54" s="115">
        <v>-72.3</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66291225</v>
      </c>
      <c r="D6" s="5" t="str">
        <f>IF($B6="N/A","N/A",IF(C6&gt;15,"No",IF(C6&lt;-15,"No","Yes")))</f>
        <v>N/A</v>
      </c>
      <c r="E6" s="23">
        <v>72717952</v>
      </c>
      <c r="F6" s="5" t="str">
        <f>IF($B6="N/A","N/A",IF(E6&gt;15,"No",IF(E6&lt;-15,"No","Yes")))</f>
        <v>N/A</v>
      </c>
      <c r="G6" s="23">
        <v>87367114</v>
      </c>
      <c r="H6" s="5" t="str">
        <f>IF($B6="N/A","N/A",IF(G6&gt;15,"No",IF(G6&lt;-15,"No","Yes")))</f>
        <v>N/A</v>
      </c>
      <c r="I6" s="6">
        <v>9.6950000000000003</v>
      </c>
      <c r="J6" s="6">
        <v>20.149999999999999</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0</v>
      </c>
      <c r="D9" s="5" t="str">
        <f t="shared" ref="D9:D15" si="1">IF($B9="N/A","N/A",IF(C9&gt;15,"No",IF(C9&lt;-15,"No","Yes")))</f>
        <v>N/A</v>
      </c>
      <c r="E9" s="4">
        <v>0.87264696340000003</v>
      </c>
      <c r="F9" s="5" t="str">
        <f t="shared" ref="F9:F15" si="2">IF($B9="N/A","N/A",IF(E9&gt;15,"No",IF(E9&lt;-15,"No","Yes")))</f>
        <v>N/A</v>
      </c>
      <c r="G9" s="4">
        <v>4.1878572296999996</v>
      </c>
      <c r="H9" s="5" t="str">
        <f t="shared" ref="H9:H15" si="3">IF($B9="N/A","N/A",IF(G9&gt;15,"No",IF(G9&lt;-15,"No","Yes")))</f>
        <v>N/A</v>
      </c>
      <c r="I9" s="6" t="s">
        <v>1751</v>
      </c>
      <c r="J9" s="6">
        <v>379.9</v>
      </c>
      <c r="K9" s="105" t="str">
        <f t="shared" si="0"/>
        <v>No</v>
      </c>
    </row>
    <row r="10" spans="1:11" x14ac:dyDescent="0.2">
      <c r="A10" s="124" t="s">
        <v>36</v>
      </c>
      <c r="B10" s="22" t="s">
        <v>213</v>
      </c>
      <c r="C10" s="57">
        <v>0</v>
      </c>
      <c r="D10" s="5" t="str">
        <f t="shared" si="1"/>
        <v>N/A</v>
      </c>
      <c r="E10" s="4">
        <v>15.505446959</v>
      </c>
      <c r="F10" s="5" t="str">
        <f t="shared" si="2"/>
        <v>N/A</v>
      </c>
      <c r="G10" s="4">
        <v>26.349537285</v>
      </c>
      <c r="H10" s="5" t="str">
        <f t="shared" si="3"/>
        <v>N/A</v>
      </c>
      <c r="I10" s="6" t="s">
        <v>1751</v>
      </c>
      <c r="J10" s="6">
        <v>69.94</v>
      </c>
      <c r="K10" s="105" t="str">
        <f t="shared" si="0"/>
        <v>No</v>
      </c>
    </row>
    <row r="11" spans="1:11" x14ac:dyDescent="0.2">
      <c r="A11" s="124" t="s">
        <v>37</v>
      </c>
      <c r="B11" s="22" t="s">
        <v>213</v>
      </c>
      <c r="C11" s="57">
        <v>0</v>
      </c>
      <c r="D11" s="5" t="str">
        <f t="shared" si="1"/>
        <v>N/A</v>
      </c>
      <c r="E11" s="4">
        <v>0.24437296920000001</v>
      </c>
      <c r="F11" s="5" t="str">
        <f t="shared" si="2"/>
        <v>N/A</v>
      </c>
      <c r="G11" s="4">
        <v>14.672308773999999</v>
      </c>
      <c r="H11" s="5" t="str">
        <f t="shared" si="3"/>
        <v>N/A</v>
      </c>
      <c r="I11" s="6" t="s">
        <v>1751</v>
      </c>
      <c r="J11" s="6">
        <v>5904</v>
      </c>
      <c r="K11" s="105" t="str">
        <f t="shared" si="0"/>
        <v>No</v>
      </c>
    </row>
    <row r="12" spans="1:11" x14ac:dyDescent="0.2">
      <c r="A12" s="124" t="s">
        <v>38</v>
      </c>
      <c r="B12" s="22" t="s">
        <v>213</v>
      </c>
      <c r="C12" s="57">
        <v>0</v>
      </c>
      <c r="D12" s="5" t="str">
        <f t="shared" si="1"/>
        <v>N/A</v>
      </c>
      <c r="E12" s="4">
        <v>2.14214018E-2</v>
      </c>
      <c r="F12" s="5" t="str">
        <f t="shared" si="2"/>
        <v>N/A</v>
      </c>
      <c r="G12" s="4">
        <v>2.3690779203000001</v>
      </c>
      <c r="H12" s="5" t="str">
        <f t="shared" si="3"/>
        <v>N/A</v>
      </c>
      <c r="I12" s="6" t="s">
        <v>1751</v>
      </c>
      <c r="J12" s="6">
        <v>10959</v>
      </c>
      <c r="K12" s="105" t="str">
        <f t="shared" si="0"/>
        <v>No</v>
      </c>
    </row>
    <row r="13" spans="1:11" x14ac:dyDescent="0.2">
      <c r="A13" s="124" t="s">
        <v>861</v>
      </c>
      <c r="B13" s="22" t="s">
        <v>213</v>
      </c>
      <c r="C13" s="57">
        <v>0</v>
      </c>
      <c r="D13" s="5" t="str">
        <f t="shared" si="1"/>
        <v>N/A</v>
      </c>
      <c r="E13" s="4">
        <v>2.7295143500000001E-2</v>
      </c>
      <c r="F13" s="5" t="str">
        <f t="shared" si="2"/>
        <v>N/A</v>
      </c>
      <c r="G13" s="4">
        <v>1.4812024769000001</v>
      </c>
      <c r="H13" s="5" t="str">
        <f t="shared" si="3"/>
        <v>N/A</v>
      </c>
      <c r="I13" s="6" t="s">
        <v>1751</v>
      </c>
      <c r="J13" s="6">
        <v>5327</v>
      </c>
      <c r="K13" s="105" t="str">
        <f t="shared" si="0"/>
        <v>No</v>
      </c>
    </row>
    <row r="14" spans="1:11" x14ac:dyDescent="0.2">
      <c r="A14" s="124" t="s">
        <v>862</v>
      </c>
      <c r="B14" s="22" t="s">
        <v>213</v>
      </c>
      <c r="C14" s="57">
        <v>0</v>
      </c>
      <c r="D14" s="5" t="str">
        <f t="shared" si="1"/>
        <v>N/A</v>
      </c>
      <c r="E14" s="4">
        <v>4.0008781899999998E-2</v>
      </c>
      <c r="F14" s="5" t="str">
        <f t="shared" si="2"/>
        <v>N/A</v>
      </c>
      <c r="G14" s="4">
        <v>1.9874766127000001</v>
      </c>
      <c r="H14" s="5" t="str">
        <f t="shared" si="3"/>
        <v>N/A</v>
      </c>
      <c r="I14" s="6" t="s">
        <v>1751</v>
      </c>
      <c r="J14" s="6">
        <v>4868</v>
      </c>
      <c r="K14" s="105" t="str">
        <f t="shared" si="0"/>
        <v>No</v>
      </c>
    </row>
    <row r="15" spans="1:11" x14ac:dyDescent="0.2">
      <c r="A15" s="124" t="s">
        <v>161</v>
      </c>
      <c r="B15" s="22" t="s">
        <v>213</v>
      </c>
      <c r="C15" s="57">
        <v>60.841352682999997</v>
      </c>
      <c r="D15" s="5" t="str">
        <f t="shared" si="1"/>
        <v>N/A</v>
      </c>
      <c r="E15" s="4">
        <v>66.140222155999993</v>
      </c>
      <c r="F15" s="5" t="str">
        <f t="shared" si="2"/>
        <v>N/A</v>
      </c>
      <c r="G15" s="4">
        <v>70.319222173</v>
      </c>
      <c r="H15" s="5" t="str">
        <f t="shared" si="3"/>
        <v>N/A</v>
      </c>
      <c r="I15" s="6">
        <v>8.7089999999999996</v>
      </c>
      <c r="J15" s="6">
        <v>6.3179999999999996</v>
      </c>
      <c r="K15" s="105" t="str">
        <f t="shared" si="0"/>
        <v>Yes</v>
      </c>
    </row>
    <row r="16" spans="1:11" x14ac:dyDescent="0.2">
      <c r="A16" s="124" t="s">
        <v>162</v>
      </c>
      <c r="B16" s="22" t="s">
        <v>246</v>
      </c>
      <c r="C16" s="57">
        <v>87.638027507000004</v>
      </c>
      <c r="D16" s="5" t="str">
        <f>IF($B16="N/A","N/A",IF(C16&gt;95,"Yes","No"))</f>
        <v>No</v>
      </c>
      <c r="E16" s="4">
        <v>84.192501735999997</v>
      </c>
      <c r="F16" s="5" t="str">
        <f>IF($B16="N/A","N/A",IF(E16&gt;95,"Yes","No"))</f>
        <v>No</v>
      </c>
      <c r="G16" s="4">
        <v>71.470201019000001</v>
      </c>
      <c r="H16" s="5" t="str">
        <f>IF($B16="N/A","N/A",IF(G16&gt;95,"Yes","No"))</f>
        <v>No</v>
      </c>
      <c r="I16" s="6">
        <v>-3.93</v>
      </c>
      <c r="J16" s="6">
        <v>-15.1</v>
      </c>
      <c r="K16" s="105" t="str">
        <f t="shared" ref="K16:K26" si="4">IF(J16="Div by 0", "N/A", IF(J16="N/A","N/A", IF(J16&gt;30, "No", IF(J16&lt;-30, "No", "Yes"))))</f>
        <v>Yes</v>
      </c>
    </row>
    <row r="17" spans="1:11" x14ac:dyDescent="0.2">
      <c r="A17" s="124" t="s">
        <v>863</v>
      </c>
      <c r="B17" s="38" t="s">
        <v>247</v>
      </c>
      <c r="C17" s="57">
        <v>4.4979859702000002</v>
      </c>
      <c r="D17" s="5" t="str">
        <f>IF($B17="N/A","N/A",IF(C17&gt;90,"No",IF(C17&lt;50,"No","Yes")))</f>
        <v>No</v>
      </c>
      <c r="E17" s="4">
        <v>4.5931037771999996</v>
      </c>
      <c r="F17" s="5" t="str">
        <f>IF($B17="N/A","N/A",IF(E17&gt;90,"No",IF(E17&lt;50,"No","Yes")))</f>
        <v>No</v>
      </c>
      <c r="G17" s="4">
        <v>4.2631761878000001</v>
      </c>
      <c r="H17" s="5" t="str">
        <f>IF($B17="N/A","N/A",IF(G17&gt;90,"No",IF(G17&lt;50,"No","Yes")))</f>
        <v>No</v>
      </c>
      <c r="I17" s="6">
        <v>2.1150000000000002</v>
      </c>
      <c r="J17" s="6">
        <v>-7.18</v>
      </c>
      <c r="K17" s="105" t="str">
        <f t="shared" si="4"/>
        <v>Yes</v>
      </c>
    </row>
    <row r="18" spans="1:11" x14ac:dyDescent="0.2">
      <c r="A18" s="124" t="s">
        <v>864</v>
      </c>
      <c r="B18" s="38" t="s">
        <v>224</v>
      </c>
      <c r="C18" s="57">
        <v>21.987887536999999</v>
      </c>
      <c r="D18" s="5" t="str">
        <f t="shared" ref="D18:D23" si="5">IF($B18="N/A","N/A",IF(C18&gt;5,"No",IF(C18&lt;=0,"No","Yes")))</f>
        <v>No</v>
      </c>
      <c r="E18" s="4">
        <v>12.242524377000001</v>
      </c>
      <c r="F18" s="5" t="str">
        <f t="shared" ref="F18:F23" si="6">IF($B18="N/A","N/A",IF(E18&gt;5,"No",IF(E18&lt;=0,"No","Yes")))</f>
        <v>No</v>
      </c>
      <c r="G18" s="4">
        <v>9.2257448265999997</v>
      </c>
      <c r="H18" s="5" t="str">
        <f t="shared" ref="H18:H23" si="7">IF($B18="N/A","N/A",IF(G18&gt;5,"No",IF(G18&lt;=0,"No","Yes")))</f>
        <v>No</v>
      </c>
      <c r="I18" s="6">
        <v>-44.3</v>
      </c>
      <c r="J18" s="6">
        <v>-24.6</v>
      </c>
      <c r="K18" s="105" t="str">
        <f t="shared" si="4"/>
        <v>Yes</v>
      </c>
    </row>
    <row r="19" spans="1:11" x14ac:dyDescent="0.2">
      <c r="A19" s="124" t="s">
        <v>865</v>
      </c>
      <c r="B19" s="38" t="s">
        <v>224</v>
      </c>
      <c r="C19" s="57">
        <v>2.0266136279999998</v>
      </c>
      <c r="D19" s="5" t="str">
        <f t="shared" si="5"/>
        <v>Yes</v>
      </c>
      <c r="E19" s="4">
        <v>1.8588339782000001</v>
      </c>
      <c r="F19" s="5" t="str">
        <f t="shared" si="6"/>
        <v>Yes</v>
      </c>
      <c r="G19" s="4">
        <v>1.4852510751000001</v>
      </c>
      <c r="H19" s="5" t="str">
        <f t="shared" si="7"/>
        <v>Yes</v>
      </c>
      <c r="I19" s="6">
        <v>-8.2799999999999994</v>
      </c>
      <c r="J19" s="6">
        <v>-20.100000000000001</v>
      </c>
      <c r="K19" s="105" t="str">
        <f t="shared" si="4"/>
        <v>Yes</v>
      </c>
    </row>
    <row r="20" spans="1:11" x14ac:dyDescent="0.2">
      <c r="A20" s="124" t="s">
        <v>866</v>
      </c>
      <c r="B20" s="38" t="s">
        <v>224</v>
      </c>
      <c r="C20" s="57">
        <v>2.9336597716999999</v>
      </c>
      <c r="D20" s="5" t="str">
        <f t="shared" si="5"/>
        <v>Yes</v>
      </c>
      <c r="E20" s="4">
        <v>2.1461179215000001</v>
      </c>
      <c r="F20" s="5" t="str">
        <f t="shared" si="6"/>
        <v>Yes</v>
      </c>
      <c r="G20" s="4">
        <v>1.6109127743</v>
      </c>
      <c r="H20" s="5" t="str">
        <f t="shared" si="7"/>
        <v>Yes</v>
      </c>
      <c r="I20" s="6">
        <v>-26.8</v>
      </c>
      <c r="J20" s="6">
        <v>-24.9</v>
      </c>
      <c r="K20" s="105" t="str">
        <f t="shared" si="4"/>
        <v>Yes</v>
      </c>
    </row>
    <row r="21" spans="1:11" x14ac:dyDescent="0.2">
      <c r="A21" s="124" t="s">
        <v>867</v>
      </c>
      <c r="B21" s="22" t="s">
        <v>213</v>
      </c>
      <c r="C21" s="57">
        <v>5.9107370499999999E-2</v>
      </c>
      <c r="D21" s="5" t="str">
        <f t="shared" si="5"/>
        <v>N/A</v>
      </c>
      <c r="E21" s="4">
        <v>4.9921647999999999E-2</v>
      </c>
      <c r="F21" s="5" t="str">
        <f t="shared" si="6"/>
        <v>N/A</v>
      </c>
      <c r="G21" s="4">
        <v>3.8475575599999999E-2</v>
      </c>
      <c r="H21" s="5" t="str">
        <f t="shared" si="7"/>
        <v>N/A</v>
      </c>
      <c r="I21" s="6">
        <v>-15.5</v>
      </c>
      <c r="J21" s="6">
        <v>-22.9</v>
      </c>
      <c r="K21" s="105" t="str">
        <f t="shared" si="4"/>
        <v>Yes</v>
      </c>
    </row>
    <row r="22" spans="1:11" x14ac:dyDescent="0.2">
      <c r="A22" s="124" t="s">
        <v>1702</v>
      </c>
      <c r="B22" s="22" t="s">
        <v>213</v>
      </c>
      <c r="C22" s="57">
        <v>2.6504262000000001E-3</v>
      </c>
      <c r="D22" s="5" t="str">
        <f t="shared" si="5"/>
        <v>N/A</v>
      </c>
      <c r="E22" s="4">
        <v>2.4560647999999998E-3</v>
      </c>
      <c r="F22" s="5" t="str">
        <f t="shared" si="6"/>
        <v>N/A</v>
      </c>
      <c r="G22" s="4">
        <v>1.4261658999999999E-3</v>
      </c>
      <c r="H22" s="5" t="str">
        <f t="shared" si="7"/>
        <v>N/A</v>
      </c>
      <c r="I22" s="6">
        <v>-7.33</v>
      </c>
      <c r="J22" s="6">
        <v>-41.9</v>
      </c>
      <c r="K22" s="105" t="str">
        <f t="shared" si="4"/>
        <v>No</v>
      </c>
    </row>
    <row r="23" spans="1:11" x14ac:dyDescent="0.2">
      <c r="A23" s="124" t="s">
        <v>868</v>
      </c>
      <c r="B23" s="22" t="s">
        <v>213</v>
      </c>
      <c r="C23" s="57">
        <v>0.86967166470000001</v>
      </c>
      <c r="D23" s="5" t="str">
        <f t="shared" si="5"/>
        <v>N/A</v>
      </c>
      <c r="E23" s="4">
        <v>0.80173325009999996</v>
      </c>
      <c r="F23" s="5" t="str">
        <f t="shared" si="6"/>
        <v>N/A</v>
      </c>
      <c r="G23" s="4">
        <v>0.47972512859999999</v>
      </c>
      <c r="H23" s="5" t="str">
        <f t="shared" si="7"/>
        <v>N/A</v>
      </c>
      <c r="I23" s="6">
        <v>-7.81</v>
      </c>
      <c r="J23" s="6">
        <v>-40.200000000000003</v>
      </c>
      <c r="K23" s="105" t="str">
        <f t="shared" si="4"/>
        <v>No</v>
      </c>
    </row>
    <row r="24" spans="1:11" x14ac:dyDescent="0.2">
      <c r="A24" s="124" t="s">
        <v>869</v>
      </c>
      <c r="B24" s="22" t="s">
        <v>232</v>
      </c>
      <c r="C24" s="57">
        <v>1.3778927754000001</v>
      </c>
      <c r="D24" s="5" t="str">
        <f>IF($B24="N/A","N/A",IF(C24&gt;10,"No",IF(C24&lt;1,"No","Yes")))</f>
        <v>Yes</v>
      </c>
      <c r="E24" s="4">
        <v>1.4387602665000001</v>
      </c>
      <c r="F24" s="5" t="str">
        <f>IF($B24="N/A","N/A",IF(E24&gt;10,"No",IF(E24&lt;1,"No","Yes")))</f>
        <v>Yes</v>
      </c>
      <c r="G24" s="4">
        <v>1.5354564648</v>
      </c>
      <c r="H24" s="5" t="str">
        <f>IF($B24="N/A","N/A",IF(G24&gt;10,"No",IF(G24&lt;1,"No","Yes")))</f>
        <v>Yes</v>
      </c>
      <c r="I24" s="6">
        <v>4.4169999999999998</v>
      </c>
      <c r="J24" s="6">
        <v>6.7210000000000001</v>
      </c>
      <c r="K24" s="105" t="str">
        <f t="shared" si="4"/>
        <v>Yes</v>
      </c>
    </row>
    <row r="25" spans="1:11" x14ac:dyDescent="0.2">
      <c r="A25" s="124" t="s">
        <v>870</v>
      </c>
      <c r="B25" s="60" t="s">
        <v>239</v>
      </c>
      <c r="C25" s="57">
        <v>32.648646935999999</v>
      </c>
      <c r="D25" s="5" t="str">
        <f>IF($B25="N/A","N/A",IF(C25&gt;10,"No",IF(C25&lt;=0,"No","Yes")))</f>
        <v>No</v>
      </c>
      <c r="E25" s="4">
        <v>32.625300008000004</v>
      </c>
      <c r="F25" s="5" t="str">
        <f>IF($B25="N/A","N/A",IF(E25&gt;10,"No",IF(E25&lt;=0,"No","Yes")))</f>
        <v>No</v>
      </c>
      <c r="G25" s="4">
        <v>27.094701788999998</v>
      </c>
      <c r="H25" s="5" t="str">
        <f>IF($B25="N/A","N/A",IF(G25&gt;10,"No",IF(G25&lt;=0,"No","Yes")))</f>
        <v>No</v>
      </c>
      <c r="I25" s="6">
        <v>-7.1999999999999995E-2</v>
      </c>
      <c r="J25" s="6">
        <v>-17</v>
      </c>
      <c r="K25" s="105" t="str">
        <f t="shared" si="4"/>
        <v>Yes</v>
      </c>
    </row>
    <row r="26" spans="1:11" x14ac:dyDescent="0.2">
      <c r="A26" s="124" t="s">
        <v>871</v>
      </c>
      <c r="B26" s="38" t="s">
        <v>248</v>
      </c>
      <c r="C26" s="57">
        <v>10.007173649</v>
      </c>
      <c r="D26" s="5" t="str">
        <f>IF($B26="N/A","N/A",IF(C26&gt;=5,"No",IF(C26&lt;0,"No","Yes")))</f>
        <v>No</v>
      </c>
      <c r="E26" s="4">
        <v>12.887957846000001</v>
      </c>
      <c r="F26" s="5" t="str">
        <f>IF($B26="N/A","N/A",IF(E26&gt;=5,"No",IF(E26&lt;0,"No","Yes")))</f>
        <v>No</v>
      </c>
      <c r="G26" s="4">
        <v>27.262485744999999</v>
      </c>
      <c r="H26" s="5" t="str">
        <f>IF($B26="N/A","N/A",IF(G26&gt;=5,"No",IF(G26&lt;0,"No","Yes")))</f>
        <v>No</v>
      </c>
      <c r="I26" s="6">
        <v>28.79</v>
      </c>
      <c r="J26" s="6">
        <v>111.5</v>
      </c>
      <c r="K26" s="105" t="str">
        <f t="shared" si="4"/>
        <v>No</v>
      </c>
    </row>
    <row r="27" spans="1:11" x14ac:dyDescent="0.2">
      <c r="A27" s="124" t="s">
        <v>14</v>
      </c>
      <c r="B27" s="38" t="s">
        <v>249</v>
      </c>
      <c r="C27" s="57">
        <v>0.2756609189</v>
      </c>
      <c r="D27" s="5" t="str">
        <f>IF($B27="N/A","N/A",IF(C27&gt;15,"No",IF(C27&lt;=0,"No","Yes")))</f>
        <v>Yes</v>
      </c>
      <c r="E27" s="4">
        <v>0.28004088999999999</v>
      </c>
      <c r="F27" s="5" t="str">
        <f>IF($B27="N/A","N/A",IF(E27&gt;15,"No",IF(E27&lt;=0,"No","Yes")))</f>
        <v>Yes</v>
      </c>
      <c r="G27" s="4">
        <v>7.1676855400000003E-2</v>
      </c>
      <c r="H27" s="5" t="str">
        <f>IF($B27="N/A","N/A",IF(G27&gt;15,"No",IF(G27&lt;=0,"No","Yes")))</f>
        <v>Yes</v>
      </c>
      <c r="I27" s="6">
        <v>1.589</v>
      </c>
      <c r="J27" s="6">
        <v>-74.400000000000006</v>
      </c>
      <c r="K27" s="105" t="str">
        <f>IF(J27="Div by 0", "N/A", IF(J27="N/A","N/A", IF(J27&gt;30, "No", IF(J27&lt;-30, "No", "Yes"))))</f>
        <v>No</v>
      </c>
    </row>
    <row r="28" spans="1:11" x14ac:dyDescent="0.2">
      <c r="A28" s="124" t="s">
        <v>872</v>
      </c>
      <c r="B28" s="22" t="s">
        <v>213</v>
      </c>
      <c r="C28" s="59">
        <v>62.844373670000003</v>
      </c>
      <c r="D28" s="5" t="str">
        <f>IF($B28="N/A","N/A",IF(C28&gt;15,"No",IF(C28&lt;-15,"No","Yes")))</f>
        <v>N/A</v>
      </c>
      <c r="E28" s="24">
        <v>59.794745630000001</v>
      </c>
      <c r="F28" s="5" t="str">
        <f>IF($B28="N/A","N/A",IF(E28&gt;15,"No",IF(E28&lt;-15,"No","Yes")))</f>
        <v>N/A</v>
      </c>
      <c r="G28" s="24">
        <v>60.014148382000002</v>
      </c>
      <c r="H28" s="5" t="str">
        <f>IF($B28="N/A","N/A",IF(G28&gt;15,"No",IF(G28&lt;-15,"No","Yes")))</f>
        <v>N/A</v>
      </c>
      <c r="I28" s="6">
        <v>-4.8499999999999996</v>
      </c>
      <c r="J28" s="6">
        <v>0.3669</v>
      </c>
      <c r="K28" s="105" t="str">
        <f>IF(J28="Div by 0", "N/A", IF(J28="N/A","N/A", IF(J28&gt;30, "No", IF(J28&lt;-30, "No", "Yes"))))</f>
        <v>Yes</v>
      </c>
    </row>
    <row r="29" spans="1:11" x14ac:dyDescent="0.2">
      <c r="A29" s="124" t="s">
        <v>376</v>
      </c>
      <c r="B29" s="22" t="s">
        <v>250</v>
      </c>
      <c r="C29" s="57">
        <v>4.4415938912000001</v>
      </c>
      <c r="D29" s="5" t="str">
        <f>IF($B29="N/A","N/A",IF(C29&gt;35,"No",IF(C29&lt;10,"No","Yes")))</f>
        <v>No</v>
      </c>
      <c r="E29" s="4">
        <v>4.5147650068000003</v>
      </c>
      <c r="F29" s="5" t="str">
        <f>IF($B29="N/A","N/A",IF(E29&gt;35,"No",IF(E29&lt;10,"No","Yes")))</f>
        <v>No</v>
      </c>
      <c r="G29" s="4">
        <v>4.3169125850999999</v>
      </c>
      <c r="H29" s="5" t="str">
        <f>IF($B29="N/A","N/A",IF(G29&gt;35,"No",IF(G29&lt;10,"No","Yes")))</f>
        <v>No</v>
      </c>
      <c r="I29" s="6">
        <v>1.647</v>
      </c>
      <c r="J29" s="6">
        <v>-4.38</v>
      </c>
      <c r="K29" s="105" t="str">
        <f t="shared" ref="K29:K54" si="8">IF(J29="Div by 0", "N/A", IF(J29="N/A","N/A", IF(J29&gt;30, "No", IF(J29&lt;-30, "No", "Yes"))))</f>
        <v>Yes</v>
      </c>
    </row>
    <row r="30" spans="1:11" x14ac:dyDescent="0.2">
      <c r="A30" s="124" t="s">
        <v>377</v>
      </c>
      <c r="B30" s="22" t="s">
        <v>251</v>
      </c>
      <c r="C30" s="57">
        <v>2.5249540946</v>
      </c>
      <c r="D30" s="5" t="str">
        <f>IF($B30="N/A","N/A",IF(C30&gt;20,"No",IF(C30&lt;2,"No","Yes")))</f>
        <v>Yes</v>
      </c>
      <c r="E30" s="4">
        <v>2.4168165165</v>
      </c>
      <c r="F30" s="5" t="str">
        <f>IF($B30="N/A","N/A",IF(E30&gt;20,"No",IF(E30&lt;2,"No","Yes")))</f>
        <v>Yes</v>
      </c>
      <c r="G30" s="4">
        <v>1.9298213385</v>
      </c>
      <c r="H30" s="5" t="str">
        <f>IF($B30="N/A","N/A",IF(G30&gt;20,"No",IF(G30&lt;2,"No","Yes")))</f>
        <v>No</v>
      </c>
      <c r="I30" s="6">
        <v>-4.28</v>
      </c>
      <c r="J30" s="6">
        <v>-20.2</v>
      </c>
      <c r="K30" s="105" t="str">
        <f t="shared" si="8"/>
        <v>Yes</v>
      </c>
    </row>
    <row r="31" spans="1:11" x14ac:dyDescent="0.2">
      <c r="A31" s="124" t="s">
        <v>378</v>
      </c>
      <c r="B31" s="22" t="s">
        <v>252</v>
      </c>
      <c r="C31" s="57">
        <v>7.3038324500000001E-2</v>
      </c>
      <c r="D31" s="5" t="str">
        <f>IF($B31="N/A","N/A",IF(C31&gt;8,"No",IF(C31&lt;0.5,"No","Yes")))</f>
        <v>No</v>
      </c>
      <c r="E31" s="4">
        <v>7.79178601E-2</v>
      </c>
      <c r="F31" s="5" t="str">
        <f>IF($B31="N/A","N/A",IF(E31&gt;8,"No",IF(E31&lt;0.5,"No","Yes")))</f>
        <v>No</v>
      </c>
      <c r="G31" s="4">
        <v>6.70177094E-2</v>
      </c>
      <c r="H31" s="5" t="str">
        <f>IF($B31="N/A","N/A",IF(G31&gt;8,"No",IF(G31&lt;0.5,"No","Yes")))</f>
        <v>No</v>
      </c>
      <c r="I31" s="6">
        <v>6.681</v>
      </c>
      <c r="J31" s="6">
        <v>-14</v>
      </c>
      <c r="K31" s="105" t="str">
        <f t="shared" si="8"/>
        <v>Yes</v>
      </c>
    </row>
    <row r="32" spans="1:11" x14ac:dyDescent="0.2">
      <c r="A32" s="124" t="s">
        <v>379</v>
      </c>
      <c r="B32" s="22" t="s">
        <v>253</v>
      </c>
      <c r="C32" s="57">
        <v>4.0451809421</v>
      </c>
      <c r="D32" s="5" t="str">
        <f>IF($B32="N/A","N/A",IF(C32&gt;25,"No",IF(C32&lt;3,"No","Yes")))</f>
        <v>Yes</v>
      </c>
      <c r="E32" s="4">
        <v>5.4735735811000001</v>
      </c>
      <c r="F32" s="5" t="str">
        <f>IF($B32="N/A","N/A",IF(E32&gt;25,"No",IF(E32&lt;3,"No","Yes")))</f>
        <v>Yes</v>
      </c>
      <c r="G32" s="4">
        <v>7.0346025008000002</v>
      </c>
      <c r="H32" s="5" t="str">
        <f>IF($B32="N/A","N/A",IF(G32&gt;25,"No",IF(G32&lt;3,"No","Yes")))</f>
        <v>Yes</v>
      </c>
      <c r="I32" s="6">
        <v>35.31</v>
      </c>
      <c r="J32" s="6">
        <v>28.52</v>
      </c>
      <c r="K32" s="105" t="str">
        <f t="shared" si="8"/>
        <v>Yes</v>
      </c>
    </row>
    <row r="33" spans="1:11" x14ac:dyDescent="0.2">
      <c r="A33" s="124" t="s">
        <v>380</v>
      </c>
      <c r="B33" s="22" t="s">
        <v>254</v>
      </c>
      <c r="C33" s="57">
        <v>8.5001431185000005</v>
      </c>
      <c r="D33" s="5" t="str">
        <f>IF($B33="N/A","N/A",IF(C33&gt;25,"No",IF(C33&lt;2,"No","Yes")))</f>
        <v>Yes</v>
      </c>
      <c r="E33" s="4">
        <v>9.3505131456000008</v>
      </c>
      <c r="F33" s="5" t="str">
        <f>IF($B33="N/A","N/A",IF(E33&gt;25,"No",IF(E33&lt;2,"No","Yes")))</f>
        <v>Yes</v>
      </c>
      <c r="G33" s="4">
        <v>9.8121490403999996</v>
      </c>
      <c r="H33" s="5" t="str">
        <f>IF($B33="N/A","N/A",IF(G33&gt;25,"No",IF(G33&lt;2,"No","Yes")))</f>
        <v>Yes</v>
      </c>
      <c r="I33" s="6">
        <v>10</v>
      </c>
      <c r="J33" s="6">
        <v>4.9370000000000003</v>
      </c>
      <c r="K33" s="105" t="str">
        <f t="shared" si="8"/>
        <v>Yes</v>
      </c>
    </row>
    <row r="34" spans="1:11" x14ac:dyDescent="0.2">
      <c r="A34" s="124" t="s">
        <v>381</v>
      </c>
      <c r="B34" s="22" t="s">
        <v>255</v>
      </c>
      <c r="C34" s="57">
        <v>4.6710209382999999</v>
      </c>
      <c r="D34" s="5" t="str">
        <f>IF($B34="N/A","N/A",IF(C34&gt;25,"No",IF(C34&lt;=0,"No","Yes")))</f>
        <v>Yes</v>
      </c>
      <c r="E34" s="4">
        <v>1.6730831295999999</v>
      </c>
      <c r="F34" s="5" t="str">
        <f>IF($B34="N/A","N/A",IF(E34&gt;25,"No",IF(E34&lt;=0,"No","Yes")))</f>
        <v>Yes</v>
      </c>
      <c r="G34" s="4">
        <v>1.1082218797000001</v>
      </c>
      <c r="H34" s="5" t="str">
        <f>IF($B34="N/A","N/A",IF(G34&gt;25,"No",IF(G34&lt;=0,"No","Yes")))</f>
        <v>Yes</v>
      </c>
      <c r="I34" s="6">
        <v>-64.2</v>
      </c>
      <c r="J34" s="6">
        <v>-33.799999999999997</v>
      </c>
      <c r="K34" s="105" t="str">
        <f t="shared" si="8"/>
        <v>No</v>
      </c>
    </row>
    <row r="35" spans="1:11" x14ac:dyDescent="0.2">
      <c r="A35" s="124" t="s">
        <v>382</v>
      </c>
      <c r="B35" s="22" t="s">
        <v>256</v>
      </c>
      <c r="C35" s="57">
        <v>3.6834980799000001</v>
      </c>
      <c r="D35" s="5" t="str">
        <f>IF($B35="N/A","N/A",IF(C35&gt;20,"No",IF(C35&lt;4,"No","Yes")))</f>
        <v>No</v>
      </c>
      <c r="E35" s="4">
        <v>3.6544945119999999</v>
      </c>
      <c r="F35" s="5" t="str">
        <f>IF($B35="N/A","N/A",IF(E35&gt;20,"No",IF(E35&lt;4,"No","Yes")))</f>
        <v>No</v>
      </c>
      <c r="G35" s="4">
        <v>3.7096981969999998</v>
      </c>
      <c r="H35" s="5" t="str">
        <f>IF($B35="N/A","N/A",IF(G35&gt;20,"No",IF(G35&lt;4,"No","Yes")))</f>
        <v>No</v>
      </c>
      <c r="I35" s="6">
        <v>-0.78700000000000003</v>
      </c>
      <c r="J35" s="6">
        <v>1.5109999999999999</v>
      </c>
      <c r="K35" s="105" t="str">
        <f t="shared" si="8"/>
        <v>Yes</v>
      </c>
    </row>
    <row r="36" spans="1:11" x14ac:dyDescent="0.2">
      <c r="A36" s="124" t="s">
        <v>383</v>
      </c>
      <c r="B36" s="22" t="s">
        <v>257</v>
      </c>
      <c r="C36" s="57">
        <v>7.6347963099999999E-2</v>
      </c>
      <c r="D36" s="5" t="str">
        <f>IF($B36="N/A","N/A",IF(C36&gt;=3,"No",IF(C36&lt;0,"No","Yes")))</f>
        <v>Yes</v>
      </c>
      <c r="E36" s="4">
        <v>4.8699694000000002E-2</v>
      </c>
      <c r="F36" s="5" t="str">
        <f>IF($B36="N/A","N/A",IF(E36&gt;=3,"No",IF(E36&lt;0,"No","Yes")))</f>
        <v>Yes</v>
      </c>
      <c r="G36" s="4">
        <v>2.83827291E-2</v>
      </c>
      <c r="H36" s="5" t="str">
        <f>IF($B36="N/A","N/A",IF(G36&gt;=3,"No",IF(G36&lt;0,"No","Yes")))</f>
        <v>Yes</v>
      </c>
      <c r="I36" s="6">
        <v>-36.200000000000003</v>
      </c>
      <c r="J36" s="6">
        <v>-41.7</v>
      </c>
      <c r="K36" s="105" t="str">
        <f t="shared" si="8"/>
        <v>No</v>
      </c>
    </row>
    <row r="37" spans="1:11" x14ac:dyDescent="0.2">
      <c r="A37" s="124" t="s">
        <v>384</v>
      </c>
      <c r="B37" s="22" t="s">
        <v>258</v>
      </c>
      <c r="C37" s="57">
        <v>7.027049206</v>
      </c>
      <c r="D37" s="5" t="str">
        <f>IF($B37="N/A","N/A",IF(C37&gt;=25,"No",IF(C37&lt;0,"No","Yes")))</f>
        <v>Yes</v>
      </c>
      <c r="E37" s="4">
        <v>10.351033863</v>
      </c>
      <c r="F37" s="5" t="str">
        <f>IF($B37="N/A","N/A",IF(E37&gt;=25,"No",IF(E37&lt;0,"No","Yes")))</f>
        <v>Yes</v>
      </c>
      <c r="G37" s="4">
        <v>26.235531374000001</v>
      </c>
      <c r="H37" s="5" t="str">
        <f>IF($B37="N/A","N/A",IF(G37&gt;=25,"No",IF(G37&lt;0,"No","Yes")))</f>
        <v>No</v>
      </c>
      <c r="I37" s="6">
        <v>47.3</v>
      </c>
      <c r="J37" s="6">
        <v>153.5</v>
      </c>
      <c r="K37" s="105" t="str">
        <f t="shared" si="8"/>
        <v>No</v>
      </c>
    </row>
    <row r="38" spans="1:11" x14ac:dyDescent="0.2">
      <c r="A38" s="124" t="s">
        <v>385</v>
      </c>
      <c r="B38" s="22" t="s">
        <v>221</v>
      </c>
      <c r="C38" s="57">
        <v>1.7756045388999999</v>
      </c>
      <c r="D38" s="5" t="str">
        <f>IF($B38="N/A","N/A",IF(C38&gt;3,"Yes","No"))</f>
        <v>No</v>
      </c>
      <c r="E38" s="4">
        <v>1.3221350808000001</v>
      </c>
      <c r="F38" s="5" t="str">
        <f>IF($B38="N/A","N/A",IF(E38&gt;3,"Yes","No"))</f>
        <v>No</v>
      </c>
      <c r="G38" s="4">
        <v>1.2300647500999999</v>
      </c>
      <c r="H38" s="5" t="str">
        <f>IF($B38="N/A","N/A",IF(G38&gt;3,"Yes","No"))</f>
        <v>No</v>
      </c>
      <c r="I38" s="6">
        <v>-25.5</v>
      </c>
      <c r="J38" s="6">
        <v>-6.96</v>
      </c>
      <c r="K38" s="105" t="str">
        <f t="shared" si="8"/>
        <v>Yes</v>
      </c>
    </row>
    <row r="39" spans="1:11" x14ac:dyDescent="0.2">
      <c r="A39" s="124" t="s">
        <v>386</v>
      </c>
      <c r="B39" s="22" t="s">
        <v>220</v>
      </c>
      <c r="C39" s="57">
        <v>12.050815172</v>
      </c>
      <c r="D39" s="5" t="str">
        <f>IF($B39="N/A","N/A",IF(C39&gt;1,"Yes","No"))</f>
        <v>Yes</v>
      </c>
      <c r="E39" s="4">
        <v>12.776481331999999</v>
      </c>
      <c r="F39" s="5" t="str">
        <f>IF($B39="N/A","N/A",IF(E39&gt;1,"Yes","No"))</f>
        <v>Yes</v>
      </c>
      <c r="G39" s="4">
        <v>12.239310697000001</v>
      </c>
      <c r="H39" s="5" t="str">
        <f>IF($B39="N/A","N/A",IF(G39&gt;1,"Yes","No"))</f>
        <v>Yes</v>
      </c>
      <c r="I39" s="6">
        <v>6.0220000000000002</v>
      </c>
      <c r="J39" s="6">
        <v>-4.2</v>
      </c>
      <c r="K39" s="105" t="str">
        <f t="shared" si="8"/>
        <v>Yes</v>
      </c>
    </row>
    <row r="40" spans="1:11" x14ac:dyDescent="0.2">
      <c r="A40" s="124" t="s">
        <v>387</v>
      </c>
      <c r="B40" s="22" t="s">
        <v>213</v>
      </c>
      <c r="C40" s="57">
        <v>2.3487272000000002E-3</v>
      </c>
      <c r="D40" s="5" t="str">
        <f>IF($B40="N/A","N/A",IF(C40&gt;15,"No",IF(C40&lt;-15,"No","Yes")))</f>
        <v>N/A</v>
      </c>
      <c r="E40" s="4">
        <v>2.0408433999999998E-3</v>
      </c>
      <c r="F40" s="5" t="str">
        <f>IF($B40="N/A","N/A",IF(E40&gt;15,"No",IF(E40&lt;-15,"No","Yes")))</f>
        <v>N/A</v>
      </c>
      <c r="G40" s="4">
        <v>1.8462083999999999E-3</v>
      </c>
      <c r="H40" s="5" t="str">
        <f>IF($B40="N/A","N/A",IF(G40&gt;15,"No",IF(G40&lt;-15,"No","Yes")))</f>
        <v>N/A</v>
      </c>
      <c r="I40" s="6">
        <v>-13.1</v>
      </c>
      <c r="J40" s="6">
        <v>-9.5399999999999991</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10.616650997000001</v>
      </c>
      <c r="D42" s="5" t="str">
        <f>IF($B42="N/A","N/A",IF(C42&gt;0,"Yes","No"))</f>
        <v>Yes</v>
      </c>
      <c r="E42" s="4">
        <v>4.7537375901000001</v>
      </c>
      <c r="F42" s="5" t="str">
        <f>IF($B42="N/A","N/A",IF(E42&gt;0,"Yes","No"))</f>
        <v>Yes</v>
      </c>
      <c r="G42" s="4">
        <v>3.4584176437999998</v>
      </c>
      <c r="H42" s="5" t="str">
        <f>IF($B42="N/A","N/A",IF(G42&gt;0,"Yes","No"))</f>
        <v>Yes</v>
      </c>
      <c r="I42" s="6">
        <v>-55.2</v>
      </c>
      <c r="J42" s="6">
        <v>-27.2</v>
      </c>
      <c r="K42" s="105" t="str">
        <f t="shared" si="8"/>
        <v>Yes</v>
      </c>
    </row>
    <row r="43" spans="1:11" x14ac:dyDescent="0.2">
      <c r="A43" s="124" t="s">
        <v>390</v>
      </c>
      <c r="B43" s="22" t="s">
        <v>259</v>
      </c>
      <c r="C43" s="57">
        <v>1.9188482336999999</v>
      </c>
      <c r="D43" s="5" t="str">
        <f>IF($B43="N/A","N/A",IF(C43&gt;0,"Yes","No"))</f>
        <v>Yes</v>
      </c>
      <c r="E43" s="4">
        <v>2.9273147853000001</v>
      </c>
      <c r="F43" s="5" t="str">
        <f>IF($B43="N/A","N/A",IF(E43&gt;0,"Yes","No"))</f>
        <v>Yes</v>
      </c>
      <c r="G43" s="4">
        <v>3.8544872921</v>
      </c>
      <c r="H43" s="5" t="str">
        <f>IF($B43="N/A","N/A",IF(G43&gt;0,"Yes","No"))</f>
        <v>Yes</v>
      </c>
      <c r="I43" s="6">
        <v>52.56</v>
      </c>
      <c r="J43" s="6">
        <v>31.67</v>
      </c>
      <c r="K43" s="105" t="str">
        <f t="shared" si="8"/>
        <v>No</v>
      </c>
    </row>
    <row r="44" spans="1:11" x14ac:dyDescent="0.2">
      <c r="A44" s="124" t="s">
        <v>391</v>
      </c>
      <c r="B44" s="22" t="s">
        <v>259</v>
      </c>
      <c r="C44" s="57">
        <v>9.2932933431000002</v>
      </c>
      <c r="D44" s="5" t="str">
        <f>IF($B44="N/A","N/A",IF(C44&gt;0,"Yes","No"))</f>
        <v>Yes</v>
      </c>
      <c r="E44" s="4">
        <v>8.8425453024999996</v>
      </c>
      <c r="F44" s="5" t="str">
        <f>IF($B44="N/A","N/A",IF(E44&gt;0,"Yes","No"))</f>
        <v>Yes</v>
      </c>
      <c r="G44" s="4">
        <v>10.829396104000001</v>
      </c>
      <c r="H44" s="5" t="str">
        <f>IF($B44="N/A","N/A",IF(G44&gt;0,"Yes","No"))</f>
        <v>Yes</v>
      </c>
      <c r="I44" s="6">
        <v>-4.8499999999999996</v>
      </c>
      <c r="J44" s="6">
        <v>22.47</v>
      </c>
      <c r="K44" s="105" t="str">
        <f t="shared" si="8"/>
        <v>Yes</v>
      </c>
    </row>
    <row r="45" spans="1:11" x14ac:dyDescent="0.2">
      <c r="A45" s="124" t="s">
        <v>392</v>
      </c>
      <c r="B45" s="22" t="s">
        <v>220</v>
      </c>
      <c r="C45" s="57">
        <v>5.4595461200000001E-2</v>
      </c>
      <c r="D45" s="5" t="str">
        <f>IF($B45="N/A","N/A",IF(C45&gt;1,"Yes","No"))</f>
        <v>No</v>
      </c>
      <c r="E45" s="4">
        <v>5.1855850000000002E-2</v>
      </c>
      <c r="F45" s="5" t="str">
        <f>IF($B45="N/A","N/A",IF(E45&gt;1,"Yes","No"))</f>
        <v>No</v>
      </c>
      <c r="G45" s="4">
        <v>5.8852626099999999E-2</v>
      </c>
      <c r="H45" s="5" t="str">
        <f>IF($B45="N/A","N/A",IF(G45&gt;1,"Yes","No"))</f>
        <v>No</v>
      </c>
      <c r="I45" s="6">
        <v>-5.0199999999999996</v>
      </c>
      <c r="J45" s="6">
        <v>13.49</v>
      </c>
      <c r="K45" s="105" t="str">
        <f t="shared" si="8"/>
        <v>Yes</v>
      </c>
    </row>
    <row r="46" spans="1:11" x14ac:dyDescent="0.2">
      <c r="A46" s="124" t="s">
        <v>393</v>
      </c>
      <c r="B46" s="22" t="s">
        <v>259</v>
      </c>
      <c r="C46" s="57">
        <v>6.3862147699999997E-2</v>
      </c>
      <c r="D46" s="5" t="str">
        <f>IF($B46="N/A","N/A",IF(C46&gt;0,"Yes","No"))</f>
        <v>Yes</v>
      </c>
      <c r="E46" s="4">
        <v>4.8116595900000003E-2</v>
      </c>
      <c r="F46" s="5" t="str">
        <f>IF($B46="N/A","N/A",IF(E46&gt;0,"Yes","No"))</f>
        <v>Yes</v>
      </c>
      <c r="G46" s="4">
        <v>1.44047858E-2</v>
      </c>
      <c r="H46" s="5" t="str">
        <f>IF($B46="N/A","N/A",IF(G46&gt;0,"Yes","No"))</f>
        <v>Yes</v>
      </c>
      <c r="I46" s="6">
        <v>-24.7</v>
      </c>
      <c r="J46" s="6">
        <v>-70.099999999999994</v>
      </c>
      <c r="K46" s="105" t="str">
        <f t="shared" si="8"/>
        <v>No</v>
      </c>
    </row>
    <row r="47" spans="1:11" x14ac:dyDescent="0.2">
      <c r="A47" s="124" t="s">
        <v>394</v>
      </c>
      <c r="B47" s="22" t="s">
        <v>213</v>
      </c>
      <c r="C47" s="57">
        <v>1.0233631999999999E-2</v>
      </c>
      <c r="D47" s="5" t="str">
        <f>IF($B47="N/A","N/A",IF(C47&gt;15,"No",IF(C47&lt;-15,"No","Yes")))</f>
        <v>N/A</v>
      </c>
      <c r="E47" s="4">
        <v>9.8851631999999998E-3</v>
      </c>
      <c r="F47" s="5" t="str">
        <f>IF($B47="N/A","N/A",IF(E47&gt;15,"No",IF(E47&lt;-15,"No","Yes")))</f>
        <v>N/A</v>
      </c>
      <c r="G47" s="4">
        <v>7.9677259999999996E-3</v>
      </c>
      <c r="H47" s="5" t="str">
        <f>IF($B47="N/A","N/A",IF(G47&gt;15,"No",IF(G47&lt;-15,"No","Yes")))</f>
        <v>N/A</v>
      </c>
      <c r="I47" s="6">
        <v>-3.41</v>
      </c>
      <c r="J47" s="6">
        <v>-19.399999999999999</v>
      </c>
      <c r="K47" s="105" t="str">
        <f t="shared" si="8"/>
        <v>Yes</v>
      </c>
    </row>
    <row r="48" spans="1:11" x14ac:dyDescent="0.2">
      <c r="A48" s="124" t="s">
        <v>395</v>
      </c>
      <c r="B48" s="22" t="s">
        <v>213</v>
      </c>
      <c r="C48" s="57">
        <v>0.112984788</v>
      </c>
      <c r="D48" s="5" t="str">
        <f>IF($B48="N/A","N/A",IF(C48&gt;15,"No",IF(C48&lt;-15,"No","Yes")))</f>
        <v>N/A</v>
      </c>
      <c r="E48" s="4">
        <v>0.1204647688</v>
      </c>
      <c r="F48" s="5" t="str">
        <f>IF($B48="N/A","N/A",IF(E48&gt;15,"No",IF(E48&lt;-15,"No","Yes")))</f>
        <v>N/A</v>
      </c>
      <c r="G48" s="4">
        <v>0.1216959998</v>
      </c>
      <c r="H48" s="5" t="str">
        <f>IF($B48="N/A","N/A",IF(G48&gt;15,"No",IF(G48&lt;-15,"No","Yes")))</f>
        <v>N/A</v>
      </c>
      <c r="I48" s="6">
        <v>6.62</v>
      </c>
      <c r="J48" s="6">
        <v>1.022</v>
      </c>
      <c r="K48" s="105" t="str">
        <f t="shared" si="8"/>
        <v>Yes</v>
      </c>
    </row>
    <row r="49" spans="1:11" x14ac:dyDescent="0.2">
      <c r="A49" s="124" t="s">
        <v>396</v>
      </c>
      <c r="B49" s="22" t="s">
        <v>213</v>
      </c>
      <c r="C49" s="57">
        <v>1.3252930535</v>
      </c>
      <c r="D49" s="5" t="str">
        <f>IF($B49="N/A","N/A",IF(C49&gt;15,"No",IF(C49&lt;-15,"No","Yes")))</f>
        <v>N/A</v>
      </c>
      <c r="E49" s="4">
        <v>1.1287115364</v>
      </c>
      <c r="F49" s="5" t="str">
        <f>IF($B49="N/A","N/A",IF(E49&gt;15,"No",IF(E49&lt;-15,"No","Yes")))</f>
        <v>N/A</v>
      </c>
      <c r="G49" s="4">
        <v>0.8855856688</v>
      </c>
      <c r="H49" s="5" t="str">
        <f>IF($B49="N/A","N/A",IF(G49&gt;15,"No",IF(G49&lt;-15,"No","Yes")))</f>
        <v>N/A</v>
      </c>
      <c r="I49" s="6">
        <v>-14.8</v>
      </c>
      <c r="J49" s="6">
        <v>-21.5</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3.9566926090000001</v>
      </c>
      <c r="D51" s="5" t="str">
        <f>IF($B51="N/A","N/A",IF(C51&gt;15,"No",IF(C51&lt;-15,"No","Yes")))</f>
        <v>N/A</v>
      </c>
      <c r="E51" s="4">
        <v>10.101884567999999</v>
      </c>
      <c r="F51" s="5" t="str">
        <f>IF($B51="N/A","N/A",IF(E51&gt;15,"No",IF(E51&lt;-15,"No","Yes")))</f>
        <v>N/A</v>
      </c>
      <c r="G51" s="4">
        <v>5.7906160312999999</v>
      </c>
      <c r="H51" s="5" t="str">
        <f>IF($B51="N/A","N/A",IF(G51&gt;15,"No",IF(G51&lt;-15,"No","Yes")))</f>
        <v>N/A</v>
      </c>
      <c r="I51" s="6">
        <v>155.30000000000001</v>
      </c>
      <c r="J51" s="6">
        <v>-42.7</v>
      </c>
      <c r="K51" s="105" t="str">
        <f t="shared" si="8"/>
        <v>No</v>
      </c>
    </row>
    <row r="52" spans="1:11" x14ac:dyDescent="0.2">
      <c r="A52" s="124" t="s">
        <v>399</v>
      </c>
      <c r="B52" s="22" t="s">
        <v>220</v>
      </c>
      <c r="C52" s="57">
        <v>9.7418730759999992</v>
      </c>
      <c r="D52" s="5" t="str">
        <f>IF($B52="N/A","N/A",IF(C52&gt;1,"Yes","No"))</f>
        <v>Yes</v>
      </c>
      <c r="E52" s="4">
        <v>8.0220231205000001</v>
      </c>
      <c r="F52" s="5" t="str">
        <f>IF($B52="N/A","N/A",IF(E52&gt;1,"Yes","No"))</f>
        <v>Yes</v>
      </c>
      <c r="G52" s="4">
        <v>2.8536403885000001</v>
      </c>
      <c r="H52" s="5" t="str">
        <f>IF($B52="N/A","N/A",IF(G52&gt;1,"Yes","No"))</f>
        <v>Yes</v>
      </c>
      <c r="I52" s="6">
        <v>-17.7</v>
      </c>
      <c r="J52" s="6">
        <v>-64.400000000000006</v>
      </c>
      <c r="K52" s="105" t="str">
        <f t="shared" si="8"/>
        <v>No</v>
      </c>
    </row>
    <row r="53" spans="1:11" x14ac:dyDescent="0.2">
      <c r="A53" s="124" t="s">
        <v>400</v>
      </c>
      <c r="B53" s="22" t="s">
        <v>259</v>
      </c>
      <c r="C53" s="57">
        <v>14.034068612</v>
      </c>
      <c r="D53" s="5" t="str">
        <f>IF($B53="N/A","N/A",IF(C53&gt;0,"Yes","No"))</f>
        <v>Yes</v>
      </c>
      <c r="E53" s="4">
        <v>12.331853896</v>
      </c>
      <c r="F53" s="5" t="str">
        <f>IF($B53="N/A","N/A",IF(E53&gt;0,"Yes","No"))</f>
        <v>Yes</v>
      </c>
      <c r="G53" s="4">
        <v>4.4113721342999996</v>
      </c>
      <c r="H53" s="5" t="str">
        <f>IF($B53="N/A","N/A",IF(G53&gt;0,"Yes","No"))</f>
        <v>Yes</v>
      </c>
      <c r="I53" s="6">
        <v>-12.1</v>
      </c>
      <c r="J53" s="6">
        <v>-64.2</v>
      </c>
      <c r="K53" s="105" t="str">
        <f t="shared" si="8"/>
        <v>No</v>
      </c>
    </row>
    <row r="54" spans="1:11" x14ac:dyDescent="0.2">
      <c r="A54" s="124" t="s">
        <v>401</v>
      </c>
      <c r="B54" s="22" t="s">
        <v>260</v>
      </c>
      <c r="C54" s="57">
        <v>9.0509717000000005E-6</v>
      </c>
      <c r="D54" s="5" t="str">
        <f>IF($B54="N/A","N/A",IF(C54&gt;=1,"No",IF(C54&lt;0,"No","Yes")))</f>
        <v>Yes</v>
      </c>
      <c r="E54" s="4">
        <v>5.2258800000000002E-5</v>
      </c>
      <c r="F54" s="5" t="str">
        <f>IF($B54="N/A","N/A",IF(E54&gt;=1,"No",IF(E54&lt;0,"No","Yes")))</f>
        <v>Yes</v>
      </c>
      <c r="G54" s="4">
        <v>4.5897038999999996E-6</v>
      </c>
      <c r="H54" s="5" t="str">
        <f>IF($B54="N/A","N/A",IF(G54&gt;=1,"No",IF(G54&lt;0,"No","Yes")))</f>
        <v>Yes</v>
      </c>
      <c r="I54" s="6">
        <v>477.4</v>
      </c>
      <c r="J54" s="6">
        <v>-91.2</v>
      </c>
      <c r="K54" s="105" t="str">
        <f t="shared" si="8"/>
        <v>No</v>
      </c>
    </row>
    <row r="55" spans="1:11" x14ac:dyDescent="0.2">
      <c r="A55" s="124" t="s">
        <v>873</v>
      </c>
      <c r="B55" s="22" t="s">
        <v>213</v>
      </c>
      <c r="C55" s="59">
        <v>178.91591169</v>
      </c>
      <c r="D55" s="5" t="str">
        <f>IF($B55="N/A","N/A",IF(C55&gt;15,"No",IF(C55&lt;-15,"No","Yes")))</f>
        <v>N/A</v>
      </c>
      <c r="E55" s="24">
        <v>180.65615251</v>
      </c>
      <c r="F55" s="5" t="str">
        <f>IF($B55="N/A","N/A",IF(E55&gt;15,"No",IF(E55&lt;-15,"No","Yes")))</f>
        <v>N/A</v>
      </c>
      <c r="G55" s="24">
        <v>172.98162413</v>
      </c>
      <c r="H55" s="5" t="str">
        <f>IF($B55="N/A","N/A",IF(G55&gt;15,"No",IF(G55&lt;-15,"No","Yes")))</f>
        <v>N/A</v>
      </c>
      <c r="I55" s="6">
        <v>0.97270000000000001</v>
      </c>
      <c r="J55" s="6">
        <v>-4.25</v>
      </c>
      <c r="K55" s="105" t="str">
        <f t="shared" ref="K55:K74" si="9">IF(J55="Div by 0", "N/A", IF(J55="N/A","N/A", IF(J55&gt;30, "No", IF(J55&lt;-30, "No", "Yes"))))</f>
        <v>Yes</v>
      </c>
    </row>
    <row r="56" spans="1:11" x14ac:dyDescent="0.2">
      <c r="A56" s="124" t="s">
        <v>874</v>
      </c>
      <c r="B56" s="22" t="s">
        <v>261</v>
      </c>
      <c r="C56" s="59">
        <v>70.062533899000002</v>
      </c>
      <c r="D56" s="5" t="str">
        <f>IF($B56="N/A","N/A",IF(C56&gt;90,"No",IF(C56&lt;20,"No","Yes")))</f>
        <v>Yes</v>
      </c>
      <c r="E56" s="24">
        <v>73.754207011000005</v>
      </c>
      <c r="F56" s="5" t="str">
        <f>IF($B56="N/A","N/A",IF(E56&gt;90,"No",IF(E56&lt;20,"No","Yes")))</f>
        <v>Yes</v>
      </c>
      <c r="G56" s="24">
        <v>50.610326829999998</v>
      </c>
      <c r="H56" s="5" t="str">
        <f>IF($B56="N/A","N/A",IF(G56&gt;90,"No",IF(G56&lt;20,"No","Yes")))</f>
        <v>Yes</v>
      </c>
      <c r="I56" s="6">
        <v>5.2690000000000001</v>
      </c>
      <c r="J56" s="6">
        <v>-31.4</v>
      </c>
      <c r="K56" s="105" t="str">
        <f t="shared" si="9"/>
        <v>No</v>
      </c>
    </row>
    <row r="57" spans="1:11" x14ac:dyDescent="0.2">
      <c r="A57" s="124" t="s">
        <v>875</v>
      </c>
      <c r="B57" s="22" t="s">
        <v>262</v>
      </c>
      <c r="C57" s="59">
        <v>85.854537785999995</v>
      </c>
      <c r="D57" s="5" t="str">
        <f>IF($B57="N/A","N/A",IF(C57&gt;60,"No",IF(C57&lt;10,"No","Yes")))</f>
        <v>No</v>
      </c>
      <c r="E57" s="24">
        <v>80.786465034000003</v>
      </c>
      <c r="F57" s="5" t="str">
        <f>IF($B57="N/A","N/A",IF(E57&gt;60,"No",IF(E57&lt;10,"No","Yes")))</f>
        <v>No</v>
      </c>
      <c r="G57" s="24">
        <v>81.103727398999993</v>
      </c>
      <c r="H57" s="5" t="str">
        <f>IF($B57="N/A","N/A",IF(G57&gt;60,"No",IF(G57&lt;10,"No","Yes")))</f>
        <v>No</v>
      </c>
      <c r="I57" s="6">
        <v>-5.9</v>
      </c>
      <c r="J57" s="6">
        <v>0.39269999999999999</v>
      </c>
      <c r="K57" s="105" t="str">
        <f t="shared" si="9"/>
        <v>Yes</v>
      </c>
    </row>
    <row r="58" spans="1:11" ht="25.5" x14ac:dyDescent="0.2">
      <c r="A58" s="124" t="s">
        <v>876</v>
      </c>
      <c r="B58" s="22" t="s">
        <v>263</v>
      </c>
      <c r="C58" s="59">
        <v>28.766450494000001</v>
      </c>
      <c r="D58" s="5" t="str">
        <f>IF($B58="N/A","N/A",IF(C58&gt;100,"No",IF(C58&lt;10,"No","Yes")))</f>
        <v>Yes</v>
      </c>
      <c r="E58" s="24">
        <v>30.110399237999999</v>
      </c>
      <c r="F58" s="5" t="str">
        <f>IF($B58="N/A","N/A",IF(E58&gt;100,"No",IF(E58&lt;10,"No","Yes")))</f>
        <v>Yes</v>
      </c>
      <c r="G58" s="24">
        <v>30.470816853999999</v>
      </c>
      <c r="H58" s="5" t="str">
        <f>IF($B58="N/A","N/A",IF(G58&gt;100,"No",IF(G58&lt;10,"No","Yes")))</f>
        <v>Yes</v>
      </c>
      <c r="I58" s="6">
        <v>4.6719999999999997</v>
      </c>
      <c r="J58" s="6">
        <v>1.1970000000000001</v>
      </c>
      <c r="K58" s="105" t="str">
        <f t="shared" si="9"/>
        <v>Yes</v>
      </c>
    </row>
    <row r="59" spans="1:11" x14ac:dyDescent="0.2">
      <c r="A59" s="124" t="s">
        <v>877</v>
      </c>
      <c r="B59" s="22" t="s">
        <v>264</v>
      </c>
      <c r="C59" s="59">
        <v>231.48808510000001</v>
      </c>
      <c r="D59" s="5" t="str">
        <f>IF($B59="N/A","N/A",IF(C59&gt;100,"No",IF(C59&lt;20,"No","Yes")))</f>
        <v>No</v>
      </c>
      <c r="E59" s="24">
        <v>199.16906287</v>
      </c>
      <c r="F59" s="5" t="str">
        <f>IF($B59="N/A","N/A",IF(E59&gt;100,"No",IF(E59&lt;20,"No","Yes")))</f>
        <v>No</v>
      </c>
      <c r="G59" s="24">
        <v>165.55988826000001</v>
      </c>
      <c r="H59" s="5" t="str">
        <f>IF($B59="N/A","N/A",IF(G59&gt;100,"No",IF(G59&lt;20,"No","Yes")))</f>
        <v>No</v>
      </c>
      <c r="I59" s="6">
        <v>-14</v>
      </c>
      <c r="J59" s="6">
        <v>-16.899999999999999</v>
      </c>
      <c r="K59" s="105" t="str">
        <f t="shared" si="9"/>
        <v>Yes</v>
      </c>
    </row>
    <row r="60" spans="1:11" x14ac:dyDescent="0.2">
      <c r="A60" s="124" t="s">
        <v>878</v>
      </c>
      <c r="B60" s="22" t="s">
        <v>264</v>
      </c>
      <c r="C60" s="59">
        <v>114.99706274</v>
      </c>
      <c r="D60" s="5" t="str">
        <f>IF($B60="N/A","N/A",IF(C60&gt;100,"No",IF(C60&lt;20,"No","Yes")))</f>
        <v>No</v>
      </c>
      <c r="E60" s="24">
        <v>117.0684657</v>
      </c>
      <c r="F60" s="5" t="str">
        <f>IF($B60="N/A","N/A",IF(E60&gt;100,"No",IF(E60&lt;20,"No","Yes")))</f>
        <v>No</v>
      </c>
      <c r="G60" s="24">
        <v>127.18208001000001</v>
      </c>
      <c r="H60" s="5" t="str">
        <f>IF($B60="N/A","N/A",IF(G60&gt;100,"No",IF(G60&lt;20,"No","Yes")))</f>
        <v>No</v>
      </c>
      <c r="I60" s="6">
        <v>1.8009999999999999</v>
      </c>
      <c r="J60" s="6">
        <v>8.6389999999999993</v>
      </c>
      <c r="K60" s="105" t="str">
        <f t="shared" si="9"/>
        <v>Yes</v>
      </c>
    </row>
    <row r="61" spans="1:11" ht="25.5" x14ac:dyDescent="0.2">
      <c r="A61" s="124" t="s">
        <v>879</v>
      </c>
      <c r="B61" s="22" t="s">
        <v>213</v>
      </c>
      <c r="C61" s="59">
        <v>205.28296351</v>
      </c>
      <c r="D61" s="5" t="str">
        <f>IF($B61="N/A","N/A",IF(C61&gt;15,"No",IF(C61&lt;-15,"No","Yes")))</f>
        <v>N/A</v>
      </c>
      <c r="E61" s="24">
        <v>307.29085808000002</v>
      </c>
      <c r="F61" s="5" t="str">
        <f>IF($B61="N/A","N/A",IF(E61&gt;15,"No",IF(E61&lt;-15,"No","Yes")))</f>
        <v>N/A</v>
      </c>
      <c r="G61" s="24">
        <v>343.70489100999998</v>
      </c>
      <c r="H61" s="5" t="str">
        <f>IF($B61="N/A","N/A",IF(G61&gt;15,"No",IF(G61&lt;-15,"No","Yes")))</f>
        <v>N/A</v>
      </c>
      <c r="I61" s="6">
        <v>49.69</v>
      </c>
      <c r="J61" s="6">
        <v>11.85</v>
      </c>
      <c r="K61" s="105" t="str">
        <f t="shared" si="9"/>
        <v>Yes</v>
      </c>
    </row>
    <row r="62" spans="1:11" x14ac:dyDescent="0.2">
      <c r="A62" s="124" t="s">
        <v>880</v>
      </c>
      <c r="B62" s="22" t="s">
        <v>265</v>
      </c>
      <c r="C62" s="59">
        <v>19.872364893</v>
      </c>
      <c r="D62" s="5" t="str">
        <f>IF($B62="N/A","N/A",IF(C62&gt;60,"No",IF(C62&lt;10,"No","Yes")))</f>
        <v>Yes</v>
      </c>
      <c r="E62" s="24">
        <v>19.013821199999999</v>
      </c>
      <c r="F62" s="5" t="str">
        <f>IF($B62="N/A","N/A",IF(E62&gt;60,"No",IF(E62&lt;10,"No","Yes")))</f>
        <v>Yes</v>
      </c>
      <c r="G62" s="24">
        <v>17.689674275000002</v>
      </c>
      <c r="H62" s="5" t="str">
        <f>IF($B62="N/A","N/A",IF(G62&gt;60,"No",IF(G62&lt;10,"No","Yes")))</f>
        <v>Yes</v>
      </c>
      <c r="I62" s="6">
        <v>-4.32</v>
      </c>
      <c r="J62" s="6">
        <v>-6.96</v>
      </c>
      <c r="K62" s="105" t="str">
        <f t="shared" si="9"/>
        <v>Yes</v>
      </c>
    </row>
    <row r="63" spans="1:11" x14ac:dyDescent="0.2">
      <c r="A63" s="124" t="s">
        <v>881</v>
      </c>
      <c r="B63" s="22" t="s">
        <v>265</v>
      </c>
      <c r="C63" s="59">
        <v>125.06968703</v>
      </c>
      <c r="D63" s="5" t="str">
        <f>IF($B63="N/A","N/A",IF(C63&gt;60,"No",IF(C63&lt;10,"No","Yes")))</f>
        <v>No</v>
      </c>
      <c r="E63" s="24">
        <v>117.26612448</v>
      </c>
      <c r="F63" s="5" t="str">
        <f>IF($B63="N/A","N/A",IF(E63&gt;60,"No",IF(E63&lt;10,"No","Yes")))</f>
        <v>No</v>
      </c>
      <c r="G63" s="24">
        <v>87.955489974000002</v>
      </c>
      <c r="H63" s="5" t="str">
        <f>IF($B63="N/A","N/A",IF(G63&gt;60,"No",IF(G63&lt;10,"No","Yes")))</f>
        <v>No</v>
      </c>
      <c r="I63" s="6">
        <v>-6.24</v>
      </c>
      <c r="J63" s="6">
        <v>-25</v>
      </c>
      <c r="K63" s="105" t="str">
        <f t="shared" si="9"/>
        <v>Yes</v>
      </c>
    </row>
    <row r="64" spans="1:11" x14ac:dyDescent="0.2">
      <c r="A64" s="124" t="s">
        <v>882</v>
      </c>
      <c r="B64" s="22" t="s">
        <v>213</v>
      </c>
      <c r="C64" s="59">
        <v>171.21482308</v>
      </c>
      <c r="D64" s="5" t="str">
        <f t="shared" ref="D64:D74" si="10">IF($B64="N/A","N/A",IF(C64&gt;15,"No",IF(C64&lt;-15,"No","Yes")))</f>
        <v>N/A</v>
      </c>
      <c r="E64" s="24">
        <v>291.00231600000001</v>
      </c>
      <c r="F64" s="5" t="str">
        <f>IF($B64="N/A","N/A",IF(E64&gt;15,"No",IF(E64&lt;-15,"No","Yes")))</f>
        <v>N/A</v>
      </c>
      <c r="G64" s="24">
        <v>297.91403100000002</v>
      </c>
      <c r="H64" s="5" t="str">
        <f>IF($B64="N/A","N/A",IF(G64&gt;15,"No",IF(G64&lt;-15,"No","Yes")))</f>
        <v>N/A</v>
      </c>
      <c r="I64" s="6">
        <v>69.959999999999994</v>
      </c>
      <c r="J64" s="6">
        <v>2.375</v>
      </c>
      <c r="K64" s="105" t="str">
        <f t="shared" si="9"/>
        <v>Yes</v>
      </c>
    </row>
    <row r="65" spans="1:11" ht="24.95" customHeight="1" x14ac:dyDescent="0.2">
      <c r="A65" s="124" t="s">
        <v>883</v>
      </c>
      <c r="B65" s="22" t="s">
        <v>213</v>
      </c>
      <c r="C65" s="59">
        <v>80.519120357999995</v>
      </c>
      <c r="D65" s="5" t="str">
        <f t="shared" si="10"/>
        <v>N/A</v>
      </c>
      <c r="E65" s="24">
        <v>77.355881217999993</v>
      </c>
      <c r="F65" s="5" t="str">
        <f t="shared" ref="F65:F73" si="11">IF($B65="N/A","N/A",IF(E65&gt;15,"No",IF(E65&lt;-15,"No","Yes")))</f>
        <v>N/A</v>
      </c>
      <c r="G65" s="24">
        <v>74.045091467000006</v>
      </c>
      <c r="H65" s="5" t="str">
        <f t="shared" ref="H65:H86" si="12">IF($B65="N/A","N/A",IF(G65&gt;15,"No",IF(G65&lt;-15,"No","Yes")))</f>
        <v>N/A</v>
      </c>
      <c r="I65" s="6">
        <v>-3.93</v>
      </c>
      <c r="J65" s="6">
        <v>-4.28</v>
      </c>
      <c r="K65" s="105" t="str">
        <f t="shared" si="9"/>
        <v>Yes</v>
      </c>
    </row>
    <row r="66" spans="1:11" ht="25.5" x14ac:dyDescent="0.2">
      <c r="A66" s="124" t="s">
        <v>884</v>
      </c>
      <c r="B66" s="22" t="s">
        <v>213</v>
      </c>
      <c r="C66" s="59">
        <v>46.653131643000002</v>
      </c>
      <c r="D66" s="5" t="str">
        <f t="shared" si="10"/>
        <v>N/A</v>
      </c>
      <c r="E66" s="24">
        <v>47.439105195000003</v>
      </c>
      <c r="F66" s="5" t="str">
        <f t="shared" si="11"/>
        <v>N/A</v>
      </c>
      <c r="G66" s="24">
        <v>49.038800838999997</v>
      </c>
      <c r="H66" s="5" t="str">
        <f t="shared" si="12"/>
        <v>N/A</v>
      </c>
      <c r="I66" s="6">
        <v>1.6850000000000001</v>
      </c>
      <c r="J66" s="6">
        <v>3.3719999999999999</v>
      </c>
      <c r="K66" s="105" t="str">
        <f t="shared" si="9"/>
        <v>Yes</v>
      </c>
    </row>
    <row r="67" spans="1:11" ht="25.5" x14ac:dyDescent="0.2">
      <c r="A67" s="124" t="s">
        <v>885</v>
      </c>
      <c r="B67" s="22" t="s">
        <v>213</v>
      </c>
      <c r="C67" s="59">
        <v>139.21032216</v>
      </c>
      <c r="D67" s="5" t="str">
        <f t="shared" si="10"/>
        <v>N/A</v>
      </c>
      <c r="E67" s="24">
        <v>144.00013684000001</v>
      </c>
      <c r="F67" s="5" t="str">
        <f t="shared" si="11"/>
        <v>N/A</v>
      </c>
      <c r="G67" s="24">
        <v>142.98732609000001</v>
      </c>
      <c r="H67" s="5" t="str">
        <f t="shared" si="12"/>
        <v>N/A</v>
      </c>
      <c r="I67" s="6">
        <v>3.4409999999999998</v>
      </c>
      <c r="J67" s="6">
        <v>-0.70299999999999996</v>
      </c>
      <c r="K67" s="105" t="str">
        <f t="shared" si="9"/>
        <v>Yes</v>
      </c>
    </row>
    <row r="68" spans="1:11" ht="25.5" x14ac:dyDescent="0.2">
      <c r="A68" s="124" t="s">
        <v>886</v>
      </c>
      <c r="B68" s="22" t="s">
        <v>213</v>
      </c>
      <c r="C68" s="59">
        <v>178.60908015000001</v>
      </c>
      <c r="D68" s="5" t="str">
        <f t="shared" si="10"/>
        <v>N/A</v>
      </c>
      <c r="E68" s="24">
        <v>168.18803316</v>
      </c>
      <c r="F68" s="5" t="str">
        <f t="shared" si="11"/>
        <v>N/A</v>
      </c>
      <c r="G68" s="24">
        <v>195.34983077999999</v>
      </c>
      <c r="H68" s="5" t="str">
        <f t="shared" si="12"/>
        <v>N/A</v>
      </c>
      <c r="I68" s="6">
        <v>-5.83</v>
      </c>
      <c r="J68" s="6">
        <v>16.149999999999999</v>
      </c>
      <c r="K68" s="105" t="str">
        <f t="shared" si="9"/>
        <v>Yes</v>
      </c>
    </row>
    <row r="69" spans="1:11" ht="25.5" x14ac:dyDescent="0.2">
      <c r="A69" s="124" t="s">
        <v>887</v>
      </c>
      <c r="B69" s="22" t="s">
        <v>213</v>
      </c>
      <c r="C69" s="59">
        <v>98.699297216000005</v>
      </c>
      <c r="D69" s="5" t="str">
        <f t="shared" si="10"/>
        <v>N/A</v>
      </c>
      <c r="E69" s="24">
        <v>103.42257374</v>
      </c>
      <c r="F69" s="5" t="str">
        <f t="shared" si="11"/>
        <v>N/A</v>
      </c>
      <c r="G69" s="24">
        <v>103.15073918</v>
      </c>
      <c r="H69" s="5" t="str">
        <f t="shared" si="12"/>
        <v>N/A</v>
      </c>
      <c r="I69" s="6">
        <v>4.7859999999999996</v>
      </c>
      <c r="J69" s="6">
        <v>-0.26300000000000001</v>
      </c>
      <c r="K69" s="105" t="str">
        <f t="shared" si="9"/>
        <v>Yes</v>
      </c>
    </row>
    <row r="70" spans="1:11" ht="25.5" x14ac:dyDescent="0.2">
      <c r="A70" s="124" t="s">
        <v>888</v>
      </c>
      <c r="B70" s="22" t="s">
        <v>213</v>
      </c>
      <c r="C70" s="59">
        <v>63.362151857000001</v>
      </c>
      <c r="D70" s="5" t="str">
        <f t="shared" si="10"/>
        <v>N/A</v>
      </c>
      <c r="E70" s="24">
        <v>66.214363380999998</v>
      </c>
      <c r="F70" s="5" t="str">
        <f t="shared" si="11"/>
        <v>N/A</v>
      </c>
      <c r="G70" s="24">
        <v>51.591000370000003</v>
      </c>
      <c r="H70" s="5" t="str">
        <f t="shared" si="12"/>
        <v>N/A</v>
      </c>
      <c r="I70" s="6">
        <v>4.5010000000000003</v>
      </c>
      <c r="J70" s="6">
        <v>-22.1</v>
      </c>
      <c r="K70" s="105" t="str">
        <f t="shared" si="9"/>
        <v>Yes</v>
      </c>
    </row>
    <row r="71" spans="1:11" x14ac:dyDescent="0.2">
      <c r="A71" s="124" t="s">
        <v>889</v>
      </c>
      <c r="B71" s="22" t="s">
        <v>213</v>
      </c>
      <c r="C71" s="59">
        <v>2935.2205976</v>
      </c>
      <c r="D71" s="5" t="str">
        <f t="shared" si="10"/>
        <v>N/A</v>
      </c>
      <c r="E71" s="24">
        <v>2824.5435292000002</v>
      </c>
      <c r="F71" s="5" t="str">
        <f t="shared" si="11"/>
        <v>N/A</v>
      </c>
      <c r="G71" s="24">
        <v>2778.6472837000001</v>
      </c>
      <c r="H71" s="5" t="str">
        <f t="shared" si="12"/>
        <v>N/A</v>
      </c>
      <c r="I71" s="6">
        <v>-3.77</v>
      </c>
      <c r="J71" s="6">
        <v>-1.62</v>
      </c>
      <c r="K71" s="105" t="str">
        <f t="shared" si="9"/>
        <v>Yes</v>
      </c>
    </row>
    <row r="72" spans="1:11" ht="25.5" x14ac:dyDescent="0.2">
      <c r="A72" s="124" t="s">
        <v>890</v>
      </c>
      <c r="B72" s="22" t="s">
        <v>213</v>
      </c>
      <c r="C72" s="59">
        <v>1406.0273276999999</v>
      </c>
      <c r="D72" s="5" t="str">
        <f t="shared" si="10"/>
        <v>N/A</v>
      </c>
      <c r="E72" s="24">
        <v>525.58050538999998</v>
      </c>
      <c r="F72" s="5" t="str">
        <f t="shared" si="11"/>
        <v>N/A</v>
      </c>
      <c r="G72" s="24">
        <v>308.70592104000002</v>
      </c>
      <c r="H72" s="5" t="str">
        <f t="shared" si="12"/>
        <v>N/A</v>
      </c>
      <c r="I72" s="6">
        <v>-62.6</v>
      </c>
      <c r="J72" s="6">
        <v>-41.3</v>
      </c>
      <c r="K72" s="105" t="str">
        <f t="shared" si="9"/>
        <v>No</v>
      </c>
    </row>
    <row r="73" spans="1:11" x14ac:dyDescent="0.2">
      <c r="A73" s="124" t="s">
        <v>891</v>
      </c>
      <c r="B73" s="22" t="s">
        <v>213</v>
      </c>
      <c r="C73" s="59">
        <v>156.51104218</v>
      </c>
      <c r="D73" s="5" t="str">
        <f t="shared" si="10"/>
        <v>N/A</v>
      </c>
      <c r="E73" s="24">
        <v>171.16750654000001</v>
      </c>
      <c r="F73" s="5" t="str">
        <f t="shared" si="11"/>
        <v>N/A</v>
      </c>
      <c r="G73" s="24">
        <v>171.06386186</v>
      </c>
      <c r="H73" s="5" t="str">
        <f t="shared" si="12"/>
        <v>N/A</v>
      </c>
      <c r="I73" s="6">
        <v>9.3640000000000008</v>
      </c>
      <c r="J73" s="6">
        <v>-6.0999999999999999E-2</v>
      </c>
      <c r="K73" s="105" t="str">
        <f t="shared" si="9"/>
        <v>Yes</v>
      </c>
    </row>
    <row r="74" spans="1:11" x14ac:dyDescent="0.2">
      <c r="A74" s="124" t="s">
        <v>892</v>
      </c>
      <c r="B74" s="22" t="s">
        <v>213</v>
      </c>
      <c r="C74" s="59">
        <v>154.86690587999999</v>
      </c>
      <c r="D74" s="5" t="str">
        <f t="shared" si="10"/>
        <v>N/A</v>
      </c>
      <c r="E74" s="24">
        <v>151.14743454000001</v>
      </c>
      <c r="F74" s="5" t="str">
        <f>IF($B74="N/A","N/A",IF(E74&gt;15,"No",IF(E74&lt;-15,"No","Yes")))</f>
        <v>N/A</v>
      </c>
      <c r="G74" s="24">
        <v>150.98523661999999</v>
      </c>
      <c r="H74" s="5" t="str">
        <f t="shared" si="12"/>
        <v>N/A</v>
      </c>
      <c r="I74" s="6">
        <v>-2.4</v>
      </c>
      <c r="J74" s="6">
        <v>-0.107</v>
      </c>
      <c r="K74" s="105" t="str">
        <f t="shared" si="9"/>
        <v>Yes</v>
      </c>
    </row>
    <row r="75" spans="1:11" x14ac:dyDescent="0.2">
      <c r="A75" s="124" t="s">
        <v>893</v>
      </c>
      <c r="B75" s="22" t="s">
        <v>213</v>
      </c>
      <c r="C75" s="57">
        <v>0.59308452970000003</v>
      </c>
      <c r="D75" s="5" t="str">
        <f t="shared" ref="D75:D80" si="13">IF($B75="N/A","N/A",IF(C75&gt;15,"No",IF(C75&lt;-15,"No","Yes")))</f>
        <v>N/A</v>
      </c>
      <c r="E75" s="4">
        <v>0.62820113529999999</v>
      </c>
      <c r="F75" s="5" t="str">
        <f>IF($B75="N/A","N/A",IF(E75&gt;15,"No",IF(E75&lt;-15,"No","Yes")))</f>
        <v>N/A</v>
      </c>
      <c r="G75" s="4">
        <v>0.65193409040000005</v>
      </c>
      <c r="H75" s="5" t="str">
        <f t="shared" si="12"/>
        <v>N/A</v>
      </c>
      <c r="I75" s="6">
        <v>5.9210000000000003</v>
      </c>
      <c r="J75" s="6">
        <v>3.778</v>
      </c>
      <c r="K75" s="105" t="str">
        <f t="shared" ref="K75:K80" si="14">IF(J75="Div by 0", "N/A", IF(J75="N/A","N/A", IF(J75&gt;30, "No", IF(J75&lt;-30, "No", "Yes"))))</f>
        <v>Yes</v>
      </c>
    </row>
    <row r="76" spans="1:11" x14ac:dyDescent="0.2">
      <c r="A76" s="124" t="s">
        <v>894</v>
      </c>
      <c r="B76" s="22" t="s">
        <v>213</v>
      </c>
      <c r="C76" s="57">
        <v>0</v>
      </c>
      <c r="D76" s="5" t="str">
        <f t="shared" si="13"/>
        <v>N/A</v>
      </c>
      <c r="E76" s="4">
        <v>1.7567876499999999E-2</v>
      </c>
      <c r="F76" s="5" t="str">
        <f t="shared" ref="F76:F86" si="15">IF($B76="N/A","N/A",IF(E76&gt;15,"No",IF(E76&lt;-15,"No","Yes")))</f>
        <v>N/A</v>
      </c>
      <c r="G76" s="4">
        <v>0.269524755</v>
      </c>
      <c r="H76" s="5" t="str">
        <f t="shared" si="12"/>
        <v>N/A</v>
      </c>
      <c r="I76" s="6" t="s">
        <v>1751</v>
      </c>
      <c r="J76" s="6">
        <v>1434</v>
      </c>
      <c r="K76" s="105" t="str">
        <f t="shared" si="14"/>
        <v>No</v>
      </c>
    </row>
    <row r="77" spans="1:11" x14ac:dyDescent="0.2">
      <c r="A77" s="124" t="s">
        <v>895</v>
      </c>
      <c r="B77" s="22" t="s">
        <v>213</v>
      </c>
      <c r="C77" s="57">
        <v>4.6884289737999998</v>
      </c>
      <c r="D77" s="5" t="str">
        <f t="shared" si="13"/>
        <v>N/A</v>
      </c>
      <c r="E77" s="4">
        <v>5.9550095689999996</v>
      </c>
      <c r="F77" s="5" t="str">
        <f t="shared" si="15"/>
        <v>N/A</v>
      </c>
      <c r="G77" s="4">
        <v>5.5539570643999996</v>
      </c>
      <c r="H77" s="5" t="str">
        <f t="shared" si="12"/>
        <v>N/A</v>
      </c>
      <c r="I77" s="6">
        <v>27.02</v>
      </c>
      <c r="J77" s="6">
        <v>-6.73</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1751</v>
      </c>
      <c r="J78" s="6" t="s">
        <v>1751</v>
      </c>
      <c r="K78" s="105" t="str">
        <f t="shared" si="14"/>
        <v>N/A</v>
      </c>
    </row>
    <row r="79" spans="1:11" ht="25.5" x14ac:dyDescent="0.2">
      <c r="A79" s="124" t="s">
        <v>897</v>
      </c>
      <c r="B79" s="22" t="s">
        <v>213</v>
      </c>
      <c r="C79" s="57">
        <v>20.380315796000001</v>
      </c>
      <c r="D79" s="5" t="str">
        <f t="shared" si="13"/>
        <v>N/A</v>
      </c>
      <c r="E79" s="4">
        <v>29.37254201</v>
      </c>
      <c r="F79" s="5" t="str">
        <f t="shared" si="15"/>
        <v>N/A</v>
      </c>
      <c r="G79" s="4">
        <v>33.636846468000002</v>
      </c>
      <c r="H79" s="5" t="str">
        <f t="shared" si="12"/>
        <v>N/A</v>
      </c>
      <c r="I79" s="6">
        <v>44.12</v>
      </c>
      <c r="J79" s="6">
        <v>14.52</v>
      </c>
      <c r="K79" s="105" t="str">
        <f t="shared" si="14"/>
        <v>Yes</v>
      </c>
    </row>
    <row r="80" spans="1:11" ht="25.5" x14ac:dyDescent="0.2">
      <c r="A80" s="124" t="s">
        <v>898</v>
      </c>
      <c r="B80" s="22" t="s">
        <v>213</v>
      </c>
      <c r="C80" s="61">
        <v>20.131780638999999</v>
      </c>
      <c r="D80" s="5" t="str">
        <f t="shared" si="13"/>
        <v>N/A</v>
      </c>
      <c r="E80" s="61">
        <v>25.142002074000001</v>
      </c>
      <c r="F80" s="5" t="str">
        <f t="shared" si="15"/>
        <v>N/A</v>
      </c>
      <c r="G80" s="61">
        <v>11.219226035</v>
      </c>
      <c r="H80" s="5" t="str">
        <f t="shared" si="12"/>
        <v>N/A</v>
      </c>
      <c r="I80" s="6">
        <v>24.89</v>
      </c>
      <c r="J80" s="62">
        <v>-55.4</v>
      </c>
      <c r="K80" s="105" t="str">
        <f t="shared" si="14"/>
        <v>No</v>
      </c>
    </row>
    <row r="81" spans="1:11" x14ac:dyDescent="0.2">
      <c r="A81" s="124" t="s">
        <v>899</v>
      </c>
      <c r="B81" s="22" t="s">
        <v>213</v>
      </c>
      <c r="C81" s="63">
        <v>89.106630074999998</v>
      </c>
      <c r="D81" s="5" t="str">
        <f t="shared" ref="D81:D86" si="16">IF($B81="N/A","N/A",IF(C81&gt;15,"No",IF(C81&lt;-15,"No","Yes")))</f>
        <v>N/A</v>
      </c>
      <c r="E81" s="64">
        <v>88.535122533000006</v>
      </c>
      <c r="F81" s="5" t="str">
        <f t="shared" si="15"/>
        <v>N/A</v>
      </c>
      <c r="G81" s="64">
        <v>92.326509544000004</v>
      </c>
      <c r="H81" s="5" t="str">
        <f>IF($B81="N/A","N/A",IF(G81&gt;15,"No",IF(G81&lt;-15,"No","Yes")))</f>
        <v>N/A</v>
      </c>
      <c r="I81" s="6">
        <v>-0.64100000000000001</v>
      </c>
      <c r="J81" s="6">
        <v>4.282</v>
      </c>
      <c r="K81" s="105" t="str">
        <f t="shared" ref="K81:K86" si="17">IF(J81="Div by 0", "N/A", IF(J81="N/A","N/A", IF(J81&gt;30, "No", IF(J81&lt;-30, "No", "Yes"))))</f>
        <v>Yes</v>
      </c>
    </row>
    <row r="82" spans="1:11" x14ac:dyDescent="0.2">
      <c r="A82" s="124" t="s">
        <v>900</v>
      </c>
      <c r="B82" s="22" t="s">
        <v>213</v>
      </c>
      <c r="C82" s="63" t="s">
        <v>1751</v>
      </c>
      <c r="D82" s="5" t="str">
        <f t="shared" si="16"/>
        <v>N/A</v>
      </c>
      <c r="E82" s="64">
        <v>153.47726026999999</v>
      </c>
      <c r="F82" s="5" t="str">
        <f t="shared" si="15"/>
        <v>N/A</v>
      </c>
      <c r="G82" s="64">
        <v>180.34293941000001</v>
      </c>
      <c r="H82" s="5" t="str">
        <f t="shared" si="12"/>
        <v>N/A</v>
      </c>
      <c r="I82" s="6" t="s">
        <v>1751</v>
      </c>
      <c r="J82" s="6">
        <v>17.5</v>
      </c>
      <c r="K82" s="105" t="str">
        <f t="shared" si="17"/>
        <v>Yes</v>
      </c>
    </row>
    <row r="83" spans="1:11" x14ac:dyDescent="0.2">
      <c r="A83" s="124" t="s">
        <v>901</v>
      </c>
      <c r="B83" s="22" t="s">
        <v>213</v>
      </c>
      <c r="C83" s="63">
        <v>108.25047418</v>
      </c>
      <c r="D83" s="5" t="str">
        <f t="shared" si="16"/>
        <v>N/A</v>
      </c>
      <c r="E83" s="64">
        <v>110.16771534999999</v>
      </c>
      <c r="F83" s="5" t="str">
        <f t="shared" si="15"/>
        <v>N/A</v>
      </c>
      <c r="G83" s="64">
        <v>109.46811986</v>
      </c>
      <c r="H83" s="5" t="str">
        <f t="shared" si="12"/>
        <v>N/A</v>
      </c>
      <c r="I83" s="6">
        <v>1.7709999999999999</v>
      </c>
      <c r="J83" s="6">
        <v>-0.63500000000000001</v>
      </c>
      <c r="K83" s="105" t="str">
        <f t="shared" si="17"/>
        <v>Yes</v>
      </c>
    </row>
    <row r="84" spans="1:11" x14ac:dyDescent="0.2">
      <c r="A84" s="124" t="s">
        <v>902</v>
      </c>
      <c r="B84" s="22" t="s">
        <v>213</v>
      </c>
      <c r="C84" s="63" t="s">
        <v>1751</v>
      </c>
      <c r="D84" s="5" t="str">
        <f t="shared" si="16"/>
        <v>N/A</v>
      </c>
      <c r="E84" s="64" t="s">
        <v>1751</v>
      </c>
      <c r="F84" s="5" t="str">
        <f t="shared" si="15"/>
        <v>N/A</v>
      </c>
      <c r="G84" s="64" t="s">
        <v>1751</v>
      </c>
      <c r="H84" s="5" t="str">
        <f t="shared" si="12"/>
        <v>N/A</v>
      </c>
      <c r="I84" s="6" t="s">
        <v>1751</v>
      </c>
      <c r="J84" s="6" t="s">
        <v>1751</v>
      </c>
      <c r="K84" s="105" t="str">
        <f t="shared" si="17"/>
        <v>N/A</v>
      </c>
    </row>
    <row r="85" spans="1:11" x14ac:dyDescent="0.2">
      <c r="A85" s="124" t="s">
        <v>903</v>
      </c>
      <c r="B85" s="22" t="s">
        <v>213</v>
      </c>
      <c r="C85" s="63">
        <v>400.85403831999997</v>
      </c>
      <c r="D85" s="5" t="str">
        <f t="shared" si="16"/>
        <v>N/A</v>
      </c>
      <c r="E85" s="64">
        <v>326.19926255000001</v>
      </c>
      <c r="F85" s="5" t="str">
        <f t="shared" si="15"/>
        <v>N/A</v>
      </c>
      <c r="G85" s="64">
        <v>285.36133267000002</v>
      </c>
      <c r="H85" s="5" t="str">
        <f t="shared" si="12"/>
        <v>N/A</v>
      </c>
      <c r="I85" s="6">
        <v>-18.600000000000001</v>
      </c>
      <c r="J85" s="6">
        <v>-12.5</v>
      </c>
      <c r="K85" s="105" t="str">
        <f t="shared" si="17"/>
        <v>Yes</v>
      </c>
    </row>
    <row r="86" spans="1:11" ht="25.5" x14ac:dyDescent="0.2">
      <c r="A86" s="124" t="s">
        <v>904</v>
      </c>
      <c r="B86" s="22" t="s">
        <v>213</v>
      </c>
      <c r="C86" s="65">
        <v>403.85375476000002</v>
      </c>
      <c r="D86" s="5" t="str">
        <f t="shared" si="16"/>
        <v>N/A</v>
      </c>
      <c r="E86" s="65">
        <v>307.40106632999999</v>
      </c>
      <c r="F86" s="5" t="str">
        <f t="shared" si="15"/>
        <v>N/A</v>
      </c>
      <c r="G86" s="65">
        <v>237.99052399000001</v>
      </c>
      <c r="H86" s="5" t="str">
        <f t="shared" si="12"/>
        <v>N/A</v>
      </c>
      <c r="I86" s="6">
        <v>-23.9</v>
      </c>
      <c r="J86" s="6">
        <v>-22.6</v>
      </c>
      <c r="K86" s="105" t="str">
        <f t="shared" si="17"/>
        <v>Yes</v>
      </c>
    </row>
    <row r="87" spans="1:11" x14ac:dyDescent="0.2">
      <c r="A87" s="124" t="s">
        <v>32</v>
      </c>
      <c r="B87" s="22" t="s">
        <v>266</v>
      </c>
      <c r="C87" s="57">
        <v>97.369814782999995</v>
      </c>
      <c r="D87" s="5" t="str">
        <f>IF($B87="N/A","N/A",IF(C87&gt;60,"Yes","No"))</f>
        <v>Yes</v>
      </c>
      <c r="E87" s="4">
        <v>97.908306053999993</v>
      </c>
      <c r="F87" s="5" t="str">
        <f>IF($B87="N/A","N/A",IF(E87&gt;60,"Yes","No"))</f>
        <v>Yes</v>
      </c>
      <c r="G87" s="4">
        <v>98.482505670999998</v>
      </c>
      <c r="H87" s="5" t="str">
        <f>IF($B87="N/A","N/A",IF(G87&gt;60,"Yes","No"))</f>
        <v>Yes</v>
      </c>
      <c r="I87" s="6">
        <v>0.55300000000000005</v>
      </c>
      <c r="J87" s="6">
        <v>0.58650000000000002</v>
      </c>
      <c r="K87" s="105" t="str">
        <f t="shared" ref="K87:K105" si="18">IF(J87="Div by 0", "N/A", IF(J87="N/A","N/A", IF(J87&gt;30, "No", IF(J87&lt;-30, "No", "Yes"))))</f>
        <v>Yes</v>
      </c>
    </row>
    <row r="88" spans="1:11" x14ac:dyDescent="0.2">
      <c r="A88" s="124" t="s">
        <v>39</v>
      </c>
      <c r="B88" s="22" t="s">
        <v>267</v>
      </c>
      <c r="C88" s="57">
        <v>99.999946718000004</v>
      </c>
      <c r="D88" s="5" t="str">
        <f>IF($B88="N/A","N/A",IF(C88&gt;100,"No",IF(C88&lt;85,"No","Yes")))</f>
        <v>Yes</v>
      </c>
      <c r="E88" s="4">
        <v>99.999637327000002</v>
      </c>
      <c r="F88" s="5" t="str">
        <f>IF($B88="N/A","N/A",IF(E88&gt;100,"No",IF(E88&lt;85,"No","Yes")))</f>
        <v>Yes</v>
      </c>
      <c r="G88" s="4">
        <v>99.993987357999998</v>
      </c>
      <c r="H88" s="5" t="str">
        <f>IF($B88="N/A","N/A",IF(G88&gt;100,"No",IF(G88&lt;85,"No","Yes")))</f>
        <v>Yes</v>
      </c>
      <c r="I88" s="6">
        <v>0</v>
      </c>
      <c r="J88" s="6">
        <v>-6.0000000000000001E-3</v>
      </c>
      <c r="K88" s="105" t="str">
        <f t="shared" si="18"/>
        <v>Yes</v>
      </c>
    </row>
    <row r="89" spans="1:11" x14ac:dyDescent="0.2">
      <c r="A89" s="124" t="s">
        <v>905</v>
      </c>
      <c r="B89" s="22" t="s">
        <v>213</v>
      </c>
      <c r="C89" s="57">
        <v>20.530594742000002</v>
      </c>
      <c r="D89" s="5" t="str">
        <f>IF($B89="N/A","N/A",IF(C89&gt;15,"No",IF(C89&lt;-15,"No","Yes")))</f>
        <v>N/A</v>
      </c>
      <c r="E89" s="4">
        <v>17.366329706999998</v>
      </c>
      <c r="F89" s="5" t="str">
        <f>IF($B89="N/A","N/A",IF(E89&gt;15,"No",IF(E89&lt;-15,"No","Yes")))</f>
        <v>N/A</v>
      </c>
      <c r="G89" s="4">
        <v>16.218765023</v>
      </c>
      <c r="H89" s="5" t="str">
        <f>IF($B89="N/A","N/A",IF(G89&gt;15,"No",IF(G89&lt;-15,"No","Yes")))</f>
        <v>N/A</v>
      </c>
      <c r="I89" s="6">
        <v>-15.4</v>
      </c>
      <c r="J89" s="6">
        <v>-6.61</v>
      </c>
      <c r="K89" s="105" t="str">
        <f t="shared" si="18"/>
        <v>Yes</v>
      </c>
    </row>
    <row r="90" spans="1:11" x14ac:dyDescent="0.2">
      <c r="A90" s="124" t="s">
        <v>846</v>
      </c>
      <c r="B90" s="22" t="s">
        <v>268</v>
      </c>
      <c r="C90" s="57">
        <v>6.3483882749999996</v>
      </c>
      <c r="D90" s="5" t="str">
        <f>IF($B90="N/A","N/A",IF(C90&gt;25,"No",IF(C90&lt;5,"No","Yes")))</f>
        <v>Yes</v>
      </c>
      <c r="E90" s="4">
        <v>7.3205390992000003</v>
      </c>
      <c r="F90" s="5" t="str">
        <f>IF($B90="N/A","N/A",IF(E90&gt;25,"No",IF(E90&lt;5,"No","Yes")))</f>
        <v>Yes</v>
      </c>
      <c r="G90" s="4">
        <v>18.434076146999999</v>
      </c>
      <c r="H90" s="5" t="str">
        <f>IF($B90="N/A","N/A",IF(G90&gt;25,"No",IF(G90&lt;5,"No","Yes")))</f>
        <v>Yes</v>
      </c>
      <c r="I90" s="6">
        <v>15.31</v>
      </c>
      <c r="J90" s="6">
        <v>151.80000000000001</v>
      </c>
      <c r="K90" s="105" t="str">
        <f t="shared" si="18"/>
        <v>No</v>
      </c>
    </row>
    <row r="91" spans="1:11" x14ac:dyDescent="0.2">
      <c r="A91" s="124" t="s">
        <v>847</v>
      </c>
      <c r="B91" s="22" t="s">
        <v>269</v>
      </c>
      <c r="C91" s="57">
        <v>57.518657961999999</v>
      </c>
      <c r="D91" s="5" t="str">
        <f>IF($B91="N/A","N/A",IF(C91&gt;70,"No",IF(C91&lt;40,"No","Yes")))</f>
        <v>Yes</v>
      </c>
      <c r="E91" s="4">
        <v>59.949680403999999</v>
      </c>
      <c r="F91" s="5" t="str">
        <f>IF($B91="N/A","N/A",IF(E91&gt;70,"No",IF(E91&lt;40,"No","Yes")))</f>
        <v>Yes</v>
      </c>
      <c r="G91" s="4">
        <v>52.549914882000003</v>
      </c>
      <c r="H91" s="5" t="str">
        <f>IF($B91="N/A","N/A",IF(G91&gt;70,"No",IF(G91&lt;40,"No","Yes")))</f>
        <v>Yes</v>
      </c>
      <c r="I91" s="6">
        <v>4.226</v>
      </c>
      <c r="J91" s="6">
        <v>-12.3</v>
      </c>
      <c r="K91" s="105" t="str">
        <f t="shared" si="18"/>
        <v>Yes</v>
      </c>
    </row>
    <row r="92" spans="1:11" x14ac:dyDescent="0.2">
      <c r="A92" s="124" t="s">
        <v>848</v>
      </c>
      <c r="B92" s="22" t="s">
        <v>270</v>
      </c>
      <c r="C92" s="57">
        <v>36.132492087999999</v>
      </c>
      <c r="D92" s="5" t="str">
        <f>IF($B92="N/A","N/A",IF(C92&gt;55,"No",IF(C92&lt;20,"No","Yes")))</f>
        <v>Yes</v>
      </c>
      <c r="E92" s="4">
        <v>32.729516439999998</v>
      </c>
      <c r="F92" s="5" t="str">
        <f>IF($B92="N/A","N/A",IF(E92&gt;55,"No",IF(E92&lt;20,"No","Yes")))</f>
        <v>Yes</v>
      </c>
      <c r="G92" s="4">
        <v>28.047755612</v>
      </c>
      <c r="H92" s="5" t="str">
        <f>IF($B92="N/A","N/A",IF(G92&gt;55,"No",IF(G92&lt;20,"No","Yes")))</f>
        <v>Yes</v>
      </c>
      <c r="I92" s="6">
        <v>-9.42</v>
      </c>
      <c r="J92" s="6">
        <v>-14.3</v>
      </c>
      <c r="K92" s="105" t="str">
        <f t="shared" si="18"/>
        <v>Yes</v>
      </c>
    </row>
    <row r="93" spans="1:11" x14ac:dyDescent="0.2">
      <c r="A93" s="124" t="s">
        <v>163</v>
      </c>
      <c r="B93" s="22" t="s">
        <v>246</v>
      </c>
      <c r="C93" s="57">
        <v>99.239914483000007</v>
      </c>
      <c r="D93" s="5" t="str">
        <f>IF($B93="N/A","N/A",IF(C93&gt;95,"Yes","No"))</f>
        <v>Yes</v>
      </c>
      <c r="E93" s="4">
        <v>92.075142600000007</v>
      </c>
      <c r="F93" s="5" t="str">
        <f>IF($B93="N/A","N/A",IF(E93&gt;95,"Yes","No"))</f>
        <v>No</v>
      </c>
      <c r="G93" s="4">
        <v>49.2123043</v>
      </c>
      <c r="H93" s="5" t="str">
        <f>IF($B93="N/A","N/A",IF(G93&gt;95,"Yes","No"))</f>
        <v>No</v>
      </c>
      <c r="I93" s="6">
        <v>-7.22</v>
      </c>
      <c r="J93" s="6">
        <v>-46.6</v>
      </c>
      <c r="K93" s="105" t="str">
        <f t="shared" si="18"/>
        <v>No</v>
      </c>
    </row>
    <row r="94" spans="1:11" x14ac:dyDescent="0.2">
      <c r="A94" s="124" t="s">
        <v>41</v>
      </c>
      <c r="B94" s="22" t="s">
        <v>213</v>
      </c>
      <c r="C94" s="57">
        <v>100</v>
      </c>
      <c r="D94" s="5" t="str">
        <f>IF($B94="N/A","N/A",IF(C94&gt;15,"No",IF(C94&lt;-15,"No","Yes")))</f>
        <v>N/A</v>
      </c>
      <c r="E94" s="4">
        <v>68.747730904999997</v>
      </c>
      <c r="F94" s="5" t="str">
        <f>IF($B94="N/A","N/A",IF(E94&gt;15,"No",IF(E94&lt;-15,"No","Yes")))</f>
        <v>N/A</v>
      </c>
      <c r="G94" s="4">
        <v>20.929710601</v>
      </c>
      <c r="H94" s="5" t="str">
        <f>IF($B94="N/A","N/A",IF(G94&gt;15,"No",IF(G94&lt;-15,"No","Yes")))</f>
        <v>N/A</v>
      </c>
      <c r="I94" s="6">
        <v>-31.3</v>
      </c>
      <c r="J94" s="6">
        <v>-69.599999999999994</v>
      </c>
      <c r="K94" s="105" t="str">
        <f t="shared" si="18"/>
        <v>No</v>
      </c>
    </row>
    <row r="95" spans="1:11" x14ac:dyDescent="0.2">
      <c r="A95" s="124" t="s">
        <v>42</v>
      </c>
      <c r="B95" s="22" t="s">
        <v>213</v>
      </c>
      <c r="C95" s="57">
        <v>99.999967705000003</v>
      </c>
      <c r="D95" s="5" t="str">
        <f>IF($B95="N/A","N/A",IF(C95&gt;15,"No",IF(C95&lt;-15,"No","Yes")))</f>
        <v>N/A</v>
      </c>
      <c r="E95" s="4">
        <v>99.268936027999999</v>
      </c>
      <c r="F95" s="5" t="str">
        <f>IF($B95="N/A","N/A",IF(E95&gt;15,"No",IF(E95&lt;-15,"No","Yes")))</f>
        <v>N/A</v>
      </c>
      <c r="G95" s="4">
        <v>39.623206082000003</v>
      </c>
      <c r="H95" s="5" t="str">
        <f>IF($B95="N/A","N/A",IF(G95&gt;15,"No",IF(G95&lt;-15,"No","Yes")))</f>
        <v>N/A</v>
      </c>
      <c r="I95" s="6">
        <v>-0.73099999999999998</v>
      </c>
      <c r="J95" s="6">
        <v>-60.1</v>
      </c>
      <c r="K95" s="105" t="str">
        <f t="shared" si="18"/>
        <v>No</v>
      </c>
    </row>
    <row r="96" spans="1:11" x14ac:dyDescent="0.2">
      <c r="A96" s="124" t="s">
        <v>906</v>
      </c>
      <c r="B96" s="22" t="s">
        <v>213</v>
      </c>
      <c r="C96" s="57">
        <v>100</v>
      </c>
      <c r="D96" s="5" t="str">
        <f>IF($B96="N/A","N/A",IF(C96&gt;15,"No",IF(C96&lt;-15,"No","Yes")))</f>
        <v>N/A</v>
      </c>
      <c r="E96" s="4">
        <v>85.749687803</v>
      </c>
      <c r="F96" s="5" t="str">
        <f>IF($B96="N/A","N/A",IF(E96&gt;15,"No",IF(E96&lt;-15,"No","Yes")))</f>
        <v>N/A</v>
      </c>
      <c r="G96" s="4">
        <v>33.383094782000001</v>
      </c>
      <c r="H96" s="5" t="str">
        <f>IF($B96="N/A","N/A",IF(G96&gt;15,"No",IF(G96&lt;-15,"No","Yes")))</f>
        <v>N/A</v>
      </c>
      <c r="I96" s="6">
        <v>-14.3</v>
      </c>
      <c r="J96" s="6">
        <v>-61.1</v>
      </c>
      <c r="K96" s="105" t="str">
        <f t="shared" si="18"/>
        <v>No</v>
      </c>
    </row>
    <row r="97" spans="1:11" x14ac:dyDescent="0.2">
      <c r="A97" s="124" t="s">
        <v>907</v>
      </c>
      <c r="B97" s="22" t="s">
        <v>213</v>
      </c>
      <c r="C97" s="57">
        <v>99.999996143000004</v>
      </c>
      <c r="D97" s="5" t="str">
        <f>IF($B97="N/A","N/A",IF(C97&gt;15,"No",IF(C97&lt;-15,"No","Yes")))</f>
        <v>N/A</v>
      </c>
      <c r="E97" s="4">
        <v>89.018938027000004</v>
      </c>
      <c r="F97" s="5" t="str">
        <f>IF($B97="N/A","N/A",IF(E97&gt;15,"No",IF(E97&lt;-15,"No","Yes")))</f>
        <v>N/A</v>
      </c>
      <c r="G97" s="4">
        <v>36.954329995999998</v>
      </c>
      <c r="H97" s="5" t="str">
        <f>IF($B97="N/A","N/A",IF(G97&gt;15,"No",IF(G97&lt;-15,"No","Yes")))</f>
        <v>N/A</v>
      </c>
      <c r="I97" s="6">
        <v>-11</v>
      </c>
      <c r="J97" s="6">
        <v>-58.5</v>
      </c>
      <c r="K97" s="105" t="str">
        <f t="shared" si="18"/>
        <v>No</v>
      </c>
    </row>
    <row r="98" spans="1:11" x14ac:dyDescent="0.2">
      <c r="A98" s="124" t="s">
        <v>43</v>
      </c>
      <c r="B98" s="22" t="s">
        <v>223</v>
      </c>
      <c r="C98" s="57">
        <v>99.167339632999997</v>
      </c>
      <c r="D98" s="5" t="str">
        <f>IF($B98="N/A","N/A",IF(C98&gt;100,"No",IF(C98&lt;98,"No","Yes")))</f>
        <v>Yes</v>
      </c>
      <c r="E98" s="4">
        <v>93.320585051999998</v>
      </c>
      <c r="F98" s="5" t="str">
        <f>IF($B98="N/A","N/A",IF(E98&gt;100,"No",IF(E98&lt;98,"No","Yes")))</f>
        <v>No</v>
      </c>
      <c r="G98" s="4">
        <v>51.487803497999998</v>
      </c>
      <c r="H98" s="5" t="str">
        <f>IF($B98="N/A","N/A",IF(G98&gt;100,"No",IF(G98&lt;98,"No","Yes")))</f>
        <v>No</v>
      </c>
      <c r="I98" s="6">
        <v>-5.9</v>
      </c>
      <c r="J98" s="6">
        <v>-44.8</v>
      </c>
      <c r="K98" s="105" t="str">
        <f t="shared" si="18"/>
        <v>No</v>
      </c>
    </row>
    <row r="99" spans="1:11" x14ac:dyDescent="0.2">
      <c r="A99" s="124" t="s">
        <v>44</v>
      </c>
      <c r="B99" s="22" t="s">
        <v>213</v>
      </c>
      <c r="C99" s="57">
        <v>8.8202284465999998</v>
      </c>
      <c r="D99" s="5" t="str">
        <f>IF($B99="N/A","N/A",IF(C99&gt;15,"No",IF(C99&lt;-15,"No","Yes")))</f>
        <v>N/A</v>
      </c>
      <c r="E99" s="4">
        <v>9.5710774068000006</v>
      </c>
      <c r="F99" s="5" t="str">
        <f>IF($B99="N/A","N/A",IF(E99&gt;15,"No",IF(E99&lt;-15,"No","Yes")))</f>
        <v>N/A</v>
      </c>
      <c r="G99" s="4">
        <v>17.484982684999999</v>
      </c>
      <c r="H99" s="5" t="str">
        <f>IF($B99="N/A","N/A",IF(G99&gt;15,"No",IF(G99&lt;-15,"No","Yes")))</f>
        <v>N/A</v>
      </c>
      <c r="I99" s="6">
        <v>8.5129999999999999</v>
      </c>
      <c r="J99" s="6">
        <v>82.69</v>
      </c>
      <c r="K99" s="105" t="str">
        <f t="shared" si="18"/>
        <v>No</v>
      </c>
    </row>
    <row r="100" spans="1:11" x14ac:dyDescent="0.2">
      <c r="A100" s="124" t="s">
        <v>45</v>
      </c>
      <c r="B100" s="22" t="s">
        <v>213</v>
      </c>
      <c r="C100" s="57">
        <v>17.487220757999999</v>
      </c>
      <c r="D100" s="5" t="str">
        <f>IF($B100="N/A","N/A",IF(C100&gt;15,"No",IF(C100&lt;-15,"No","Yes")))</f>
        <v>N/A</v>
      </c>
      <c r="E100" s="4">
        <v>18.716221982</v>
      </c>
      <c r="F100" s="5" t="str">
        <f>IF($B100="N/A","N/A",IF(E100&gt;15,"No",IF(E100&lt;-15,"No","Yes")))</f>
        <v>N/A</v>
      </c>
      <c r="G100" s="4">
        <v>32.222930050000002</v>
      </c>
      <c r="H100" s="5" t="str">
        <f>IF($B100="N/A","N/A",IF(G100&gt;15,"No",IF(G100&lt;-15,"No","Yes")))</f>
        <v>N/A</v>
      </c>
      <c r="I100" s="6">
        <v>7.0279999999999996</v>
      </c>
      <c r="J100" s="6">
        <v>72.17</v>
      </c>
      <c r="K100" s="105" t="str">
        <f t="shared" si="18"/>
        <v>No</v>
      </c>
    </row>
    <row r="101" spans="1:11" x14ac:dyDescent="0.2">
      <c r="A101" s="124" t="s">
        <v>355</v>
      </c>
      <c r="B101" s="22" t="s">
        <v>213</v>
      </c>
      <c r="C101" s="57">
        <v>26.307449205000001</v>
      </c>
      <c r="D101" s="5" t="str">
        <f>IF($B101="N/A","N/A",IF(C101&gt;15,"No",IF(C101&lt;-15,"No","Yes")))</f>
        <v>N/A</v>
      </c>
      <c r="E101" s="4">
        <v>28.287299389000001</v>
      </c>
      <c r="F101" s="5" t="str">
        <f>IF($B101="N/A","N/A",IF(E101&gt;15,"No",IF(E101&lt;-15,"No","Yes")))</f>
        <v>N/A</v>
      </c>
      <c r="G101" s="4">
        <v>49.707912735999997</v>
      </c>
      <c r="H101" s="5" t="str">
        <f>IF($B101="N/A","N/A",IF(G101&gt;15,"No",IF(G101&lt;-15,"No","Yes")))</f>
        <v>N/A</v>
      </c>
      <c r="I101" s="6">
        <v>7.5259999999999998</v>
      </c>
      <c r="J101" s="6">
        <v>75.73</v>
      </c>
      <c r="K101" s="105" t="str">
        <f t="shared" si="18"/>
        <v>No</v>
      </c>
    </row>
    <row r="102" spans="1:11" x14ac:dyDescent="0.2">
      <c r="A102" s="124" t="s">
        <v>46</v>
      </c>
      <c r="B102" s="22" t="s">
        <v>213</v>
      </c>
      <c r="C102" s="57">
        <v>3.3988295000000001E-3</v>
      </c>
      <c r="D102" s="5" t="str">
        <f>IF($B102="N/A","N/A",IF(C102&gt;15,"No",IF(C102&lt;-15,"No","Yes")))</f>
        <v>N/A</v>
      </c>
      <c r="E102" s="4">
        <v>0</v>
      </c>
      <c r="F102" s="5" t="str">
        <f>IF($B102="N/A","N/A",IF(E102&gt;15,"No",IF(E102&lt;-15,"No","Yes")))</f>
        <v>N/A</v>
      </c>
      <c r="G102" s="4">
        <v>0</v>
      </c>
      <c r="H102" s="5" t="str">
        <f>IF($B102="N/A","N/A",IF(G102&gt;15,"No",IF(G102&lt;-15,"No","Yes")))</f>
        <v>N/A</v>
      </c>
      <c r="I102" s="6">
        <v>-100</v>
      </c>
      <c r="J102" s="6" t="s">
        <v>1751</v>
      </c>
      <c r="K102" s="105" t="str">
        <f t="shared" si="18"/>
        <v>N/A</v>
      </c>
    </row>
    <row r="103" spans="1:11" x14ac:dyDescent="0.2">
      <c r="A103" s="124" t="s">
        <v>47</v>
      </c>
      <c r="B103" s="22" t="s">
        <v>213</v>
      </c>
      <c r="C103" s="57">
        <v>73.689151964999994</v>
      </c>
      <c r="D103" s="5" t="str">
        <f>IF($B103="N/A","N/A",IF(C103&gt;15,"No",IF(C103&lt;-15,"No","Yes")))</f>
        <v>N/A</v>
      </c>
      <c r="E103" s="4">
        <v>71.712700611000002</v>
      </c>
      <c r="F103" s="5" t="str">
        <f>IF($B103="N/A","N/A",IF(E103&gt;15,"No",IF(E103&lt;-15,"No","Yes")))</f>
        <v>N/A</v>
      </c>
      <c r="G103" s="4">
        <v>50.292087264000003</v>
      </c>
      <c r="H103" s="5" t="str">
        <f>IF($B103="N/A","N/A",IF(G103&gt;15,"No",IF(G103&lt;-15,"No","Yes")))</f>
        <v>N/A</v>
      </c>
      <c r="I103" s="6">
        <v>-2.68</v>
      </c>
      <c r="J103" s="6">
        <v>-29.9</v>
      </c>
      <c r="K103" s="105" t="str">
        <f t="shared" si="18"/>
        <v>Yes</v>
      </c>
    </row>
    <row r="104" spans="1:11" x14ac:dyDescent="0.2">
      <c r="A104" s="124" t="s">
        <v>33</v>
      </c>
      <c r="B104" s="22" t="s">
        <v>223</v>
      </c>
      <c r="C104" s="57">
        <v>100</v>
      </c>
      <c r="D104" s="5" t="str">
        <f>IF($B104="N/A","N/A",IF(C104&gt;100,"No",IF(C104&lt;98,"No","Yes")))</f>
        <v>Yes</v>
      </c>
      <c r="E104" s="4">
        <v>100</v>
      </c>
      <c r="F104" s="5" t="str">
        <f>IF($B104="N/A","N/A",IF(E104&gt;100,"No",IF(E104&lt;98,"No","Yes")))</f>
        <v>Yes</v>
      </c>
      <c r="G104" s="4">
        <v>99.997791887999995</v>
      </c>
      <c r="H104" s="5" t="str">
        <f>IF($B104="N/A","N/A",IF(G104&gt;100,"No",IF(G104&lt;98,"No","Yes")))</f>
        <v>Yes</v>
      </c>
      <c r="I104" s="6">
        <v>0</v>
      </c>
      <c r="J104" s="6">
        <v>-2E-3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86.382666408999995</v>
      </c>
      <c r="D106" s="5" t="str">
        <f>IF($B106="N/A","N/A",IF(C106&gt;15,"No",IF(C106&lt;-15,"No","Yes")))</f>
        <v>N/A</v>
      </c>
      <c r="E106" s="4">
        <v>84.973984994000006</v>
      </c>
      <c r="F106" s="5" t="str">
        <f>IF($B106="N/A","N/A",IF(E106&gt;15,"No",IF(E106&lt;-15,"No","Yes")))</f>
        <v>N/A</v>
      </c>
      <c r="G106" s="4">
        <v>94.415242122999999</v>
      </c>
      <c r="H106" s="5" t="str">
        <f>IF($B106="N/A","N/A",IF(G106&gt;15,"No",IF(G106&lt;-15,"No","Yes")))</f>
        <v>N/A</v>
      </c>
      <c r="I106" s="6">
        <v>-1.63</v>
      </c>
      <c r="J106" s="6">
        <v>11.11</v>
      </c>
      <c r="K106" s="105" t="str">
        <f>IF(J106="Div by 0", "N/A", IF(J106="N/A","N/A", IF(J106&gt;30, "No", IF(J106&lt;-30, "No", "Yes"))))</f>
        <v>Yes</v>
      </c>
    </row>
    <row r="107" spans="1:11" x14ac:dyDescent="0.2">
      <c r="A107" s="124" t="s">
        <v>908</v>
      </c>
      <c r="B107" s="22" t="s">
        <v>213</v>
      </c>
      <c r="C107" s="66">
        <v>43.595311445999997</v>
      </c>
      <c r="D107" s="5" t="str">
        <f t="shared" ref="D107:D130" si="19">IF($B107="N/A","N/A",IF(C107&gt;15,"No",IF(C107&lt;-15,"No","Yes")))</f>
        <v>N/A</v>
      </c>
      <c r="E107" s="5">
        <v>45.226804516999998</v>
      </c>
      <c r="F107" s="5" t="str">
        <f t="shared" ref="F107:F130" si="20">IF($B107="N/A","N/A",IF(E107&gt;15,"No",IF(E107&lt;-15,"No","Yes")))</f>
        <v>N/A</v>
      </c>
      <c r="G107" s="4">
        <v>52.618544776</v>
      </c>
      <c r="H107" s="5" t="str">
        <f t="shared" ref="H107:H130" si="21">IF($B107="N/A","N/A",IF(G107&gt;15,"No",IF(G107&lt;-15,"No","Yes")))</f>
        <v>N/A</v>
      </c>
      <c r="I107" s="6">
        <v>3.742</v>
      </c>
      <c r="J107" s="6">
        <v>16.34</v>
      </c>
      <c r="K107" s="105" t="str">
        <f t="shared" ref="K107:K130" si="22">IF(J107="Div by 0", "N/A", IF(J107="N/A","N/A", IF(J107&gt;30, "No", IF(J107&lt;-30, "No", "Yes"))))</f>
        <v>Yes</v>
      </c>
    </row>
    <row r="108" spans="1:11" x14ac:dyDescent="0.2">
      <c r="A108" s="124" t="s">
        <v>909</v>
      </c>
      <c r="B108" s="22" t="s">
        <v>213</v>
      </c>
      <c r="C108" s="66">
        <v>36.024437624000001</v>
      </c>
      <c r="D108" s="22" t="s">
        <v>213</v>
      </c>
      <c r="E108" s="5">
        <v>25.400891378000001</v>
      </c>
      <c r="F108" s="22" t="s">
        <v>213</v>
      </c>
      <c r="G108" s="4">
        <v>13.744612189</v>
      </c>
      <c r="H108" s="22" t="s">
        <v>213</v>
      </c>
      <c r="I108" s="6">
        <v>-29.5</v>
      </c>
      <c r="J108" s="6">
        <v>-45.9</v>
      </c>
      <c r="K108" s="105" t="str">
        <f t="shared" si="22"/>
        <v>No</v>
      </c>
    </row>
    <row r="109" spans="1:11" x14ac:dyDescent="0.2">
      <c r="A109" s="124" t="s">
        <v>910</v>
      </c>
      <c r="B109" s="22" t="s">
        <v>213</v>
      </c>
      <c r="C109" s="66">
        <v>10.616613285</v>
      </c>
      <c r="D109" s="5" t="str">
        <f t="shared" si="19"/>
        <v>N/A</v>
      </c>
      <c r="E109" s="5">
        <v>4.7534740802000002</v>
      </c>
      <c r="F109" s="5" t="str">
        <f t="shared" si="20"/>
        <v>N/A</v>
      </c>
      <c r="G109" s="4">
        <v>3.4498816110999999</v>
      </c>
      <c r="H109" s="5" t="str">
        <f t="shared" si="21"/>
        <v>N/A</v>
      </c>
      <c r="I109" s="6">
        <v>-55.2</v>
      </c>
      <c r="J109" s="6">
        <v>-27.4</v>
      </c>
      <c r="K109" s="105" t="str">
        <f t="shared" si="22"/>
        <v>Yes</v>
      </c>
    </row>
    <row r="110" spans="1:11" x14ac:dyDescent="0.2">
      <c r="A110" s="124" t="s">
        <v>911</v>
      </c>
      <c r="B110" s="22" t="s">
        <v>213</v>
      </c>
      <c r="C110" s="66">
        <v>1.3252930535</v>
      </c>
      <c r="D110" s="5" t="str">
        <f t="shared" si="19"/>
        <v>N/A</v>
      </c>
      <c r="E110" s="5">
        <v>1.1286662749</v>
      </c>
      <c r="F110" s="5" t="str">
        <f t="shared" si="20"/>
        <v>N/A</v>
      </c>
      <c r="G110" s="4">
        <v>0.88340104720000001</v>
      </c>
      <c r="H110" s="5" t="str">
        <f t="shared" si="21"/>
        <v>N/A</v>
      </c>
      <c r="I110" s="6">
        <v>-14.8</v>
      </c>
      <c r="J110" s="6">
        <v>-21.7</v>
      </c>
      <c r="K110" s="105" t="str">
        <f t="shared" si="22"/>
        <v>Yes</v>
      </c>
    </row>
    <row r="111" spans="1:11" x14ac:dyDescent="0.2">
      <c r="A111" s="124" t="s">
        <v>912</v>
      </c>
      <c r="B111" s="22" t="s">
        <v>213</v>
      </c>
      <c r="C111" s="66">
        <v>2.4574760838</v>
      </c>
      <c r="D111" s="5" t="str">
        <f t="shared" si="19"/>
        <v>N/A</v>
      </c>
      <c r="E111" s="5">
        <v>1.6572070127</v>
      </c>
      <c r="F111" s="5" t="str">
        <f t="shared" si="20"/>
        <v>N/A</v>
      </c>
      <c r="G111" s="4">
        <v>0.55605133070000001</v>
      </c>
      <c r="H111" s="5" t="str">
        <f t="shared" si="21"/>
        <v>N/A</v>
      </c>
      <c r="I111" s="6">
        <v>-32.6</v>
      </c>
      <c r="J111" s="6">
        <v>-66.400000000000006</v>
      </c>
      <c r="K111" s="105" t="str">
        <f t="shared" si="22"/>
        <v>No</v>
      </c>
    </row>
    <row r="112" spans="1:11" x14ac:dyDescent="0.2">
      <c r="A112" s="124" t="s">
        <v>913</v>
      </c>
      <c r="B112" s="22" t="s">
        <v>213</v>
      </c>
      <c r="C112" s="66">
        <v>4.0793679705999999</v>
      </c>
      <c r="D112" s="5" t="str">
        <f t="shared" si="19"/>
        <v>N/A</v>
      </c>
      <c r="E112" s="5">
        <v>1.2484455007999999</v>
      </c>
      <c r="F112" s="5" t="str">
        <f t="shared" si="20"/>
        <v>N/A</v>
      </c>
      <c r="G112" s="4">
        <v>0.91599798070000005</v>
      </c>
      <c r="H112" s="5" t="str">
        <f t="shared" si="21"/>
        <v>N/A</v>
      </c>
      <c r="I112" s="6">
        <v>-69.400000000000006</v>
      </c>
      <c r="J112" s="6">
        <v>-26.6</v>
      </c>
      <c r="K112" s="105" t="str">
        <f t="shared" si="22"/>
        <v>Yes</v>
      </c>
    </row>
    <row r="113" spans="1:11" x14ac:dyDescent="0.2">
      <c r="A113" s="124" t="s">
        <v>914</v>
      </c>
      <c r="B113" s="22" t="s">
        <v>213</v>
      </c>
      <c r="C113" s="66">
        <v>0.25373644849999999</v>
      </c>
      <c r="D113" s="5" t="str">
        <f t="shared" si="19"/>
        <v>N/A</v>
      </c>
      <c r="E113" s="5">
        <v>0.22983320539999999</v>
      </c>
      <c r="F113" s="5" t="str">
        <f t="shared" si="20"/>
        <v>N/A</v>
      </c>
      <c r="G113" s="4">
        <v>8.61376742E-2</v>
      </c>
      <c r="H113" s="5" t="str">
        <f t="shared" si="21"/>
        <v>N/A</v>
      </c>
      <c r="I113" s="6">
        <v>-9.42</v>
      </c>
      <c r="J113" s="6">
        <v>-62.5</v>
      </c>
      <c r="K113" s="105" t="str">
        <f t="shared" si="22"/>
        <v>No</v>
      </c>
    </row>
    <row r="114" spans="1:11" x14ac:dyDescent="0.2">
      <c r="A114" s="124" t="s">
        <v>915</v>
      </c>
      <c r="B114" s="22" t="s">
        <v>213</v>
      </c>
      <c r="C114" s="66">
        <v>5.0677265355000003</v>
      </c>
      <c r="D114" s="5" t="str">
        <f t="shared" si="19"/>
        <v>N/A</v>
      </c>
      <c r="E114" s="5">
        <v>4.4424545950000001</v>
      </c>
      <c r="F114" s="5" t="str">
        <f t="shared" si="20"/>
        <v>N/A</v>
      </c>
      <c r="G114" s="4">
        <v>2.2057052268000001</v>
      </c>
      <c r="H114" s="5" t="str">
        <f t="shared" si="21"/>
        <v>N/A</v>
      </c>
      <c r="I114" s="6">
        <v>-12.3</v>
      </c>
      <c r="J114" s="6">
        <v>-50.3</v>
      </c>
      <c r="K114" s="105" t="str">
        <f t="shared" si="22"/>
        <v>No</v>
      </c>
    </row>
    <row r="115" spans="1:11" x14ac:dyDescent="0.2">
      <c r="A115" s="124" t="s">
        <v>916</v>
      </c>
      <c r="B115" s="22" t="s">
        <v>213</v>
      </c>
      <c r="C115" s="66">
        <v>0.88048305039999997</v>
      </c>
      <c r="D115" s="5" t="str">
        <f t="shared" si="19"/>
        <v>N/A</v>
      </c>
      <c r="E115" s="5">
        <v>1.3942939427000001</v>
      </c>
      <c r="F115" s="5" t="str">
        <f t="shared" si="20"/>
        <v>N/A</v>
      </c>
      <c r="G115" s="4">
        <v>1.0988333665000001</v>
      </c>
      <c r="H115" s="5" t="str">
        <f t="shared" si="21"/>
        <v>N/A</v>
      </c>
      <c r="I115" s="6">
        <v>58.36</v>
      </c>
      <c r="J115" s="6">
        <v>-21.2</v>
      </c>
      <c r="K115" s="105" t="str">
        <f t="shared" si="22"/>
        <v>Yes</v>
      </c>
    </row>
    <row r="116" spans="1:11" x14ac:dyDescent="0.2">
      <c r="A116" s="124" t="s">
        <v>917</v>
      </c>
      <c r="B116" s="22" t="s">
        <v>213</v>
      </c>
      <c r="C116" s="66">
        <v>9.6598592046</v>
      </c>
      <c r="D116" s="5" t="str">
        <f t="shared" si="19"/>
        <v>N/A</v>
      </c>
      <c r="E116" s="5">
        <v>9.3588925606999993</v>
      </c>
      <c r="F116" s="5" t="str">
        <f t="shared" si="20"/>
        <v>N/A</v>
      </c>
      <c r="G116" s="4">
        <v>3.9666756075</v>
      </c>
      <c r="H116" s="5" t="str">
        <f t="shared" si="21"/>
        <v>N/A</v>
      </c>
      <c r="I116" s="6">
        <v>-3.12</v>
      </c>
      <c r="J116" s="6">
        <v>-57.6</v>
      </c>
      <c r="K116" s="105" t="str">
        <f t="shared" si="22"/>
        <v>No</v>
      </c>
    </row>
    <row r="117" spans="1:11" x14ac:dyDescent="0.2">
      <c r="A117" s="124" t="s">
        <v>918</v>
      </c>
      <c r="B117" s="22" t="s">
        <v>213</v>
      </c>
      <c r="C117" s="66">
        <v>6.0876835499999997E-2</v>
      </c>
      <c r="D117" s="5" t="str">
        <f t="shared" si="19"/>
        <v>N/A</v>
      </c>
      <c r="E117" s="5">
        <v>4.6892134699999997E-2</v>
      </c>
      <c r="F117" s="5" t="str">
        <f t="shared" si="20"/>
        <v>N/A</v>
      </c>
      <c r="G117" s="4">
        <v>6.9969118999999996E-3</v>
      </c>
      <c r="H117" s="5" t="str">
        <f t="shared" si="21"/>
        <v>N/A</v>
      </c>
      <c r="I117" s="6">
        <v>-23</v>
      </c>
      <c r="J117" s="6">
        <v>-85.1</v>
      </c>
      <c r="K117" s="105" t="str">
        <f t="shared" si="22"/>
        <v>No</v>
      </c>
    </row>
    <row r="118" spans="1:11" x14ac:dyDescent="0.2">
      <c r="A118" s="124" t="s">
        <v>919</v>
      </c>
      <c r="B118" s="22" t="s">
        <v>213</v>
      </c>
      <c r="C118" s="66">
        <v>1.6230051564000001</v>
      </c>
      <c r="D118" s="5" t="str">
        <f t="shared" si="19"/>
        <v>N/A</v>
      </c>
      <c r="E118" s="5">
        <v>1.1407320712</v>
      </c>
      <c r="F118" s="5" t="str">
        <f t="shared" si="20"/>
        <v>N/A</v>
      </c>
      <c r="G118" s="4">
        <v>0.5749314324</v>
      </c>
      <c r="H118" s="5" t="str">
        <f t="shared" si="21"/>
        <v>N/A</v>
      </c>
      <c r="I118" s="6">
        <v>-29.7</v>
      </c>
      <c r="J118" s="6">
        <v>-49.6</v>
      </c>
      <c r="K118" s="105" t="str">
        <f t="shared" si="22"/>
        <v>No</v>
      </c>
    </row>
    <row r="119" spans="1:11" x14ac:dyDescent="0.2">
      <c r="A119" s="124" t="s">
        <v>920</v>
      </c>
      <c r="B119" s="22" t="s">
        <v>213</v>
      </c>
      <c r="C119" s="66">
        <v>20.380250930999999</v>
      </c>
      <c r="D119" s="5" t="str">
        <f t="shared" si="19"/>
        <v>N/A</v>
      </c>
      <c r="E119" s="5">
        <v>29.372304104000001</v>
      </c>
      <c r="F119" s="5" t="str">
        <f t="shared" si="20"/>
        <v>N/A</v>
      </c>
      <c r="G119" s="4">
        <v>33.636843034999998</v>
      </c>
      <c r="H119" s="5" t="str">
        <f t="shared" si="21"/>
        <v>N/A</v>
      </c>
      <c r="I119" s="6">
        <v>44.12</v>
      </c>
      <c r="J119" s="6">
        <v>14.52</v>
      </c>
      <c r="K119" s="105" t="str">
        <f t="shared" si="22"/>
        <v>Yes</v>
      </c>
    </row>
    <row r="120" spans="1:11" x14ac:dyDescent="0.2">
      <c r="A120" s="124" t="s">
        <v>921</v>
      </c>
      <c r="B120" s="22" t="s">
        <v>213</v>
      </c>
      <c r="C120" s="66">
        <v>4.4893558686999997</v>
      </c>
      <c r="D120" s="5" t="str">
        <f t="shared" si="19"/>
        <v>N/A</v>
      </c>
      <c r="E120" s="5">
        <v>8.3850312506000009</v>
      </c>
      <c r="F120" s="5" t="str">
        <f t="shared" si="20"/>
        <v>N/A</v>
      </c>
      <c r="G120" s="4">
        <v>23.843279291999998</v>
      </c>
      <c r="H120" s="5" t="str">
        <f t="shared" si="21"/>
        <v>N/A</v>
      </c>
      <c r="I120" s="6">
        <v>86.78</v>
      </c>
      <c r="J120" s="6">
        <v>184.4</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11.576592528000001</v>
      </c>
      <c r="D123" s="5" t="str">
        <f t="shared" si="19"/>
        <v>N/A</v>
      </c>
      <c r="E123" s="5">
        <v>10.674148249</v>
      </c>
      <c r="F123" s="5" t="str">
        <f t="shared" si="20"/>
        <v>N/A</v>
      </c>
      <c r="G123" s="4">
        <v>3.8444385377999999</v>
      </c>
      <c r="H123" s="5" t="str">
        <f t="shared" si="21"/>
        <v>N/A</v>
      </c>
      <c r="I123" s="6">
        <v>-7.8</v>
      </c>
      <c r="J123" s="6">
        <v>-64</v>
      </c>
      <c r="K123" s="105" t="str">
        <f t="shared" si="22"/>
        <v>No</v>
      </c>
    </row>
    <row r="124" spans="1:11" x14ac:dyDescent="0.2">
      <c r="A124" s="124" t="s">
        <v>925</v>
      </c>
      <c r="B124" s="22" t="s">
        <v>213</v>
      </c>
      <c r="C124" s="66">
        <v>0.59159564480000004</v>
      </c>
      <c r="D124" s="5" t="str">
        <f t="shared" si="19"/>
        <v>N/A</v>
      </c>
      <c r="E124" s="5">
        <v>0.4245196564</v>
      </c>
      <c r="F124" s="5" t="str">
        <f t="shared" si="20"/>
        <v>N/A</v>
      </c>
      <c r="G124" s="4">
        <v>0.18949006369999999</v>
      </c>
      <c r="H124" s="5" t="str">
        <f t="shared" si="21"/>
        <v>N/A</v>
      </c>
      <c r="I124" s="6">
        <v>-28.2</v>
      </c>
      <c r="J124" s="6">
        <v>-55.4</v>
      </c>
      <c r="K124" s="105" t="str">
        <f t="shared" si="22"/>
        <v>No</v>
      </c>
    </row>
    <row r="125" spans="1:11" x14ac:dyDescent="0.2">
      <c r="A125" s="124" t="s">
        <v>926</v>
      </c>
      <c r="B125" s="22" t="s">
        <v>213</v>
      </c>
      <c r="C125" s="66">
        <v>3.7029456010000001</v>
      </c>
      <c r="D125" s="5" t="str">
        <f t="shared" si="19"/>
        <v>N/A</v>
      </c>
      <c r="E125" s="5">
        <v>9.8715018817000004</v>
      </c>
      <c r="F125" s="5" t="str">
        <f t="shared" si="20"/>
        <v>N/A</v>
      </c>
      <c r="G125" s="4">
        <v>5.6901936809000002</v>
      </c>
      <c r="H125" s="5" t="str">
        <f t="shared" si="21"/>
        <v>N/A</v>
      </c>
      <c r="I125" s="6">
        <v>166.6</v>
      </c>
      <c r="J125" s="6">
        <v>-42.4</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7.4259500000000003E-5</v>
      </c>
      <c r="F127" s="5" t="str">
        <f t="shared" si="20"/>
        <v>N/A</v>
      </c>
      <c r="G127" s="4">
        <v>6.3082088300000005E-2</v>
      </c>
      <c r="H127" s="5" t="str">
        <f t="shared" si="21"/>
        <v>N/A</v>
      </c>
      <c r="I127" s="6" t="s">
        <v>1751</v>
      </c>
      <c r="J127" s="6">
        <v>84848</v>
      </c>
      <c r="K127" s="105" t="str">
        <f t="shared" si="22"/>
        <v>No</v>
      </c>
    </row>
    <row r="128" spans="1:11" x14ac:dyDescent="0.2">
      <c r="A128" s="124" t="s">
        <v>929</v>
      </c>
      <c r="B128" s="22" t="s">
        <v>213</v>
      </c>
      <c r="C128" s="66">
        <v>0</v>
      </c>
      <c r="D128" s="5" t="str">
        <f t="shared" si="19"/>
        <v>N/A</v>
      </c>
      <c r="E128" s="5">
        <v>0</v>
      </c>
      <c r="F128" s="5" t="str">
        <f t="shared" si="20"/>
        <v>N/A</v>
      </c>
      <c r="G128" s="4">
        <v>0</v>
      </c>
      <c r="H128" s="5" t="str">
        <f t="shared" si="21"/>
        <v>N/A</v>
      </c>
      <c r="I128" s="6" t="s">
        <v>1751</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1.9761288200000001E-2</v>
      </c>
      <c r="D130" s="114" t="str">
        <f t="shared" si="19"/>
        <v>N/A</v>
      </c>
      <c r="E130" s="114">
        <v>1.7028807399999998E-2</v>
      </c>
      <c r="F130" s="114" t="str">
        <f t="shared" si="20"/>
        <v>N/A</v>
      </c>
      <c r="G130" s="118">
        <v>6.3593722000000004E-3</v>
      </c>
      <c r="H130" s="114" t="str">
        <f t="shared" si="21"/>
        <v>N/A</v>
      </c>
      <c r="I130" s="115">
        <v>-13.8</v>
      </c>
      <c r="J130" s="115">
        <v>-62.7</v>
      </c>
      <c r="K130" s="116" t="str">
        <f t="shared" si="22"/>
        <v>No</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16370108</v>
      </c>
      <c r="D6" s="5" t="str">
        <f>IF($B6="N/A","N/A",IF(C6&gt;15,"No",IF(C6&lt;-15,"No","Yes")))</f>
        <v>N/A</v>
      </c>
      <c r="E6" s="23">
        <v>15616877</v>
      </c>
      <c r="F6" s="5" t="str">
        <f>IF($B6="N/A","N/A",IF(E6&gt;15,"No",IF(E6&lt;-15,"No","Yes")))</f>
        <v>N/A</v>
      </c>
      <c r="G6" s="23">
        <v>10700696</v>
      </c>
      <c r="H6" s="5" t="str">
        <f>IF($B6="N/A","N/A",IF(G6&gt;15,"No",IF(G6&lt;-15,"No","Yes")))</f>
        <v>N/A</v>
      </c>
      <c r="I6" s="6">
        <v>-4.5999999999999996</v>
      </c>
      <c r="J6" s="6">
        <v>-31.5</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23.134740833999999</v>
      </c>
      <c r="D9" s="5" t="str">
        <f t="shared" ref="D9:D17" si="1">IF($B9="N/A","N/A",IF(C9&gt;15,"No",IF(C9&lt;-15,"No","Yes")))</f>
        <v>N/A</v>
      </c>
      <c r="E9" s="24">
        <v>24.344812154</v>
      </c>
      <c r="F9" s="5" t="str">
        <f>IF($B9="N/A","N/A",IF(E9&gt;15,"No",IF(E9&lt;-15,"No","Yes")))</f>
        <v>N/A</v>
      </c>
      <c r="G9" s="24">
        <v>29.159200486</v>
      </c>
      <c r="H9" s="5" t="str">
        <f>IF($B9="N/A","N/A",IF(G9&gt;15,"No",IF(G9&lt;-15,"No","Yes")))</f>
        <v>N/A</v>
      </c>
      <c r="I9" s="6">
        <v>5.2309999999999999</v>
      </c>
      <c r="J9" s="6">
        <v>19.78</v>
      </c>
      <c r="K9" s="105" t="str">
        <f t="shared" si="0"/>
        <v>Yes</v>
      </c>
    </row>
    <row r="10" spans="1:11" x14ac:dyDescent="0.2">
      <c r="A10" s="124" t="s">
        <v>16</v>
      </c>
      <c r="B10" s="22" t="s">
        <v>213</v>
      </c>
      <c r="C10" s="57">
        <v>0</v>
      </c>
      <c r="D10" s="5" t="str">
        <f t="shared" si="1"/>
        <v>N/A</v>
      </c>
      <c r="E10" s="4">
        <v>6.4942561800000007E-2</v>
      </c>
      <c r="F10" s="5" t="str">
        <f>IF($B10="N/A","N/A",IF(E10&gt;15,"No",IF(E10&lt;-15,"No","Yes")))</f>
        <v>N/A</v>
      </c>
      <c r="G10" s="4">
        <v>2.9859646513000002</v>
      </c>
      <c r="H10" s="5" t="str">
        <f>IF($B10="N/A","N/A",IF(G10&gt;15,"No",IF(G10&lt;-15,"No","Yes")))</f>
        <v>N/A</v>
      </c>
      <c r="I10" s="6" t="s">
        <v>1751</v>
      </c>
      <c r="J10" s="6">
        <v>4498</v>
      </c>
      <c r="K10" s="105" t="str">
        <f t="shared" si="0"/>
        <v>No</v>
      </c>
    </row>
    <row r="11" spans="1:11" x14ac:dyDescent="0.2">
      <c r="A11" s="124" t="s">
        <v>36</v>
      </c>
      <c r="B11" s="22" t="s">
        <v>213</v>
      </c>
      <c r="C11" s="57">
        <v>0</v>
      </c>
      <c r="D11" s="5" t="str">
        <f t="shared" si="1"/>
        <v>N/A</v>
      </c>
      <c r="E11" s="4">
        <v>0.4872627263</v>
      </c>
      <c r="F11" s="5" t="str">
        <f>IF($B11="N/A","N/A",IF(E11&gt;15,"No",IF(E11&lt;-15,"No","Yes")))</f>
        <v>N/A</v>
      </c>
      <c r="G11" s="4">
        <v>8.6271993430999991</v>
      </c>
      <c r="H11" s="5" t="str">
        <f>IF($B11="N/A","N/A",IF(G11&gt;15,"No",IF(G11&lt;-15,"No","Yes")))</f>
        <v>N/A</v>
      </c>
      <c r="I11" s="6" t="s">
        <v>1751</v>
      </c>
      <c r="J11" s="6">
        <v>1671</v>
      </c>
      <c r="K11" s="105" t="str">
        <f t="shared" si="0"/>
        <v>No</v>
      </c>
    </row>
    <row r="12" spans="1:11" x14ac:dyDescent="0.2">
      <c r="A12" s="124" t="s">
        <v>37</v>
      </c>
      <c r="B12" s="22" t="s">
        <v>213</v>
      </c>
      <c r="C12" s="57">
        <v>0</v>
      </c>
      <c r="D12" s="5" t="str">
        <f t="shared" si="1"/>
        <v>N/A</v>
      </c>
      <c r="E12" s="4">
        <v>0</v>
      </c>
      <c r="F12" s="5" t="str">
        <f>IF($B12="N/A","N/A",IF(E12&gt;15,"No",IF(E12&lt;-15,"No","Yes")))</f>
        <v>N/A</v>
      </c>
      <c r="G12" s="4">
        <v>7.6236943999999996E-3</v>
      </c>
      <c r="H12" s="5" t="str">
        <f>IF($B12="N/A","N/A",IF(G12&gt;15,"No",IF(G12&lt;-15,"No","Yes")))</f>
        <v>N/A</v>
      </c>
      <c r="I12" s="6" t="s">
        <v>1751</v>
      </c>
      <c r="J12" s="6" t="s">
        <v>1751</v>
      </c>
      <c r="K12" s="105" t="str">
        <f t="shared" si="0"/>
        <v>N/A</v>
      </c>
    </row>
    <row r="13" spans="1:11" x14ac:dyDescent="0.2">
      <c r="A13" s="124" t="s">
        <v>38</v>
      </c>
      <c r="B13" s="22" t="s">
        <v>213</v>
      </c>
      <c r="C13" s="57">
        <v>0</v>
      </c>
      <c r="D13" s="5" t="str">
        <f t="shared" si="1"/>
        <v>N/A</v>
      </c>
      <c r="E13" s="4">
        <v>2.7456118700000001E-2</v>
      </c>
      <c r="F13" s="5" t="str">
        <f>IF($B13="N/A","N/A",IF(E13&gt;15,"No",IF(E13&lt;-15,"No","Yes")))</f>
        <v>N/A</v>
      </c>
      <c r="G13" s="4">
        <v>2.2250540631</v>
      </c>
      <c r="H13" s="5" t="str">
        <f>IF($B13="N/A","N/A",IF(G13&gt;15,"No",IF(G13&lt;-15,"No","Yes")))</f>
        <v>N/A</v>
      </c>
      <c r="I13" s="6" t="s">
        <v>1751</v>
      </c>
      <c r="J13" s="6">
        <v>8004</v>
      </c>
      <c r="K13" s="105" t="str">
        <f t="shared" si="0"/>
        <v>No</v>
      </c>
    </row>
    <row r="14" spans="1:11" x14ac:dyDescent="0.2">
      <c r="A14" s="124" t="s">
        <v>671</v>
      </c>
      <c r="B14" s="22" t="s">
        <v>213</v>
      </c>
      <c r="C14" s="57">
        <v>51.781662038999997</v>
      </c>
      <c r="D14" s="5" t="str">
        <f t="shared" si="1"/>
        <v>N/A</v>
      </c>
      <c r="E14" s="4">
        <v>52.480371075000001</v>
      </c>
      <c r="F14" s="5" t="str">
        <f t="shared" ref="F14:F33" si="2">IF($B14="N/A","N/A",IF(E14&gt;15,"No",IF(E14&lt;-15,"No","Yes")))</f>
        <v>N/A</v>
      </c>
      <c r="G14" s="4">
        <v>43.394794132999998</v>
      </c>
      <c r="H14" s="5" t="str">
        <f t="shared" ref="H14:H33" si="3">IF($B14="N/A","N/A",IF(G14&gt;15,"No",IF(G14&lt;-15,"No","Yes")))</f>
        <v>N/A</v>
      </c>
      <c r="I14" s="6">
        <v>1.349</v>
      </c>
      <c r="J14" s="6">
        <v>-17.3</v>
      </c>
      <c r="K14" s="105" t="str">
        <f t="shared" ref="K14:K30" si="4">IF(J14="Div by 0", "N/A", IF(J14="N/A","N/A", IF(J14&gt;30, "No", IF(J14&lt;-30, "No", "Yes"))))</f>
        <v>Yes</v>
      </c>
    </row>
    <row r="15" spans="1:11" x14ac:dyDescent="0.2">
      <c r="A15" s="124" t="s">
        <v>672</v>
      </c>
      <c r="B15" s="22" t="s">
        <v>213</v>
      </c>
      <c r="C15" s="57">
        <v>4.1970645519999996</v>
      </c>
      <c r="D15" s="5" t="str">
        <f t="shared" si="1"/>
        <v>N/A</v>
      </c>
      <c r="E15" s="4">
        <v>3.7373349357999999</v>
      </c>
      <c r="F15" s="5" t="str">
        <f t="shared" si="2"/>
        <v>N/A</v>
      </c>
      <c r="G15" s="4">
        <v>2.9496586015999999</v>
      </c>
      <c r="H15" s="5" t="str">
        <f t="shared" si="3"/>
        <v>N/A</v>
      </c>
      <c r="I15" s="6">
        <v>-11</v>
      </c>
      <c r="J15" s="6">
        <v>-21.1</v>
      </c>
      <c r="K15" s="105" t="str">
        <f t="shared" si="4"/>
        <v>Yes</v>
      </c>
    </row>
    <row r="16" spans="1:11" x14ac:dyDescent="0.2">
      <c r="A16" s="124" t="s">
        <v>379</v>
      </c>
      <c r="B16" s="22" t="s">
        <v>213</v>
      </c>
      <c r="C16" s="57">
        <v>7.7243412200000003</v>
      </c>
      <c r="D16" s="5" t="str">
        <f t="shared" si="1"/>
        <v>N/A</v>
      </c>
      <c r="E16" s="4">
        <v>8.1581996195999995</v>
      </c>
      <c r="F16" s="5" t="str">
        <f t="shared" si="2"/>
        <v>N/A</v>
      </c>
      <c r="G16" s="4">
        <v>11.927700778</v>
      </c>
      <c r="H16" s="5" t="str">
        <f t="shared" si="3"/>
        <v>N/A</v>
      </c>
      <c r="I16" s="6">
        <v>5.617</v>
      </c>
      <c r="J16" s="6">
        <v>46.21</v>
      </c>
      <c r="K16" s="105" t="str">
        <f t="shared" si="4"/>
        <v>No</v>
      </c>
    </row>
    <row r="17" spans="1:11" x14ac:dyDescent="0.2">
      <c r="A17" s="124" t="s">
        <v>380</v>
      </c>
      <c r="B17" s="22" t="s">
        <v>213</v>
      </c>
      <c r="C17" s="57">
        <v>2.8393826113</v>
      </c>
      <c r="D17" s="5" t="str">
        <f t="shared" si="1"/>
        <v>N/A</v>
      </c>
      <c r="E17" s="4">
        <v>3.2677724233999998</v>
      </c>
      <c r="F17" s="5" t="str">
        <f t="shared" si="2"/>
        <v>N/A</v>
      </c>
      <c r="G17" s="4">
        <v>7.9319046162999998</v>
      </c>
      <c r="H17" s="5" t="str">
        <f t="shared" si="3"/>
        <v>N/A</v>
      </c>
      <c r="I17" s="6">
        <v>15.09</v>
      </c>
      <c r="J17" s="6">
        <v>142.69999999999999</v>
      </c>
      <c r="K17" s="105" t="str">
        <f t="shared" si="4"/>
        <v>No</v>
      </c>
    </row>
    <row r="18" spans="1:11" x14ac:dyDescent="0.2">
      <c r="A18" s="124" t="s">
        <v>381</v>
      </c>
      <c r="B18" s="22" t="s">
        <v>213</v>
      </c>
      <c r="C18" s="57">
        <v>0.1150878174</v>
      </c>
      <c r="D18" s="5" t="str">
        <f t="shared" ref="D18:D33" si="5">IF($B18="N/A","N/A",IF(C18&gt;15,"No",IF(C18&lt;-15,"No","Yes")))</f>
        <v>N/A</v>
      </c>
      <c r="E18" s="4">
        <v>9.2867479200000005E-2</v>
      </c>
      <c r="F18" s="5" t="str">
        <f t="shared" si="2"/>
        <v>N/A</v>
      </c>
      <c r="G18" s="4">
        <v>0.12258081160000001</v>
      </c>
      <c r="H18" s="5" t="str">
        <f t="shared" si="3"/>
        <v>N/A</v>
      </c>
      <c r="I18" s="6">
        <v>-19.3</v>
      </c>
      <c r="J18" s="6">
        <v>32</v>
      </c>
      <c r="K18" s="105" t="str">
        <f t="shared" si="4"/>
        <v>No</v>
      </c>
    </row>
    <row r="19" spans="1:11" x14ac:dyDescent="0.2">
      <c r="A19" s="124" t="s">
        <v>382</v>
      </c>
      <c r="B19" s="22" t="s">
        <v>213</v>
      </c>
      <c r="C19" s="57">
        <v>7.3999084183999999</v>
      </c>
      <c r="D19" s="5" t="str">
        <f t="shared" si="5"/>
        <v>N/A</v>
      </c>
      <c r="E19" s="4">
        <v>7.7388007857999996</v>
      </c>
      <c r="F19" s="5" t="str">
        <f t="shared" si="2"/>
        <v>N/A</v>
      </c>
      <c r="G19" s="4">
        <v>7.3140289192000001</v>
      </c>
      <c r="H19" s="5" t="str">
        <f t="shared" si="3"/>
        <v>N/A</v>
      </c>
      <c r="I19" s="6">
        <v>4.58</v>
      </c>
      <c r="J19" s="6">
        <v>-5.49</v>
      </c>
      <c r="K19" s="105" t="str">
        <f t="shared" si="4"/>
        <v>Yes</v>
      </c>
    </row>
    <row r="20" spans="1:11" x14ac:dyDescent="0.2">
      <c r="A20" s="124" t="s">
        <v>384</v>
      </c>
      <c r="B20" s="22" t="s">
        <v>213</v>
      </c>
      <c r="C20" s="57">
        <v>2.7529201396</v>
      </c>
      <c r="D20" s="5" t="str">
        <f t="shared" si="5"/>
        <v>N/A</v>
      </c>
      <c r="E20" s="4">
        <v>2.2805007685000001</v>
      </c>
      <c r="F20" s="5" t="str">
        <f t="shared" si="2"/>
        <v>N/A</v>
      </c>
      <c r="G20" s="4">
        <v>3.557927447</v>
      </c>
      <c r="H20" s="5" t="str">
        <f t="shared" si="3"/>
        <v>N/A</v>
      </c>
      <c r="I20" s="6">
        <v>-17.2</v>
      </c>
      <c r="J20" s="6">
        <v>56.02</v>
      </c>
      <c r="K20" s="105" t="str">
        <f t="shared" si="4"/>
        <v>No</v>
      </c>
    </row>
    <row r="21" spans="1:11" x14ac:dyDescent="0.2">
      <c r="A21" s="124" t="s">
        <v>385</v>
      </c>
      <c r="B21" s="22" t="s">
        <v>213</v>
      </c>
      <c r="C21" s="57">
        <v>5.6970057864000001</v>
      </c>
      <c r="D21" s="5" t="str">
        <f t="shared" si="5"/>
        <v>N/A</v>
      </c>
      <c r="E21" s="4">
        <v>4.8167120736999998</v>
      </c>
      <c r="F21" s="5" t="str">
        <f t="shared" si="2"/>
        <v>N/A</v>
      </c>
      <c r="G21" s="4">
        <v>6.1792242299</v>
      </c>
      <c r="H21" s="5" t="str">
        <f t="shared" si="3"/>
        <v>N/A</v>
      </c>
      <c r="I21" s="6">
        <v>-15.5</v>
      </c>
      <c r="J21" s="6">
        <v>28.29</v>
      </c>
      <c r="K21" s="105" t="str">
        <f t="shared" si="4"/>
        <v>Yes</v>
      </c>
    </row>
    <row r="22" spans="1:11" x14ac:dyDescent="0.2">
      <c r="A22" s="124" t="s">
        <v>386</v>
      </c>
      <c r="B22" s="22" t="s">
        <v>213</v>
      </c>
      <c r="C22" s="57">
        <v>3.8718009680000001</v>
      </c>
      <c r="D22" s="5" t="str">
        <f t="shared" si="5"/>
        <v>N/A</v>
      </c>
      <c r="E22" s="4">
        <v>4.1614978461999996</v>
      </c>
      <c r="F22" s="5" t="str">
        <f t="shared" si="2"/>
        <v>N/A</v>
      </c>
      <c r="G22" s="4">
        <v>5.5261545604000002</v>
      </c>
      <c r="H22" s="5" t="str">
        <f t="shared" si="3"/>
        <v>N/A</v>
      </c>
      <c r="I22" s="6">
        <v>7.4820000000000002</v>
      </c>
      <c r="J22" s="6">
        <v>32.79</v>
      </c>
      <c r="K22" s="105" t="str">
        <f t="shared" si="4"/>
        <v>No</v>
      </c>
    </row>
    <row r="23" spans="1:11" x14ac:dyDescent="0.2">
      <c r="A23" s="124" t="s">
        <v>389</v>
      </c>
      <c r="B23" s="22" t="s">
        <v>213</v>
      </c>
      <c r="C23" s="57">
        <v>1.8326100000000001E-5</v>
      </c>
      <c r="D23" s="5" t="str">
        <f t="shared" si="5"/>
        <v>N/A</v>
      </c>
      <c r="E23" s="4">
        <v>0</v>
      </c>
      <c r="F23" s="5" t="str">
        <f t="shared" si="2"/>
        <v>N/A</v>
      </c>
      <c r="G23" s="4">
        <v>9.3451864999999996E-6</v>
      </c>
      <c r="H23" s="5" t="str">
        <f t="shared" si="3"/>
        <v>N/A</v>
      </c>
      <c r="I23" s="6">
        <v>-100</v>
      </c>
      <c r="J23" s="6" t="s">
        <v>1751</v>
      </c>
      <c r="K23" s="105" t="str">
        <f t="shared" si="4"/>
        <v>N/A</v>
      </c>
    </row>
    <row r="24" spans="1:11" x14ac:dyDescent="0.2">
      <c r="A24" s="124" t="s">
        <v>390</v>
      </c>
      <c r="B24" s="22" t="s">
        <v>213</v>
      </c>
      <c r="C24" s="57">
        <v>4.2760899999999999E-5</v>
      </c>
      <c r="D24" s="5" t="str">
        <f t="shared" si="5"/>
        <v>N/A</v>
      </c>
      <c r="E24" s="4">
        <v>2.113099E-4</v>
      </c>
      <c r="F24" s="5" t="str">
        <f t="shared" si="2"/>
        <v>N/A</v>
      </c>
      <c r="G24" s="4">
        <v>1.40645057E-2</v>
      </c>
      <c r="H24" s="5" t="str">
        <f t="shared" si="3"/>
        <v>N/A</v>
      </c>
      <c r="I24" s="6">
        <v>394.2</v>
      </c>
      <c r="J24" s="6">
        <v>6556</v>
      </c>
      <c r="K24" s="105" t="str">
        <f t="shared" si="4"/>
        <v>No</v>
      </c>
    </row>
    <row r="25" spans="1:11" x14ac:dyDescent="0.2">
      <c r="A25" s="124" t="s">
        <v>391</v>
      </c>
      <c r="B25" s="22" t="s">
        <v>213</v>
      </c>
      <c r="C25" s="57">
        <v>2.932174E-4</v>
      </c>
      <c r="D25" s="5" t="str">
        <f t="shared" si="5"/>
        <v>N/A</v>
      </c>
      <c r="E25" s="4">
        <v>1.3062791000000001E-3</v>
      </c>
      <c r="F25" s="5" t="str">
        <f t="shared" si="2"/>
        <v>N/A</v>
      </c>
      <c r="G25" s="4">
        <v>8.73401132E-2</v>
      </c>
      <c r="H25" s="5" t="str">
        <f t="shared" si="3"/>
        <v>N/A</v>
      </c>
      <c r="I25" s="6">
        <v>345.5</v>
      </c>
      <c r="J25" s="6">
        <v>6586</v>
      </c>
      <c r="K25" s="105" t="str">
        <f t="shared" si="4"/>
        <v>No</v>
      </c>
    </row>
    <row r="26" spans="1:11" x14ac:dyDescent="0.2">
      <c r="A26" s="124" t="s">
        <v>392</v>
      </c>
      <c r="B26" s="22" t="s">
        <v>213</v>
      </c>
      <c r="C26" s="57">
        <v>5.7800962584000004</v>
      </c>
      <c r="D26" s="5" t="str">
        <f t="shared" si="5"/>
        <v>N/A</v>
      </c>
      <c r="E26" s="4">
        <v>4.4276137923999999</v>
      </c>
      <c r="F26" s="5" t="str">
        <f t="shared" si="2"/>
        <v>N/A</v>
      </c>
      <c r="G26" s="4">
        <v>3.2964771637000001</v>
      </c>
      <c r="H26" s="5" t="str">
        <f t="shared" si="3"/>
        <v>N/A</v>
      </c>
      <c r="I26" s="6">
        <v>-23.4</v>
      </c>
      <c r="J26" s="6">
        <v>-25.5</v>
      </c>
      <c r="K26" s="105" t="str">
        <f t="shared" si="4"/>
        <v>Yes</v>
      </c>
    </row>
    <row r="27" spans="1:11" x14ac:dyDescent="0.2">
      <c r="A27" s="124" t="s">
        <v>393</v>
      </c>
      <c r="B27" s="22" t="s">
        <v>213</v>
      </c>
      <c r="C27" s="57">
        <v>1.8387173E-3</v>
      </c>
      <c r="D27" s="5" t="str">
        <f t="shared" si="5"/>
        <v>N/A</v>
      </c>
      <c r="E27" s="4">
        <v>1.6712687999999999E-3</v>
      </c>
      <c r="F27" s="5" t="str">
        <f t="shared" si="2"/>
        <v>N/A</v>
      </c>
      <c r="G27" s="4">
        <v>4.766045E-4</v>
      </c>
      <c r="H27" s="5" t="str">
        <f t="shared" si="3"/>
        <v>N/A</v>
      </c>
      <c r="I27" s="6">
        <v>-9.11</v>
      </c>
      <c r="J27" s="6">
        <v>-71.5</v>
      </c>
      <c r="K27" s="105" t="str">
        <f t="shared" si="4"/>
        <v>No</v>
      </c>
    </row>
    <row r="28" spans="1:11" x14ac:dyDescent="0.2">
      <c r="A28" s="124" t="s">
        <v>398</v>
      </c>
      <c r="B28" s="22" t="s">
        <v>213</v>
      </c>
      <c r="C28" s="57">
        <v>8.5521700000000005E-5</v>
      </c>
      <c r="D28" s="5" t="str">
        <f t="shared" si="5"/>
        <v>N/A</v>
      </c>
      <c r="E28" s="4">
        <v>2.0490649999999999E-4</v>
      </c>
      <c r="F28" s="5" t="str">
        <f t="shared" si="2"/>
        <v>N/A</v>
      </c>
      <c r="G28" s="4">
        <v>3.7380699999999999E-5</v>
      </c>
      <c r="H28" s="5" t="str">
        <f t="shared" si="3"/>
        <v>N/A</v>
      </c>
      <c r="I28" s="6">
        <v>139.6</v>
      </c>
      <c r="J28" s="6">
        <v>-81.8</v>
      </c>
      <c r="K28" s="105" t="str">
        <f t="shared" si="4"/>
        <v>No</v>
      </c>
    </row>
    <row r="29" spans="1:11" x14ac:dyDescent="0.2">
      <c r="A29" s="124" t="s">
        <v>399</v>
      </c>
      <c r="B29" s="22" t="s">
        <v>213</v>
      </c>
      <c r="C29" s="57">
        <v>6.2332148327999999</v>
      </c>
      <c r="D29" s="5" t="str">
        <f t="shared" si="5"/>
        <v>N/A</v>
      </c>
      <c r="E29" s="4">
        <v>7.0112161349999997</v>
      </c>
      <c r="F29" s="5" t="str">
        <f t="shared" si="2"/>
        <v>N/A</v>
      </c>
      <c r="G29" s="4">
        <v>5.9796764621999996</v>
      </c>
      <c r="H29" s="5" t="str">
        <f t="shared" si="3"/>
        <v>N/A</v>
      </c>
      <c r="I29" s="6">
        <v>12.48</v>
      </c>
      <c r="J29" s="6">
        <v>-14.7</v>
      </c>
      <c r="K29" s="105" t="str">
        <f t="shared" si="4"/>
        <v>Yes</v>
      </c>
    </row>
    <row r="30" spans="1:11" x14ac:dyDescent="0.2">
      <c r="A30" s="124" t="s">
        <v>400</v>
      </c>
      <c r="B30" s="22" t="s">
        <v>213</v>
      </c>
      <c r="C30" s="57">
        <v>0.10299260089999999</v>
      </c>
      <c r="D30" s="5" t="str">
        <f t="shared" si="5"/>
        <v>N/A</v>
      </c>
      <c r="E30" s="4">
        <v>8.7616749499999994E-2</v>
      </c>
      <c r="F30" s="5" t="str">
        <f t="shared" si="2"/>
        <v>N/A</v>
      </c>
      <c r="G30" s="4">
        <v>4.33242847E-2</v>
      </c>
      <c r="H30" s="5" t="str">
        <f t="shared" si="3"/>
        <v>N/A</v>
      </c>
      <c r="I30" s="6">
        <v>-14.9</v>
      </c>
      <c r="J30" s="6">
        <v>-50.6</v>
      </c>
      <c r="K30" s="105" t="str">
        <f t="shared" si="4"/>
        <v>No</v>
      </c>
    </row>
    <row r="31" spans="1:11" x14ac:dyDescent="0.2">
      <c r="A31" s="124" t="s">
        <v>32</v>
      </c>
      <c r="B31" s="22" t="s">
        <v>213</v>
      </c>
      <c r="C31" s="57">
        <v>99.951649677999995</v>
      </c>
      <c r="D31" s="5" t="str">
        <f t="shared" si="5"/>
        <v>N/A</v>
      </c>
      <c r="E31" s="4">
        <v>99.897950147000003</v>
      </c>
      <c r="F31" s="5" t="str">
        <f t="shared" si="2"/>
        <v>N/A</v>
      </c>
      <c r="G31" s="4">
        <v>99.951975086000004</v>
      </c>
      <c r="H31" s="5" t="str">
        <f t="shared" si="3"/>
        <v>N/A</v>
      </c>
      <c r="I31" s="6">
        <v>-5.3999999999999999E-2</v>
      </c>
      <c r="J31" s="6">
        <v>5.4100000000000002E-2</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99.924991294999998</v>
      </c>
      <c r="F32" s="5" t="str">
        <f>IF($B32="N/A","N/A",IF(E32&gt;100,"No",IF(E32&lt;85,"No","Yes")))</f>
        <v>Yes</v>
      </c>
      <c r="G32" s="4">
        <v>99.998374862999995</v>
      </c>
      <c r="H32" s="5" t="str">
        <f>IF($B32="N/A","N/A",IF(G32&gt;100,"No",IF(G32&lt;85,"No","Yes")))</f>
        <v>Yes</v>
      </c>
      <c r="I32" s="6">
        <v>-7.4999999999999997E-2</v>
      </c>
      <c r="J32" s="6">
        <v>7.3400000000000007E-2</v>
      </c>
      <c r="K32" s="105" t="str">
        <f t="shared" si="6"/>
        <v>Yes</v>
      </c>
    </row>
    <row r="33" spans="1:11" x14ac:dyDescent="0.2">
      <c r="A33" s="124" t="s">
        <v>905</v>
      </c>
      <c r="B33" s="22" t="s">
        <v>213</v>
      </c>
      <c r="C33" s="57">
        <v>50.513308332000001</v>
      </c>
      <c r="D33" s="5" t="str">
        <f t="shared" si="5"/>
        <v>N/A</v>
      </c>
      <c r="E33" s="4">
        <v>51.212580780000003</v>
      </c>
      <c r="F33" s="5" t="str">
        <f t="shared" si="2"/>
        <v>N/A</v>
      </c>
      <c r="G33" s="4">
        <v>50.509309612999999</v>
      </c>
      <c r="H33" s="5" t="str">
        <f t="shared" si="3"/>
        <v>N/A</v>
      </c>
      <c r="I33" s="6">
        <v>1.3839999999999999</v>
      </c>
      <c r="J33" s="6">
        <v>-1.37</v>
      </c>
      <c r="K33" s="105" t="str">
        <f t="shared" si="6"/>
        <v>Yes</v>
      </c>
    </row>
    <row r="34" spans="1:11" x14ac:dyDescent="0.2">
      <c r="A34" s="124" t="s">
        <v>846</v>
      </c>
      <c r="B34" s="22" t="s">
        <v>268</v>
      </c>
      <c r="C34" s="57">
        <v>5.2234501817999996</v>
      </c>
      <c r="D34" s="5" t="str">
        <f>IF($B34="N/A","N/A",IF(C34&gt;25,"No",IF(C34&lt;5,"No","Yes")))</f>
        <v>Yes</v>
      </c>
      <c r="E34" s="4">
        <v>5.3281404838000004</v>
      </c>
      <c r="F34" s="5" t="str">
        <f>IF($B34="N/A","N/A",IF(E34&gt;25,"No",IF(E34&lt;5,"No","Yes")))</f>
        <v>Yes</v>
      </c>
      <c r="G34" s="4">
        <v>5.6487567688000002</v>
      </c>
      <c r="H34" s="5" t="str">
        <f>IF($B34="N/A","N/A",IF(G34&gt;25,"No",IF(G34&lt;5,"No","Yes")))</f>
        <v>Yes</v>
      </c>
      <c r="I34" s="6">
        <v>2.004</v>
      </c>
      <c r="J34" s="6">
        <v>6.0170000000000003</v>
      </c>
      <c r="K34" s="105" t="str">
        <f t="shared" si="6"/>
        <v>Yes</v>
      </c>
    </row>
    <row r="35" spans="1:11" x14ac:dyDescent="0.2">
      <c r="A35" s="124" t="s">
        <v>847</v>
      </c>
      <c r="B35" s="22" t="s">
        <v>269</v>
      </c>
      <c r="C35" s="57">
        <v>41.261944532999998</v>
      </c>
      <c r="D35" s="5" t="str">
        <f>IF($B35="N/A","N/A",IF(C35&gt;70,"No",IF(C35&lt;40,"No","Yes")))</f>
        <v>Yes</v>
      </c>
      <c r="E35" s="4">
        <v>40.871928230000002</v>
      </c>
      <c r="F35" s="5" t="str">
        <f>IF($B35="N/A","N/A",IF(E35&gt;70,"No",IF(E35&lt;40,"No","Yes")))</f>
        <v>Yes</v>
      </c>
      <c r="G35" s="4">
        <v>41.906251353000002</v>
      </c>
      <c r="H35" s="5" t="str">
        <f>IF($B35="N/A","N/A",IF(G35&gt;70,"No",IF(G35&lt;40,"No","Yes")))</f>
        <v>Yes</v>
      </c>
      <c r="I35" s="6">
        <v>-0.94499999999999995</v>
      </c>
      <c r="J35" s="6">
        <v>2.5310000000000001</v>
      </c>
      <c r="K35" s="105" t="str">
        <f t="shared" si="6"/>
        <v>Yes</v>
      </c>
    </row>
    <row r="36" spans="1:11" x14ac:dyDescent="0.2">
      <c r="A36" s="124" t="s">
        <v>848</v>
      </c>
      <c r="B36" s="22" t="s">
        <v>270</v>
      </c>
      <c r="C36" s="57">
        <v>53.514550280999998</v>
      </c>
      <c r="D36" s="5" t="str">
        <f>IF($B36="N/A","N/A",IF(C36&gt;55,"No",IF(C36&lt;20,"No","Yes")))</f>
        <v>Yes</v>
      </c>
      <c r="E36" s="4">
        <v>53.799008264999998</v>
      </c>
      <c r="F36" s="5" t="str">
        <f>IF($B36="N/A","N/A",IF(E36&gt;55,"No",IF(E36&lt;20,"No","Yes")))</f>
        <v>Yes</v>
      </c>
      <c r="G36" s="4">
        <v>50.984310588</v>
      </c>
      <c r="H36" s="5" t="str">
        <f>IF($B36="N/A","N/A",IF(G36&gt;55,"No",IF(G36&lt;20,"No","Yes")))</f>
        <v>Yes</v>
      </c>
      <c r="I36" s="6">
        <v>0.53159999999999996</v>
      </c>
      <c r="J36" s="6">
        <v>-5.23</v>
      </c>
      <c r="K36" s="105" t="str">
        <f t="shared" si="6"/>
        <v>Yes</v>
      </c>
    </row>
    <row r="37" spans="1:11" x14ac:dyDescent="0.2">
      <c r="A37" s="124" t="s">
        <v>163</v>
      </c>
      <c r="B37" s="22" t="s">
        <v>246</v>
      </c>
      <c r="C37" s="57">
        <v>99.925980940000002</v>
      </c>
      <c r="D37" s="5" t="str">
        <f>IF($B37="N/A","N/A",IF(C37&gt;95,"Yes","No"))</f>
        <v>Yes</v>
      </c>
      <c r="E37" s="4">
        <v>99.648239529999998</v>
      </c>
      <c r="F37" s="5" t="str">
        <f>IF($B37="N/A","N/A",IF(E37&gt;95,"Yes","No"))</f>
        <v>Yes</v>
      </c>
      <c r="G37" s="4">
        <v>85.814623647000005</v>
      </c>
      <c r="H37" s="5" t="str">
        <f>IF($B37="N/A","N/A",IF(G37&gt;95,"Yes","No"))</f>
        <v>No</v>
      </c>
      <c r="I37" s="6">
        <v>-0.27800000000000002</v>
      </c>
      <c r="J37" s="6">
        <v>-13.9</v>
      </c>
      <c r="K37" s="105" t="str">
        <f t="shared" si="6"/>
        <v>Yes</v>
      </c>
    </row>
    <row r="38" spans="1:11" x14ac:dyDescent="0.2">
      <c r="A38" s="124" t="s">
        <v>41</v>
      </c>
      <c r="B38" s="22" t="s">
        <v>213</v>
      </c>
      <c r="C38" s="57">
        <v>100</v>
      </c>
      <c r="D38" s="5" t="str">
        <f t="shared" ref="D38:D47" si="7">IF($B38="N/A","N/A",IF(C38&gt;15,"No",IF(C38&lt;-15,"No","Yes")))</f>
        <v>N/A</v>
      </c>
      <c r="E38" s="4">
        <v>97.201535882000002</v>
      </c>
      <c r="F38" s="5" t="str">
        <f>IF($B38="N/A","N/A",IF(E38&gt;15,"No",IF(E38&lt;-15,"No","Yes")))</f>
        <v>N/A</v>
      </c>
      <c r="G38" s="4">
        <v>35.950176558999999</v>
      </c>
      <c r="H38" s="5" t="str">
        <f>IF($B38="N/A","N/A",IF(G38&gt;15,"No",IF(G38&lt;-15,"No","Yes")))</f>
        <v>N/A</v>
      </c>
      <c r="I38" s="6">
        <v>-2.8</v>
      </c>
      <c r="J38" s="6">
        <v>-63</v>
      </c>
      <c r="K38" s="105" t="str">
        <f t="shared" si="6"/>
        <v>No</v>
      </c>
    </row>
    <row r="39" spans="1:11" x14ac:dyDescent="0.2">
      <c r="A39" s="124" t="s">
        <v>42</v>
      </c>
      <c r="B39" s="22" t="s">
        <v>213</v>
      </c>
      <c r="C39" s="57">
        <v>98.296178343999998</v>
      </c>
      <c r="D39" s="5" t="str">
        <f t="shared" si="7"/>
        <v>N/A</v>
      </c>
      <c r="E39" s="4">
        <v>99.255326483999994</v>
      </c>
      <c r="F39" s="5" t="str">
        <f>IF($B39="N/A","N/A",IF(E39&gt;15,"No",IF(E39&lt;-15,"No","Yes")))</f>
        <v>N/A</v>
      </c>
      <c r="G39" s="4">
        <v>99.847526110999993</v>
      </c>
      <c r="H39" s="5" t="str">
        <f>IF($B39="N/A","N/A",IF(G39&gt;15,"No",IF(G39&lt;-15,"No","Yes")))</f>
        <v>N/A</v>
      </c>
      <c r="I39" s="6">
        <v>0.9758</v>
      </c>
      <c r="J39" s="6">
        <v>0.59660000000000002</v>
      </c>
      <c r="K39" s="105" t="str">
        <f t="shared" si="6"/>
        <v>Yes</v>
      </c>
    </row>
    <row r="40" spans="1:11" x14ac:dyDescent="0.2">
      <c r="A40" s="124" t="s">
        <v>43</v>
      </c>
      <c r="B40" s="22" t="s">
        <v>223</v>
      </c>
      <c r="C40" s="57">
        <v>99.921812368000005</v>
      </c>
      <c r="D40" s="5" t="str">
        <f>IF($B40="N/A","N/A",IF(C40&gt;100,"No",IF(C40&lt;98,"No","Yes")))</f>
        <v>Yes</v>
      </c>
      <c r="E40" s="4">
        <v>99.866195040999997</v>
      </c>
      <c r="F40" s="5" t="str">
        <f>IF($B40="N/A","N/A",IF(E40&gt;100,"No",IF(E40&lt;98,"No","Yes")))</f>
        <v>Yes</v>
      </c>
      <c r="G40" s="4">
        <v>92.557658763000006</v>
      </c>
      <c r="H40" s="5" t="str">
        <f>IF($B40="N/A","N/A",IF(G40&gt;100,"No",IF(G40&lt;98,"No","Yes")))</f>
        <v>No</v>
      </c>
      <c r="I40" s="6">
        <v>-5.6000000000000001E-2</v>
      </c>
      <c r="J40" s="6">
        <v>-7.32</v>
      </c>
      <c r="K40" s="105" t="str">
        <f t="shared" si="6"/>
        <v>Yes</v>
      </c>
    </row>
    <row r="41" spans="1:11" x14ac:dyDescent="0.2">
      <c r="A41" s="124" t="s">
        <v>44</v>
      </c>
      <c r="B41" s="22" t="s">
        <v>213</v>
      </c>
      <c r="C41" s="57">
        <v>74.232722099</v>
      </c>
      <c r="D41" s="5" t="str">
        <f t="shared" si="7"/>
        <v>N/A</v>
      </c>
      <c r="E41" s="4">
        <v>73.772915116999997</v>
      </c>
      <c r="F41" s="5" t="str">
        <f t="shared" ref="F41:F47" si="8">IF($B41="N/A","N/A",IF(E41&gt;15,"No",IF(E41&lt;-15,"No","Yes")))</f>
        <v>N/A</v>
      </c>
      <c r="G41" s="4">
        <v>73.577307133000005</v>
      </c>
      <c r="H41" s="5" t="str">
        <f t="shared" ref="H41:H47" si="9">IF($B41="N/A","N/A",IF(G41&gt;15,"No",IF(G41&lt;-15,"No","Yes")))</f>
        <v>N/A</v>
      </c>
      <c r="I41" s="6">
        <v>-0.61899999999999999</v>
      </c>
      <c r="J41" s="6">
        <v>-0.26500000000000001</v>
      </c>
      <c r="K41" s="105" t="str">
        <f t="shared" si="6"/>
        <v>Yes</v>
      </c>
    </row>
    <row r="42" spans="1:11" x14ac:dyDescent="0.2">
      <c r="A42" s="124" t="s">
        <v>45</v>
      </c>
      <c r="B42" s="22" t="s">
        <v>213</v>
      </c>
      <c r="C42" s="57">
        <v>12.658259807</v>
      </c>
      <c r="D42" s="5" t="str">
        <f t="shared" si="7"/>
        <v>N/A</v>
      </c>
      <c r="E42" s="4">
        <v>12.034448398</v>
      </c>
      <c r="F42" s="5" t="str">
        <f t="shared" si="8"/>
        <v>N/A</v>
      </c>
      <c r="G42" s="4">
        <v>18.137146535999999</v>
      </c>
      <c r="H42" s="5" t="str">
        <f t="shared" si="9"/>
        <v>N/A</v>
      </c>
      <c r="I42" s="6">
        <v>-4.93</v>
      </c>
      <c r="J42" s="6">
        <v>50.71</v>
      </c>
      <c r="K42" s="105" t="str">
        <f t="shared" si="6"/>
        <v>No</v>
      </c>
    </row>
    <row r="43" spans="1:11" x14ac:dyDescent="0.2">
      <c r="A43" s="124" t="s">
        <v>50</v>
      </c>
      <c r="B43" s="22" t="s">
        <v>213</v>
      </c>
      <c r="C43" s="57">
        <v>13.109018094</v>
      </c>
      <c r="D43" s="5" t="str">
        <f t="shared" si="7"/>
        <v>N/A</v>
      </c>
      <c r="E43" s="4">
        <v>14.192636485</v>
      </c>
      <c r="F43" s="5" t="str">
        <f t="shared" si="8"/>
        <v>N/A</v>
      </c>
      <c r="G43" s="4">
        <v>8.2855463313000008</v>
      </c>
      <c r="H43" s="5" t="str">
        <f t="shared" si="9"/>
        <v>N/A</v>
      </c>
      <c r="I43" s="6">
        <v>8.266</v>
      </c>
      <c r="J43" s="6">
        <v>-41.6</v>
      </c>
      <c r="K43" s="105" t="str">
        <f t="shared" si="6"/>
        <v>No</v>
      </c>
    </row>
    <row r="44" spans="1:11" x14ac:dyDescent="0.2">
      <c r="A44" s="124" t="s">
        <v>908</v>
      </c>
      <c r="B44" s="22" t="s">
        <v>213</v>
      </c>
      <c r="C44" s="57">
        <v>90.340356947999993</v>
      </c>
      <c r="D44" s="5" t="str">
        <f t="shared" si="7"/>
        <v>N/A</v>
      </c>
      <c r="E44" s="4">
        <v>90.950104812999996</v>
      </c>
      <c r="F44" s="5" t="str">
        <f t="shared" si="8"/>
        <v>N/A</v>
      </c>
      <c r="G44" s="4">
        <v>95.881071660999993</v>
      </c>
      <c r="H44" s="5" t="str">
        <f t="shared" si="9"/>
        <v>N/A</v>
      </c>
      <c r="I44" s="6">
        <v>0.67490000000000006</v>
      </c>
      <c r="J44" s="6">
        <v>5.4219999999999997</v>
      </c>
      <c r="K44" s="105" t="str">
        <f>IF(J44="Div by 0", "N/A", IF(J44="N/A","N/A", IF(J44&gt;30, "No", IF(J44&lt;-30, "No", "Yes"))))</f>
        <v>Yes</v>
      </c>
    </row>
    <row r="45" spans="1:11" x14ac:dyDescent="0.2">
      <c r="A45" s="124" t="s">
        <v>909</v>
      </c>
      <c r="B45" s="22" t="s">
        <v>213</v>
      </c>
      <c r="C45" s="57">
        <v>9.6596430517999998</v>
      </c>
      <c r="D45" s="5" t="str">
        <f t="shared" si="7"/>
        <v>N/A</v>
      </c>
      <c r="E45" s="4">
        <v>9.0498951871000006</v>
      </c>
      <c r="F45" s="5" t="str">
        <f t="shared" si="8"/>
        <v>N/A</v>
      </c>
      <c r="G45" s="4">
        <v>4.1189283389</v>
      </c>
      <c r="H45" s="5" t="str">
        <f t="shared" si="9"/>
        <v>N/A</v>
      </c>
      <c r="I45" s="6">
        <v>-6.31</v>
      </c>
      <c r="J45" s="6">
        <v>-54.5</v>
      </c>
      <c r="K45" s="105" t="str">
        <f>IF(J45="Div by 0", "N/A", IF(J45="N/A","N/A", IF(J45&gt;30, "No", IF(J45&lt;-30, "No", "Yes"))))</f>
        <v>No</v>
      </c>
    </row>
    <row r="46" spans="1:11" x14ac:dyDescent="0.2">
      <c r="A46" s="124" t="s">
        <v>932</v>
      </c>
      <c r="B46" s="22" t="s">
        <v>213</v>
      </c>
      <c r="C46" s="57">
        <v>0.2182697878</v>
      </c>
      <c r="D46" s="5" t="str">
        <f t="shared" si="7"/>
        <v>N/A</v>
      </c>
      <c r="E46" s="4">
        <v>0.18088763839999999</v>
      </c>
      <c r="F46" s="5" t="str">
        <f t="shared" si="8"/>
        <v>N/A</v>
      </c>
      <c r="G46" s="4">
        <v>0.1660733096</v>
      </c>
      <c r="H46" s="5" t="str">
        <f t="shared" si="9"/>
        <v>N/A</v>
      </c>
      <c r="I46" s="6">
        <v>-17.100000000000001</v>
      </c>
      <c r="J46" s="6">
        <v>-8.19</v>
      </c>
      <c r="K46" s="105" t="str">
        <f>IF(J46="Div by 0", "N/A", IF(J46="N/A","N/A", IF(J46&gt;30, "No", IF(J46&lt;-30, "No", "Yes"))))</f>
        <v>Yes</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139559723</v>
      </c>
      <c r="D6" s="5" t="str">
        <f t="shared" ref="D6:D15" si="0">IF($B6="N/A","N/A",IF(C6&lt;0,"No","Yes"))</f>
        <v>N/A</v>
      </c>
      <c r="E6" s="56">
        <v>162363787</v>
      </c>
      <c r="F6" s="5" t="str">
        <f t="shared" ref="F6:F15" si="1">IF($B6="N/A","N/A",IF(E6&lt;0,"No","Yes"))</f>
        <v>N/A</v>
      </c>
      <c r="G6" s="56">
        <v>202665429</v>
      </c>
      <c r="H6" s="5" t="str">
        <f t="shared" ref="H6:H15" si="2">IF($B6="N/A","N/A",IF(G6&lt;0,"No","Yes"))</f>
        <v>N/A</v>
      </c>
      <c r="I6" s="6">
        <v>16.34</v>
      </c>
      <c r="J6" s="6">
        <v>24.82</v>
      </c>
      <c r="K6" s="105" t="str">
        <f t="shared" ref="K6:K15" si="3">IF(J6="Div by 0", "N/A", IF(J6="N/A","N/A", IF(J6&gt;30, "No", IF(J6&lt;-30, "No", "Yes"))))</f>
        <v>Yes</v>
      </c>
    </row>
    <row r="7" spans="1:11" x14ac:dyDescent="0.2">
      <c r="A7" s="125" t="s">
        <v>442</v>
      </c>
      <c r="B7" s="3" t="s">
        <v>213</v>
      </c>
      <c r="C7" s="57">
        <v>15.955188590000001</v>
      </c>
      <c r="D7" s="5" t="str">
        <f t="shared" si="0"/>
        <v>N/A</v>
      </c>
      <c r="E7" s="57">
        <v>18.200426059000002</v>
      </c>
      <c r="F7" s="5" t="str">
        <f t="shared" si="1"/>
        <v>N/A</v>
      </c>
      <c r="G7" s="57">
        <v>14.349795692000001</v>
      </c>
      <c r="H7" s="5" t="str">
        <f t="shared" si="2"/>
        <v>N/A</v>
      </c>
      <c r="I7" s="6">
        <v>14.07</v>
      </c>
      <c r="J7" s="6">
        <v>-21.2</v>
      </c>
      <c r="K7" s="105" t="str">
        <f t="shared" si="3"/>
        <v>Yes</v>
      </c>
    </row>
    <row r="8" spans="1:11" x14ac:dyDescent="0.2">
      <c r="A8" s="125" t="s">
        <v>443</v>
      </c>
      <c r="B8" s="3" t="s">
        <v>213</v>
      </c>
      <c r="C8" s="57">
        <v>17.624342088999999</v>
      </c>
      <c r="D8" s="5" t="str">
        <f t="shared" si="0"/>
        <v>N/A</v>
      </c>
      <c r="E8" s="57">
        <v>17.745128104999999</v>
      </c>
      <c r="F8" s="5" t="str">
        <f t="shared" si="1"/>
        <v>N/A</v>
      </c>
      <c r="G8" s="57">
        <v>13.185006013000001</v>
      </c>
      <c r="H8" s="5" t="str">
        <f t="shared" si="2"/>
        <v>N/A</v>
      </c>
      <c r="I8" s="6">
        <v>0.68530000000000002</v>
      </c>
      <c r="J8" s="6">
        <v>-25.7</v>
      </c>
      <c r="K8" s="105" t="str">
        <f t="shared" si="3"/>
        <v>Yes</v>
      </c>
    </row>
    <row r="9" spans="1:11" x14ac:dyDescent="0.2">
      <c r="A9" s="125" t="s">
        <v>444</v>
      </c>
      <c r="B9" s="3" t="s">
        <v>213</v>
      </c>
      <c r="C9" s="57">
        <v>26.145567085</v>
      </c>
      <c r="D9" s="5" t="str">
        <f t="shared" si="0"/>
        <v>N/A</v>
      </c>
      <c r="E9" s="57">
        <v>23.743787154</v>
      </c>
      <c r="F9" s="5" t="str">
        <f t="shared" si="1"/>
        <v>N/A</v>
      </c>
      <c r="G9" s="57">
        <v>11.260603307</v>
      </c>
      <c r="H9" s="5" t="str">
        <f t="shared" si="2"/>
        <v>N/A</v>
      </c>
      <c r="I9" s="6">
        <v>-9.19</v>
      </c>
      <c r="J9" s="6">
        <v>-52.6</v>
      </c>
      <c r="K9" s="105" t="str">
        <f t="shared" si="3"/>
        <v>No</v>
      </c>
    </row>
    <row r="10" spans="1:11" x14ac:dyDescent="0.2">
      <c r="A10" s="125" t="s">
        <v>445</v>
      </c>
      <c r="B10" s="3" t="s">
        <v>213</v>
      </c>
      <c r="C10" s="57">
        <v>40.265112879</v>
      </c>
      <c r="D10" s="5" t="str">
        <f t="shared" si="0"/>
        <v>N/A</v>
      </c>
      <c r="E10" s="57">
        <v>40.298861100000003</v>
      </c>
      <c r="F10" s="5" t="str">
        <f t="shared" si="1"/>
        <v>N/A</v>
      </c>
      <c r="G10" s="57">
        <v>22.239529071</v>
      </c>
      <c r="H10" s="5" t="str">
        <f t="shared" si="2"/>
        <v>N/A</v>
      </c>
      <c r="I10" s="6">
        <v>8.3799999999999999E-2</v>
      </c>
      <c r="J10" s="6">
        <v>-44.8</v>
      </c>
      <c r="K10" s="105" t="str">
        <f t="shared" si="3"/>
        <v>No</v>
      </c>
    </row>
    <row r="11" spans="1:11" x14ac:dyDescent="0.2">
      <c r="A11" s="125" t="s">
        <v>1615</v>
      </c>
      <c r="B11" s="3" t="s">
        <v>213</v>
      </c>
      <c r="C11" s="57">
        <v>84.023255047999996</v>
      </c>
      <c r="D11" s="5" t="str">
        <f t="shared" si="0"/>
        <v>N/A</v>
      </c>
      <c r="E11" s="57">
        <v>90.364008323999997</v>
      </c>
      <c r="F11" s="5" t="str">
        <f t="shared" si="1"/>
        <v>N/A</v>
      </c>
      <c r="G11" s="57">
        <v>96.076612553000004</v>
      </c>
      <c r="H11" s="5" t="str">
        <f t="shared" si="2"/>
        <v>N/A</v>
      </c>
      <c r="I11" s="6">
        <v>7.5460000000000003</v>
      </c>
      <c r="J11" s="6">
        <v>6.3220000000000001</v>
      </c>
      <c r="K11" s="105" t="str">
        <f t="shared" si="3"/>
        <v>Yes</v>
      </c>
    </row>
    <row r="12" spans="1:11" x14ac:dyDescent="0.2">
      <c r="A12" s="125" t="s">
        <v>16</v>
      </c>
      <c r="B12" s="3" t="s">
        <v>213</v>
      </c>
      <c r="C12" s="57">
        <v>0</v>
      </c>
      <c r="D12" s="5" t="str">
        <f t="shared" si="0"/>
        <v>N/A</v>
      </c>
      <c r="E12" s="57">
        <v>0.3335244946</v>
      </c>
      <c r="F12" s="5" t="str">
        <f t="shared" si="1"/>
        <v>N/A</v>
      </c>
      <c r="G12" s="57">
        <v>3.8825255194000001</v>
      </c>
      <c r="H12" s="5" t="str">
        <f t="shared" si="2"/>
        <v>N/A</v>
      </c>
      <c r="I12" s="6" t="s">
        <v>1751</v>
      </c>
      <c r="J12" s="6">
        <v>1064</v>
      </c>
      <c r="K12" s="105" t="str">
        <f t="shared" si="3"/>
        <v>No</v>
      </c>
    </row>
    <row r="13" spans="1:11" x14ac:dyDescent="0.2">
      <c r="A13" s="125" t="s">
        <v>36</v>
      </c>
      <c r="B13" s="3" t="s">
        <v>213</v>
      </c>
      <c r="C13" s="57">
        <v>0</v>
      </c>
      <c r="D13" s="5" t="str">
        <f t="shared" si="0"/>
        <v>N/A</v>
      </c>
      <c r="E13" s="57">
        <v>0.27075332270000002</v>
      </c>
      <c r="F13" s="5" t="str">
        <f t="shared" si="1"/>
        <v>N/A</v>
      </c>
      <c r="G13" s="57">
        <v>8.9980392289999998</v>
      </c>
      <c r="H13" s="5" t="str">
        <f t="shared" si="2"/>
        <v>N/A</v>
      </c>
      <c r="I13" s="6" t="s">
        <v>1751</v>
      </c>
      <c r="J13" s="6">
        <v>3223</v>
      </c>
      <c r="K13" s="105" t="str">
        <f t="shared" si="3"/>
        <v>No</v>
      </c>
    </row>
    <row r="14" spans="1:11" x14ac:dyDescent="0.2">
      <c r="A14" s="125" t="s">
        <v>37</v>
      </c>
      <c r="B14" s="3" t="s">
        <v>213</v>
      </c>
      <c r="C14" s="57">
        <v>0</v>
      </c>
      <c r="D14" s="5" t="str">
        <f t="shared" si="0"/>
        <v>N/A</v>
      </c>
      <c r="E14" s="57">
        <v>2.2799733023000002</v>
      </c>
      <c r="F14" s="5" t="str">
        <f t="shared" si="1"/>
        <v>N/A</v>
      </c>
      <c r="G14" s="57">
        <v>22.049280299999999</v>
      </c>
      <c r="H14" s="5" t="str">
        <f t="shared" si="2"/>
        <v>N/A</v>
      </c>
      <c r="I14" s="6" t="s">
        <v>1751</v>
      </c>
      <c r="J14" s="6">
        <v>867.1</v>
      </c>
      <c r="K14" s="105" t="str">
        <f t="shared" si="3"/>
        <v>No</v>
      </c>
    </row>
    <row r="15" spans="1:11" x14ac:dyDescent="0.2">
      <c r="A15" s="125" t="s">
        <v>38</v>
      </c>
      <c r="B15" s="3" t="s">
        <v>213</v>
      </c>
      <c r="C15" s="57">
        <v>0</v>
      </c>
      <c r="D15" s="5" t="str">
        <f t="shared" si="0"/>
        <v>N/A</v>
      </c>
      <c r="E15" s="57">
        <v>4.9705134900000003E-2</v>
      </c>
      <c r="F15" s="5" t="str">
        <f t="shared" si="1"/>
        <v>N/A</v>
      </c>
      <c r="G15" s="57">
        <v>0.78066190339999997</v>
      </c>
      <c r="H15" s="5" t="str">
        <f t="shared" si="2"/>
        <v>N/A</v>
      </c>
      <c r="I15" s="6" t="s">
        <v>1751</v>
      </c>
      <c r="J15" s="6">
        <v>1471</v>
      </c>
      <c r="K15" s="105" t="str">
        <f t="shared" si="3"/>
        <v>No</v>
      </c>
    </row>
    <row r="16" spans="1:11" x14ac:dyDescent="0.2">
      <c r="A16" s="125" t="s">
        <v>376</v>
      </c>
      <c r="B16" s="3" t="s">
        <v>213</v>
      </c>
      <c r="C16" s="4">
        <v>36.888304085000001</v>
      </c>
      <c r="D16" s="5" t="str">
        <f t="shared" ref="D16:D41" si="4">IF($B16="N/A","N/A",IF(C16&lt;0,"No","Yes"))</f>
        <v>N/A</v>
      </c>
      <c r="E16" s="4">
        <v>36.474905577000001</v>
      </c>
      <c r="F16" s="5" t="str">
        <f t="shared" ref="F16:F41" si="5">IF($B16="N/A","N/A",IF(E16&lt;0,"No","Yes"))</f>
        <v>N/A</v>
      </c>
      <c r="G16" s="4">
        <v>34.401004327000003</v>
      </c>
      <c r="H16" s="5" t="str">
        <f t="shared" ref="H16:H41" si="6">IF($B16="N/A","N/A",IF(G16&lt;0,"No","Yes"))</f>
        <v>N/A</v>
      </c>
      <c r="I16" s="6">
        <v>-1.1200000000000001</v>
      </c>
      <c r="J16" s="6">
        <v>-5.69</v>
      </c>
      <c r="K16" s="105" t="str">
        <f t="shared" ref="K16:K41" si="7">IF(J16="Div by 0", "N/A", IF(J16="N/A","N/A", IF(J16&gt;30, "No", IF(J16&lt;-30, "No", "Yes"))))</f>
        <v>Yes</v>
      </c>
    </row>
    <row r="17" spans="1:11" x14ac:dyDescent="0.2">
      <c r="A17" s="125" t="s">
        <v>377</v>
      </c>
      <c r="B17" s="3" t="s">
        <v>213</v>
      </c>
      <c r="C17" s="4">
        <v>8.3631958771000008</v>
      </c>
      <c r="D17" s="5" t="str">
        <f t="shared" si="4"/>
        <v>N/A</v>
      </c>
      <c r="E17" s="4">
        <v>8.0056515311999998</v>
      </c>
      <c r="F17" s="5" t="str">
        <f t="shared" si="5"/>
        <v>N/A</v>
      </c>
      <c r="G17" s="4">
        <v>6.9478213771000004</v>
      </c>
      <c r="H17" s="5" t="str">
        <f t="shared" si="6"/>
        <v>N/A</v>
      </c>
      <c r="I17" s="6">
        <v>-4.28</v>
      </c>
      <c r="J17" s="6">
        <v>-13.2</v>
      </c>
      <c r="K17" s="105" t="str">
        <f t="shared" si="7"/>
        <v>Yes</v>
      </c>
    </row>
    <row r="18" spans="1:11" x14ac:dyDescent="0.2">
      <c r="A18" s="125" t="s">
        <v>378</v>
      </c>
      <c r="B18" s="3" t="s">
        <v>213</v>
      </c>
      <c r="C18" s="4">
        <v>0.91978471470000001</v>
      </c>
      <c r="D18" s="5" t="str">
        <f t="shared" si="4"/>
        <v>N/A</v>
      </c>
      <c r="E18" s="4">
        <v>0.93526643350000005</v>
      </c>
      <c r="F18" s="5" t="str">
        <f t="shared" si="5"/>
        <v>N/A</v>
      </c>
      <c r="G18" s="4">
        <v>0.99512926800000001</v>
      </c>
      <c r="H18" s="5" t="str">
        <f t="shared" si="6"/>
        <v>N/A</v>
      </c>
      <c r="I18" s="6">
        <v>1.6830000000000001</v>
      </c>
      <c r="J18" s="6">
        <v>6.4009999999999998</v>
      </c>
      <c r="K18" s="105" t="str">
        <f t="shared" si="7"/>
        <v>Yes</v>
      </c>
    </row>
    <row r="19" spans="1:11" x14ac:dyDescent="0.2">
      <c r="A19" s="125" t="s">
        <v>379</v>
      </c>
      <c r="B19" s="3" t="s">
        <v>213</v>
      </c>
      <c r="C19" s="4">
        <v>4.5223685347</v>
      </c>
      <c r="D19" s="5" t="str">
        <f t="shared" si="4"/>
        <v>N/A</v>
      </c>
      <c r="E19" s="4">
        <v>4.1689665689000002</v>
      </c>
      <c r="F19" s="5" t="str">
        <f t="shared" si="5"/>
        <v>N/A</v>
      </c>
      <c r="G19" s="4">
        <v>12.042362686000001</v>
      </c>
      <c r="H19" s="5" t="str">
        <f t="shared" si="6"/>
        <v>N/A</v>
      </c>
      <c r="I19" s="6">
        <v>-7.81</v>
      </c>
      <c r="J19" s="6">
        <v>188.9</v>
      </c>
      <c r="K19" s="105" t="str">
        <f t="shared" si="7"/>
        <v>No</v>
      </c>
    </row>
    <row r="20" spans="1:11" x14ac:dyDescent="0.2">
      <c r="A20" s="125" t="s">
        <v>380</v>
      </c>
      <c r="B20" s="3" t="s">
        <v>213</v>
      </c>
      <c r="C20" s="4">
        <v>0.69230217660000004</v>
      </c>
      <c r="D20" s="5" t="str">
        <f t="shared" si="4"/>
        <v>N/A</v>
      </c>
      <c r="E20" s="4">
        <v>0.64834346340000004</v>
      </c>
      <c r="F20" s="5" t="str">
        <f t="shared" si="5"/>
        <v>N/A</v>
      </c>
      <c r="G20" s="4">
        <v>1.4318791391000001</v>
      </c>
      <c r="H20" s="5" t="str">
        <f t="shared" si="6"/>
        <v>N/A</v>
      </c>
      <c r="I20" s="6">
        <v>-6.35</v>
      </c>
      <c r="J20" s="6">
        <v>120.9</v>
      </c>
      <c r="K20" s="105" t="str">
        <f t="shared" si="7"/>
        <v>No</v>
      </c>
    </row>
    <row r="21" spans="1:11" x14ac:dyDescent="0.2">
      <c r="A21" s="125" t="s">
        <v>381</v>
      </c>
      <c r="B21" s="3" t="s">
        <v>213</v>
      </c>
      <c r="C21" s="4">
        <v>10.831764119000001</v>
      </c>
      <c r="D21" s="5" t="str">
        <f t="shared" si="4"/>
        <v>N/A</v>
      </c>
      <c r="E21" s="4">
        <v>12.312597143</v>
      </c>
      <c r="F21" s="5" t="str">
        <f t="shared" si="5"/>
        <v>N/A</v>
      </c>
      <c r="G21" s="4">
        <v>9.9315206838000005</v>
      </c>
      <c r="H21" s="5" t="str">
        <f t="shared" si="6"/>
        <v>N/A</v>
      </c>
      <c r="I21" s="6">
        <v>13.67</v>
      </c>
      <c r="J21" s="6">
        <v>-19.3</v>
      </c>
      <c r="K21" s="105" t="str">
        <f t="shared" si="7"/>
        <v>Yes</v>
      </c>
    </row>
    <row r="22" spans="1:11" x14ac:dyDescent="0.2">
      <c r="A22" s="125" t="s">
        <v>382</v>
      </c>
      <c r="B22" s="3" t="s">
        <v>213</v>
      </c>
      <c r="C22" s="4">
        <v>26.569245197000001</v>
      </c>
      <c r="D22" s="5" t="str">
        <f t="shared" si="4"/>
        <v>N/A</v>
      </c>
      <c r="E22" s="4">
        <v>25.803221748999999</v>
      </c>
      <c r="F22" s="5" t="str">
        <f t="shared" si="5"/>
        <v>N/A</v>
      </c>
      <c r="G22" s="4">
        <v>23.504907194000001</v>
      </c>
      <c r="H22" s="5" t="str">
        <f t="shared" si="6"/>
        <v>N/A</v>
      </c>
      <c r="I22" s="6">
        <v>-2.88</v>
      </c>
      <c r="J22" s="6">
        <v>-8.91</v>
      </c>
      <c r="K22" s="105" t="str">
        <f t="shared" si="7"/>
        <v>Yes</v>
      </c>
    </row>
    <row r="23" spans="1:11" x14ac:dyDescent="0.2">
      <c r="A23" s="125" t="s">
        <v>383</v>
      </c>
      <c r="B23" s="3" t="s">
        <v>213</v>
      </c>
      <c r="C23" s="4">
        <v>5.8873003100000001E-2</v>
      </c>
      <c r="D23" s="5" t="str">
        <f t="shared" si="4"/>
        <v>N/A</v>
      </c>
      <c r="E23" s="4">
        <v>9.0320632900000003E-2</v>
      </c>
      <c r="F23" s="5" t="str">
        <f t="shared" si="5"/>
        <v>N/A</v>
      </c>
      <c r="G23" s="4">
        <v>9.5651735500000001E-2</v>
      </c>
      <c r="H23" s="5" t="str">
        <f t="shared" si="6"/>
        <v>N/A</v>
      </c>
      <c r="I23" s="6">
        <v>53.42</v>
      </c>
      <c r="J23" s="6">
        <v>5.9020000000000001</v>
      </c>
      <c r="K23" s="105" t="str">
        <f t="shared" si="7"/>
        <v>Yes</v>
      </c>
    </row>
    <row r="24" spans="1:11" x14ac:dyDescent="0.2">
      <c r="A24" s="125" t="s">
        <v>384</v>
      </c>
      <c r="B24" s="3" t="s">
        <v>213</v>
      </c>
      <c r="C24" s="4">
        <v>0.79593809449999997</v>
      </c>
      <c r="D24" s="5" t="str">
        <f t="shared" si="4"/>
        <v>N/A</v>
      </c>
      <c r="E24" s="4">
        <v>0.87210579779999997</v>
      </c>
      <c r="F24" s="5" t="str">
        <f t="shared" si="5"/>
        <v>N/A</v>
      </c>
      <c r="G24" s="4">
        <v>1.0466244837000001</v>
      </c>
      <c r="H24" s="5" t="str">
        <f t="shared" si="6"/>
        <v>N/A</v>
      </c>
      <c r="I24" s="6">
        <v>9.57</v>
      </c>
      <c r="J24" s="6">
        <v>20.010000000000002</v>
      </c>
      <c r="K24" s="105" t="str">
        <f t="shared" si="7"/>
        <v>Yes</v>
      </c>
    </row>
    <row r="25" spans="1:11" x14ac:dyDescent="0.2">
      <c r="A25" s="125" t="s">
        <v>385</v>
      </c>
      <c r="B25" s="3" t="s">
        <v>213</v>
      </c>
      <c r="C25" s="4">
        <v>3.4436368149000001</v>
      </c>
      <c r="D25" s="5" t="str">
        <f t="shared" si="4"/>
        <v>N/A</v>
      </c>
      <c r="E25" s="4">
        <v>3.5062251904999999</v>
      </c>
      <c r="F25" s="5" t="str">
        <f t="shared" si="5"/>
        <v>N/A</v>
      </c>
      <c r="G25" s="4">
        <v>3.1570776680999999</v>
      </c>
      <c r="H25" s="5" t="str">
        <f t="shared" si="6"/>
        <v>N/A</v>
      </c>
      <c r="I25" s="6">
        <v>1.8180000000000001</v>
      </c>
      <c r="J25" s="6">
        <v>-9.9600000000000009</v>
      </c>
      <c r="K25" s="105" t="str">
        <f t="shared" si="7"/>
        <v>Yes</v>
      </c>
    </row>
    <row r="26" spans="1:11" x14ac:dyDescent="0.2">
      <c r="A26" s="125" t="s">
        <v>386</v>
      </c>
      <c r="B26" s="3" t="s">
        <v>213</v>
      </c>
      <c r="C26" s="4">
        <v>2.6775941651999999</v>
      </c>
      <c r="D26" s="5" t="str">
        <f t="shared" si="4"/>
        <v>N/A</v>
      </c>
      <c r="E26" s="4">
        <v>2.5668420753999999</v>
      </c>
      <c r="F26" s="5" t="str">
        <f t="shared" si="5"/>
        <v>N/A</v>
      </c>
      <c r="G26" s="4">
        <v>2.7707725129999998</v>
      </c>
      <c r="H26" s="5" t="str">
        <f t="shared" si="6"/>
        <v>N/A</v>
      </c>
      <c r="I26" s="6">
        <v>-4.1399999999999997</v>
      </c>
      <c r="J26" s="6">
        <v>7.9450000000000003</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1751</v>
      </c>
      <c r="J27" s="6" t="s">
        <v>1751</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1751</v>
      </c>
      <c r="J28" s="6" t="s">
        <v>1751</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1751</v>
      </c>
      <c r="J29" s="6" t="s">
        <v>1751</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1751</v>
      </c>
      <c r="J30" s="6" t="s">
        <v>1751</v>
      </c>
      <c r="K30" s="105" t="str">
        <f t="shared" si="7"/>
        <v>N/A</v>
      </c>
    </row>
    <row r="31" spans="1:11" x14ac:dyDescent="0.2">
      <c r="A31" s="125" t="s">
        <v>391</v>
      </c>
      <c r="B31" s="3" t="s">
        <v>213</v>
      </c>
      <c r="C31" s="4">
        <v>0</v>
      </c>
      <c r="D31" s="5" t="str">
        <f t="shared" si="4"/>
        <v>N/A</v>
      </c>
      <c r="E31" s="4">
        <v>4.1573309999999998E-4</v>
      </c>
      <c r="F31" s="5" t="str">
        <f t="shared" si="5"/>
        <v>N/A</v>
      </c>
      <c r="G31" s="4">
        <v>0.16507896859999999</v>
      </c>
      <c r="H31" s="5" t="str">
        <f t="shared" si="6"/>
        <v>N/A</v>
      </c>
      <c r="I31" s="6" t="s">
        <v>1751</v>
      </c>
      <c r="J31" s="6">
        <v>39608</v>
      </c>
      <c r="K31" s="105" t="str">
        <f t="shared" si="7"/>
        <v>No</v>
      </c>
    </row>
    <row r="32" spans="1:11" x14ac:dyDescent="0.2">
      <c r="A32" s="125" t="s">
        <v>392</v>
      </c>
      <c r="B32" s="3" t="s">
        <v>213</v>
      </c>
      <c r="C32" s="4">
        <v>0.14856578640000001</v>
      </c>
      <c r="D32" s="5" t="str">
        <f t="shared" si="4"/>
        <v>N/A</v>
      </c>
      <c r="E32" s="4">
        <v>0.1361368838</v>
      </c>
      <c r="F32" s="5" t="str">
        <f t="shared" si="5"/>
        <v>N/A</v>
      </c>
      <c r="G32" s="4">
        <v>2.2259839900000002E-2</v>
      </c>
      <c r="H32" s="5" t="str">
        <f t="shared" si="6"/>
        <v>N/A</v>
      </c>
      <c r="I32" s="6">
        <v>-8.3699999999999992</v>
      </c>
      <c r="J32" s="6">
        <v>-83.6</v>
      </c>
      <c r="K32" s="105" t="str">
        <f t="shared" si="7"/>
        <v>No</v>
      </c>
    </row>
    <row r="33" spans="1:11" x14ac:dyDescent="0.2">
      <c r="A33" s="125" t="s">
        <v>393</v>
      </c>
      <c r="B33" s="3" t="s">
        <v>213</v>
      </c>
      <c r="C33" s="4">
        <v>4.0353333200000001E-2</v>
      </c>
      <c r="D33" s="5" t="str">
        <f t="shared" si="4"/>
        <v>N/A</v>
      </c>
      <c r="E33" s="4">
        <v>0.1357913634</v>
      </c>
      <c r="F33" s="5" t="str">
        <f t="shared" si="5"/>
        <v>N/A</v>
      </c>
      <c r="G33" s="4">
        <v>4.4421981800000003E-2</v>
      </c>
      <c r="H33" s="5" t="str">
        <f t="shared" si="6"/>
        <v>N/A</v>
      </c>
      <c r="I33" s="6">
        <v>236.5</v>
      </c>
      <c r="J33" s="6">
        <v>-67.3</v>
      </c>
      <c r="K33" s="105" t="str">
        <f t="shared" si="7"/>
        <v>No</v>
      </c>
    </row>
    <row r="34" spans="1:11" x14ac:dyDescent="0.2">
      <c r="A34" s="125" t="s">
        <v>394</v>
      </c>
      <c r="B34" s="3" t="s">
        <v>213</v>
      </c>
      <c r="C34" s="4">
        <v>0</v>
      </c>
      <c r="D34" s="5" t="str">
        <f t="shared" si="4"/>
        <v>N/A</v>
      </c>
      <c r="E34" s="4">
        <v>0</v>
      </c>
      <c r="F34" s="5" t="str">
        <f t="shared" si="5"/>
        <v>N/A</v>
      </c>
      <c r="G34" s="4">
        <v>0</v>
      </c>
      <c r="H34" s="5" t="str">
        <f t="shared" si="6"/>
        <v>N/A</v>
      </c>
      <c r="I34" s="6" t="s">
        <v>1751</v>
      </c>
      <c r="J34" s="6" t="s">
        <v>1751</v>
      </c>
      <c r="K34" s="105" t="str">
        <f t="shared" si="7"/>
        <v>N/A</v>
      </c>
    </row>
    <row r="35" spans="1:11" x14ac:dyDescent="0.2">
      <c r="A35" s="125" t="s">
        <v>395</v>
      </c>
      <c r="B35" s="3" t="s">
        <v>213</v>
      </c>
      <c r="C35" s="4">
        <v>0.35063124909999999</v>
      </c>
      <c r="D35" s="5" t="str">
        <f t="shared" si="4"/>
        <v>N/A</v>
      </c>
      <c r="E35" s="4">
        <v>0.38875787000000001</v>
      </c>
      <c r="F35" s="5" t="str">
        <f t="shared" si="5"/>
        <v>N/A</v>
      </c>
      <c r="G35" s="4">
        <v>0.36116815959999998</v>
      </c>
      <c r="H35" s="5" t="str">
        <f t="shared" si="6"/>
        <v>N/A</v>
      </c>
      <c r="I35" s="6">
        <v>10.87</v>
      </c>
      <c r="J35" s="6">
        <v>-7.1</v>
      </c>
      <c r="K35" s="105" t="str">
        <f t="shared" si="7"/>
        <v>Yes</v>
      </c>
    </row>
    <row r="36" spans="1:11" x14ac:dyDescent="0.2">
      <c r="A36" s="125" t="s">
        <v>396</v>
      </c>
      <c r="B36" s="3" t="s">
        <v>213</v>
      </c>
      <c r="C36" s="4">
        <v>1.3373056064</v>
      </c>
      <c r="D36" s="5" t="str">
        <f t="shared" si="4"/>
        <v>N/A</v>
      </c>
      <c r="E36" s="4">
        <v>1.5139749112000001</v>
      </c>
      <c r="F36" s="5" t="str">
        <f t="shared" si="5"/>
        <v>N/A</v>
      </c>
      <c r="G36" s="4">
        <v>1.3357655586999999</v>
      </c>
      <c r="H36" s="5" t="str">
        <f t="shared" si="6"/>
        <v>N/A</v>
      </c>
      <c r="I36" s="6">
        <v>13.21</v>
      </c>
      <c r="J36" s="6">
        <v>-11.8</v>
      </c>
      <c r="K36" s="105" t="str">
        <f t="shared" si="7"/>
        <v>Yes</v>
      </c>
    </row>
    <row r="37" spans="1:11" x14ac:dyDescent="0.2">
      <c r="A37" s="125" t="s">
        <v>397</v>
      </c>
      <c r="B37" s="3" t="s">
        <v>213</v>
      </c>
      <c r="C37" s="4">
        <v>0</v>
      </c>
      <c r="D37" s="5" t="str">
        <f t="shared" si="4"/>
        <v>N/A</v>
      </c>
      <c r="E37" s="4">
        <v>0</v>
      </c>
      <c r="F37" s="5" t="str">
        <f t="shared" si="5"/>
        <v>N/A</v>
      </c>
      <c r="G37" s="4">
        <v>0</v>
      </c>
      <c r="H37" s="5" t="str">
        <f t="shared" si="6"/>
        <v>N/A</v>
      </c>
      <c r="I37" s="6" t="s">
        <v>1751</v>
      </c>
      <c r="J37" s="6" t="s">
        <v>1751</v>
      </c>
      <c r="K37" s="105" t="str">
        <f t="shared" si="7"/>
        <v>N/A</v>
      </c>
    </row>
    <row r="38" spans="1:11" x14ac:dyDescent="0.2">
      <c r="A38" s="125" t="s">
        <v>398</v>
      </c>
      <c r="B38" s="3" t="s">
        <v>213</v>
      </c>
      <c r="C38" s="4">
        <v>3.5110400000000002E-5</v>
      </c>
      <c r="D38" s="5" t="str">
        <f t="shared" si="4"/>
        <v>N/A</v>
      </c>
      <c r="E38" s="4">
        <v>3.8247440000000003E-4</v>
      </c>
      <c r="F38" s="5" t="str">
        <f t="shared" si="5"/>
        <v>N/A</v>
      </c>
      <c r="G38" s="4">
        <v>1.7111947000000001E-3</v>
      </c>
      <c r="H38" s="5" t="str">
        <f t="shared" si="6"/>
        <v>N/A</v>
      </c>
      <c r="I38" s="6">
        <v>989.3</v>
      </c>
      <c r="J38" s="6">
        <v>347.4</v>
      </c>
      <c r="K38" s="105" t="str">
        <f t="shared" si="7"/>
        <v>No</v>
      </c>
    </row>
    <row r="39" spans="1:11" x14ac:dyDescent="0.2">
      <c r="A39" s="125" t="s">
        <v>399</v>
      </c>
      <c r="B39" s="3" t="s">
        <v>213</v>
      </c>
      <c r="C39" s="4">
        <v>1.9214813145</v>
      </c>
      <c r="D39" s="5" t="str">
        <f t="shared" si="4"/>
        <v>N/A</v>
      </c>
      <c r="E39" s="4">
        <v>1.8185489847</v>
      </c>
      <c r="F39" s="5" t="str">
        <f t="shared" si="5"/>
        <v>N/A</v>
      </c>
      <c r="G39" s="4">
        <v>1.2511507328</v>
      </c>
      <c r="H39" s="5" t="str">
        <f t="shared" si="6"/>
        <v>N/A</v>
      </c>
      <c r="I39" s="6">
        <v>-5.36</v>
      </c>
      <c r="J39" s="6">
        <v>-31.2</v>
      </c>
      <c r="K39" s="105" t="str">
        <f t="shared" si="7"/>
        <v>No</v>
      </c>
    </row>
    <row r="40" spans="1:11" x14ac:dyDescent="0.2">
      <c r="A40" s="125" t="s">
        <v>400</v>
      </c>
      <c r="B40" s="3" t="s">
        <v>213</v>
      </c>
      <c r="C40" s="4">
        <v>0.438620819</v>
      </c>
      <c r="D40" s="5" t="str">
        <f t="shared" si="4"/>
        <v>N/A</v>
      </c>
      <c r="E40" s="4">
        <v>0.62154561600000002</v>
      </c>
      <c r="F40" s="5" t="str">
        <f t="shared" si="5"/>
        <v>N/A</v>
      </c>
      <c r="G40" s="4">
        <v>0.49369248859999998</v>
      </c>
      <c r="H40" s="5" t="str">
        <f t="shared" si="6"/>
        <v>N/A</v>
      </c>
      <c r="I40" s="6">
        <v>41.7</v>
      </c>
      <c r="J40" s="6">
        <v>-20.6</v>
      </c>
      <c r="K40" s="105" t="str">
        <f t="shared" si="7"/>
        <v>Yes</v>
      </c>
    </row>
    <row r="41" spans="1:11" x14ac:dyDescent="0.2">
      <c r="A41" s="125" t="s">
        <v>401</v>
      </c>
      <c r="B41" s="3" t="s">
        <v>213</v>
      </c>
      <c r="C41" s="4">
        <v>0</v>
      </c>
      <c r="D41" s="5" t="str">
        <f t="shared" si="4"/>
        <v>N/A</v>
      </c>
      <c r="E41" s="4">
        <v>0</v>
      </c>
      <c r="F41" s="5" t="str">
        <f t="shared" si="5"/>
        <v>N/A</v>
      </c>
      <c r="G41" s="4">
        <v>0</v>
      </c>
      <c r="H41" s="5" t="str">
        <f t="shared" si="6"/>
        <v>N/A</v>
      </c>
      <c r="I41" s="6" t="s">
        <v>1751</v>
      </c>
      <c r="J41" s="6" t="s">
        <v>1751</v>
      </c>
      <c r="K41" s="105" t="str">
        <f t="shared" si="7"/>
        <v>N/A</v>
      </c>
    </row>
    <row r="42" spans="1:11" x14ac:dyDescent="0.2">
      <c r="A42" s="125" t="s">
        <v>32</v>
      </c>
      <c r="B42" s="3" t="s">
        <v>213</v>
      </c>
      <c r="C42" s="4">
        <v>91.551391228</v>
      </c>
      <c r="D42" s="5" t="str">
        <f t="shared" ref="D42:D51" si="8">IF($B42="N/A","N/A",IF(C42&lt;0,"No","Yes"))</f>
        <v>N/A</v>
      </c>
      <c r="E42" s="4">
        <v>91.835087586</v>
      </c>
      <c r="F42" s="5" t="str">
        <f t="shared" ref="F42:F51" si="9">IF($B42="N/A","N/A",IF(E42&lt;0,"No","Yes"))</f>
        <v>N/A</v>
      </c>
      <c r="G42" s="4">
        <v>93.281558149000006</v>
      </c>
      <c r="H42" s="5" t="str">
        <f t="shared" ref="H42:H51" si="10">IF($B42="N/A","N/A",IF(G42&lt;0,"No","Yes"))</f>
        <v>N/A</v>
      </c>
      <c r="I42" s="6">
        <v>0.30990000000000001</v>
      </c>
      <c r="J42" s="6">
        <v>1.575</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48.622513427999998</v>
      </c>
      <c r="D44" s="5" t="str">
        <f t="shared" si="8"/>
        <v>N/A</v>
      </c>
      <c r="E44" s="4">
        <v>50.704972617999999</v>
      </c>
      <c r="F44" s="5" t="str">
        <f t="shared" si="9"/>
        <v>N/A</v>
      </c>
      <c r="G44" s="4">
        <v>48.055876591000001</v>
      </c>
      <c r="H44" s="5" t="str">
        <f t="shared" si="10"/>
        <v>N/A</v>
      </c>
      <c r="I44" s="6">
        <v>4.2830000000000004</v>
      </c>
      <c r="J44" s="6">
        <v>-5.22</v>
      </c>
      <c r="K44" s="105" t="str">
        <f t="shared" si="11"/>
        <v>Yes</v>
      </c>
    </row>
    <row r="45" spans="1:11" x14ac:dyDescent="0.2">
      <c r="A45" s="125" t="s">
        <v>163</v>
      </c>
      <c r="B45" s="3" t="s">
        <v>213</v>
      </c>
      <c r="C45" s="4">
        <v>99.045301201000001</v>
      </c>
      <c r="D45" s="5" t="str">
        <f t="shared" si="8"/>
        <v>N/A</v>
      </c>
      <c r="E45" s="4">
        <v>95.512668720999997</v>
      </c>
      <c r="F45" s="5" t="str">
        <f t="shared" si="9"/>
        <v>N/A</v>
      </c>
      <c r="G45" s="4">
        <v>78.935681724000005</v>
      </c>
      <c r="H45" s="5" t="str">
        <f t="shared" si="10"/>
        <v>N/A</v>
      </c>
      <c r="I45" s="6">
        <v>-3.57</v>
      </c>
      <c r="J45" s="6">
        <v>-17.399999999999999</v>
      </c>
      <c r="K45" s="105" t="str">
        <f t="shared" si="11"/>
        <v>Yes</v>
      </c>
    </row>
    <row r="46" spans="1:11" x14ac:dyDescent="0.2">
      <c r="A46" s="125" t="s">
        <v>41</v>
      </c>
      <c r="B46" s="3" t="s">
        <v>213</v>
      </c>
      <c r="C46" s="4">
        <v>86.275084548999999</v>
      </c>
      <c r="D46" s="5" t="str">
        <f t="shared" si="8"/>
        <v>N/A</v>
      </c>
      <c r="E46" s="4">
        <v>81.454690072999995</v>
      </c>
      <c r="F46" s="5" t="str">
        <f t="shared" si="9"/>
        <v>N/A</v>
      </c>
      <c r="G46" s="4">
        <v>8.3275402890999999</v>
      </c>
      <c r="H46" s="5" t="str">
        <f t="shared" si="10"/>
        <v>N/A</v>
      </c>
      <c r="I46" s="6">
        <v>-5.59</v>
      </c>
      <c r="J46" s="6">
        <v>-89.8</v>
      </c>
      <c r="K46" s="105" t="str">
        <f t="shared" si="11"/>
        <v>No</v>
      </c>
    </row>
    <row r="47" spans="1:11" x14ac:dyDescent="0.2">
      <c r="A47" s="125" t="s">
        <v>42</v>
      </c>
      <c r="B47" s="3" t="s">
        <v>213</v>
      </c>
      <c r="C47" s="4">
        <v>97.637764126999997</v>
      </c>
      <c r="D47" s="5" t="str">
        <f t="shared" si="8"/>
        <v>N/A</v>
      </c>
      <c r="E47" s="4">
        <v>71.846606098999999</v>
      </c>
      <c r="F47" s="5" t="str">
        <f t="shared" si="9"/>
        <v>N/A</v>
      </c>
      <c r="G47" s="4">
        <v>17.020190872000001</v>
      </c>
      <c r="H47" s="5" t="str">
        <f t="shared" si="10"/>
        <v>N/A</v>
      </c>
      <c r="I47" s="6">
        <v>-26.4</v>
      </c>
      <c r="J47" s="6">
        <v>-76.3</v>
      </c>
      <c r="K47" s="105" t="str">
        <f t="shared" si="11"/>
        <v>No</v>
      </c>
    </row>
    <row r="48" spans="1:11" x14ac:dyDescent="0.2">
      <c r="A48" s="125" t="s">
        <v>43</v>
      </c>
      <c r="B48" s="3" t="s">
        <v>213</v>
      </c>
      <c r="C48" s="4">
        <v>99.907691034999999</v>
      </c>
      <c r="D48" s="5" t="str">
        <f t="shared" si="8"/>
        <v>N/A</v>
      </c>
      <c r="E48" s="4">
        <v>99.703335519999996</v>
      </c>
      <c r="F48" s="5" t="str">
        <f t="shared" si="9"/>
        <v>N/A</v>
      </c>
      <c r="G48" s="4">
        <v>97.714058620000003</v>
      </c>
      <c r="H48" s="5" t="str">
        <f t="shared" si="10"/>
        <v>N/A</v>
      </c>
      <c r="I48" s="6">
        <v>-0.20499999999999999</v>
      </c>
      <c r="J48" s="6">
        <v>-2</v>
      </c>
      <c r="K48" s="105" t="str">
        <f t="shared" si="11"/>
        <v>Yes</v>
      </c>
    </row>
    <row r="49" spans="1:12" x14ac:dyDescent="0.2">
      <c r="A49" s="125" t="s">
        <v>44</v>
      </c>
      <c r="B49" s="3" t="s">
        <v>213</v>
      </c>
      <c r="C49" s="4">
        <v>65.500483305000003</v>
      </c>
      <c r="D49" s="5" t="str">
        <f t="shared" si="8"/>
        <v>N/A</v>
      </c>
      <c r="E49" s="4">
        <v>64.575393054000003</v>
      </c>
      <c r="F49" s="5" t="str">
        <f t="shared" si="9"/>
        <v>N/A</v>
      </c>
      <c r="G49" s="4">
        <v>66.037203809999994</v>
      </c>
      <c r="H49" s="5" t="str">
        <f t="shared" si="10"/>
        <v>N/A</v>
      </c>
      <c r="I49" s="6">
        <v>-1.41</v>
      </c>
      <c r="J49" s="6">
        <v>2.2639999999999998</v>
      </c>
      <c r="K49" s="105" t="str">
        <f t="shared" si="11"/>
        <v>Yes</v>
      </c>
    </row>
    <row r="50" spans="1:12" x14ac:dyDescent="0.2">
      <c r="A50" s="125" t="s">
        <v>45</v>
      </c>
      <c r="B50" s="3" t="s">
        <v>213</v>
      </c>
      <c r="C50" s="4">
        <v>34.093505143000002</v>
      </c>
      <c r="D50" s="5" t="str">
        <f t="shared" si="8"/>
        <v>N/A</v>
      </c>
      <c r="E50" s="4">
        <v>35.297579245000001</v>
      </c>
      <c r="F50" s="5" t="str">
        <f t="shared" si="9"/>
        <v>N/A</v>
      </c>
      <c r="G50" s="4">
        <v>33.893007934000003</v>
      </c>
      <c r="H50" s="5" t="str">
        <f t="shared" si="10"/>
        <v>N/A</v>
      </c>
      <c r="I50" s="6">
        <v>3.532</v>
      </c>
      <c r="J50" s="6">
        <v>-3.98</v>
      </c>
      <c r="K50" s="105" t="str">
        <f t="shared" si="11"/>
        <v>Yes</v>
      </c>
    </row>
    <row r="51" spans="1:12" x14ac:dyDescent="0.2">
      <c r="A51" s="125" t="s">
        <v>50</v>
      </c>
      <c r="B51" s="3" t="s">
        <v>213</v>
      </c>
      <c r="C51" s="4">
        <v>0.4060115513</v>
      </c>
      <c r="D51" s="5" t="str">
        <f t="shared" si="8"/>
        <v>N/A</v>
      </c>
      <c r="E51" s="4">
        <v>0.1270277008</v>
      </c>
      <c r="F51" s="5" t="str">
        <f t="shared" si="9"/>
        <v>N/A</v>
      </c>
      <c r="G51" s="4">
        <v>6.9788257000000006E-2</v>
      </c>
      <c r="H51" s="5" t="str">
        <f t="shared" si="10"/>
        <v>N/A</v>
      </c>
      <c r="I51" s="6">
        <v>-68.7</v>
      </c>
      <c r="J51" s="6">
        <v>-45.1</v>
      </c>
      <c r="K51" s="105" t="str">
        <f t="shared" si="11"/>
        <v>No</v>
      </c>
      <c r="L51" s="38"/>
    </row>
    <row r="52" spans="1:12" s="38" customFormat="1" x14ac:dyDescent="0.2">
      <c r="A52" s="124" t="s">
        <v>893</v>
      </c>
      <c r="B52" s="3" t="s">
        <v>213</v>
      </c>
      <c r="C52" s="4">
        <v>0.4887369976</v>
      </c>
      <c r="D52" s="5" t="str">
        <f t="shared" ref="D52:D57" si="12">IF($B52="N/A","N/A",IF(C52&lt;0,"No","Yes"))</f>
        <v>N/A</v>
      </c>
      <c r="E52" s="4">
        <v>0.41242817279999999</v>
      </c>
      <c r="F52" s="5" t="str">
        <f t="shared" ref="F52:F57" si="13">IF($B52="N/A","N/A",IF(E52&lt;0,"No","Yes"))</f>
        <v>N/A</v>
      </c>
      <c r="G52" s="4">
        <v>0.18113794829999999</v>
      </c>
      <c r="H52" s="5" t="str">
        <f t="shared" ref="H52:H57" si="14">IF($B52="N/A","N/A",IF(G52&lt;0,"No","Yes"))</f>
        <v>N/A</v>
      </c>
      <c r="I52" s="6">
        <v>-15.6</v>
      </c>
      <c r="J52" s="6">
        <v>-56.1</v>
      </c>
      <c r="K52" s="105" t="str">
        <f t="shared" ref="K52:K57" si="15">IF(J52="Div by 0", "N/A", IF(J52="N/A","N/A", IF(J52&gt;30, "No", IF(J52&lt;-30, "No", "Yes"))))</f>
        <v>No</v>
      </c>
    </row>
    <row r="53" spans="1:12" s="38" customFormat="1" x14ac:dyDescent="0.2">
      <c r="A53" s="124" t="s">
        <v>894</v>
      </c>
      <c r="B53" s="3" t="s">
        <v>213</v>
      </c>
      <c r="C53" s="4">
        <v>0</v>
      </c>
      <c r="D53" s="5" t="str">
        <f t="shared" si="12"/>
        <v>N/A</v>
      </c>
      <c r="E53" s="4">
        <v>0</v>
      </c>
      <c r="F53" s="5" t="str">
        <f t="shared" si="13"/>
        <v>N/A</v>
      </c>
      <c r="G53" s="4">
        <v>7.6692903000000002E-3</v>
      </c>
      <c r="H53" s="5" t="str">
        <f t="shared" si="14"/>
        <v>N/A</v>
      </c>
      <c r="I53" s="6" t="s">
        <v>1751</v>
      </c>
      <c r="J53" s="6" t="s">
        <v>1751</v>
      </c>
      <c r="K53" s="105" t="str">
        <f t="shared" si="15"/>
        <v>N/A</v>
      </c>
    </row>
    <row r="54" spans="1:12" s="38" customFormat="1" x14ac:dyDescent="0.2">
      <c r="A54" s="124" t="s">
        <v>895</v>
      </c>
      <c r="B54" s="3" t="s">
        <v>213</v>
      </c>
      <c r="C54" s="4">
        <v>0</v>
      </c>
      <c r="D54" s="5" t="str">
        <f t="shared" si="12"/>
        <v>N/A</v>
      </c>
      <c r="E54" s="4">
        <v>0</v>
      </c>
      <c r="F54" s="5" t="str">
        <f t="shared" si="13"/>
        <v>N/A</v>
      </c>
      <c r="G54" s="4">
        <v>2.9418436199999998E-2</v>
      </c>
      <c r="H54" s="5" t="str">
        <f t="shared" si="14"/>
        <v>N/A</v>
      </c>
      <c r="I54" s="6" t="s">
        <v>1751</v>
      </c>
      <c r="J54" s="6" t="s">
        <v>1751</v>
      </c>
      <c r="K54" s="105" t="str">
        <f t="shared" si="15"/>
        <v>N/A</v>
      </c>
    </row>
    <row r="55" spans="1:12" s="38" customFormat="1" x14ac:dyDescent="0.2">
      <c r="A55" s="124" t="s">
        <v>896</v>
      </c>
      <c r="B55" s="3" t="s">
        <v>213</v>
      </c>
      <c r="C55" s="4">
        <v>0</v>
      </c>
      <c r="D55" s="5" t="str">
        <f t="shared" si="12"/>
        <v>N/A</v>
      </c>
      <c r="E55" s="4">
        <v>0</v>
      </c>
      <c r="F55" s="5" t="str">
        <f t="shared" si="13"/>
        <v>N/A</v>
      </c>
      <c r="G55" s="4">
        <v>5.8964179999999996E-4</v>
      </c>
      <c r="H55" s="5" t="str">
        <f t="shared" si="14"/>
        <v>N/A</v>
      </c>
      <c r="I55" s="6" t="s">
        <v>1751</v>
      </c>
      <c r="J55" s="6" t="s">
        <v>1751</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1751</v>
      </c>
      <c r="J56" s="6" t="s">
        <v>1751</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65662205</v>
      </c>
      <c r="D7" s="19" t="str">
        <f>IF($B7="N/A","N/A",IF(C7&gt;15,"No",IF(C7&lt;-15,"No","Yes")))</f>
        <v>N/A</v>
      </c>
      <c r="E7" s="18">
        <v>70792511</v>
      </c>
      <c r="F7" s="19" t="str">
        <f>IF($B7="N/A","N/A",IF(E7&gt;15,"No",IF(E7&lt;-15,"No","Yes")))</f>
        <v>N/A</v>
      </c>
      <c r="G7" s="18">
        <v>78243894</v>
      </c>
      <c r="H7" s="19" t="str">
        <f>IF($B7="N/A","N/A",IF(G7&gt;15,"No",IF(G7&lt;-15,"No","Yes")))</f>
        <v>N/A</v>
      </c>
      <c r="I7" s="20">
        <v>7.8129999999999997</v>
      </c>
      <c r="J7" s="20">
        <v>10.53</v>
      </c>
      <c r="K7" s="106" t="str">
        <f t="shared" ref="K7:K22" si="0">IF(J7="Div by 0", "N/A", IF(J7="N/A","N/A", IF(J7&gt;30, "No", IF(J7&lt;-30, "No", "Yes"))))</f>
        <v>Yes</v>
      </c>
    </row>
    <row r="8" spans="1:11" x14ac:dyDescent="0.2">
      <c r="A8" s="104" t="s">
        <v>362</v>
      </c>
      <c r="B8" s="17" t="s">
        <v>213</v>
      </c>
      <c r="C8" s="21">
        <v>15.32956592</v>
      </c>
      <c r="D8" s="19" t="str">
        <f>IF($B8="N/A","N/A",IF(C8&gt;15,"No",IF(C8&lt;-15,"No","Yes")))</f>
        <v>N/A</v>
      </c>
      <c r="E8" s="21">
        <v>14.022209214</v>
      </c>
      <c r="F8" s="19" t="str">
        <f>IF($B8="N/A","N/A",IF(E8&gt;15,"No",IF(E8&lt;-15,"No","Yes")))</f>
        <v>N/A</v>
      </c>
      <c r="G8" s="21">
        <v>13.046025036</v>
      </c>
      <c r="H8" s="19" t="str">
        <f>IF($B8="N/A","N/A",IF(G8&gt;15,"No",IF(G8&lt;-15,"No","Yes")))</f>
        <v>N/A</v>
      </c>
      <c r="I8" s="20">
        <v>-8.5299999999999994</v>
      </c>
      <c r="J8" s="20">
        <v>-6.96</v>
      </c>
      <c r="K8" s="106" t="str">
        <f t="shared" si="0"/>
        <v>Yes</v>
      </c>
    </row>
    <row r="9" spans="1:11" x14ac:dyDescent="0.2">
      <c r="A9" s="104" t="s">
        <v>119</v>
      </c>
      <c r="B9" s="22" t="s">
        <v>213</v>
      </c>
      <c r="C9" s="5">
        <v>84.626588460999997</v>
      </c>
      <c r="D9" s="5" t="str">
        <f>IF($B9="N/A","N/A",IF(C9&gt;15,"No",IF(C9&lt;-15,"No","Yes")))</f>
        <v>N/A</v>
      </c>
      <c r="E9" s="5">
        <v>85.935337142999998</v>
      </c>
      <c r="F9" s="5" t="str">
        <f>IF($B9="N/A","N/A",IF(E9&gt;15,"No",IF(E9&lt;-15,"No","Yes")))</f>
        <v>N/A</v>
      </c>
      <c r="G9" s="5">
        <v>86.937825461000003</v>
      </c>
      <c r="H9" s="5" t="str">
        <f>IF($B9="N/A","N/A",IF(G9&gt;15,"No",IF(G9&lt;-15,"No","Yes")))</f>
        <v>N/A</v>
      </c>
      <c r="I9" s="6">
        <v>1.546</v>
      </c>
      <c r="J9" s="6">
        <v>1.167</v>
      </c>
      <c r="K9" s="105" t="str">
        <f t="shared" si="0"/>
        <v>Yes</v>
      </c>
    </row>
    <row r="10" spans="1:11" x14ac:dyDescent="0.2">
      <c r="A10" s="104" t="s">
        <v>120</v>
      </c>
      <c r="B10" s="22" t="s">
        <v>213</v>
      </c>
      <c r="C10" s="5">
        <v>4.3845618599999997E-2</v>
      </c>
      <c r="D10" s="5" t="str">
        <f>IF($B10="N/A","N/A",IF(C10&gt;15,"No",IF(C10&lt;-15,"No","Yes")))</f>
        <v>N/A</v>
      </c>
      <c r="E10" s="5">
        <v>4.2453643200000002E-2</v>
      </c>
      <c r="F10" s="5" t="str">
        <f>IF($B10="N/A","N/A",IF(E10&gt;15,"No",IF(E10&lt;-15,"No","Yes")))</f>
        <v>N/A</v>
      </c>
      <c r="G10" s="5">
        <v>1.6149502999999999E-2</v>
      </c>
      <c r="H10" s="5" t="str">
        <f>IF($B10="N/A","N/A",IF(G10&gt;15,"No",IF(G10&lt;-15,"No","Yes")))</f>
        <v>N/A</v>
      </c>
      <c r="I10" s="6">
        <v>-3.17</v>
      </c>
      <c r="J10" s="6">
        <v>-62</v>
      </c>
      <c r="K10" s="105" t="str">
        <f t="shared" si="0"/>
        <v>No</v>
      </c>
    </row>
    <row r="11" spans="1:11" x14ac:dyDescent="0.2">
      <c r="A11" s="104" t="s">
        <v>834</v>
      </c>
      <c r="B11" s="22" t="s">
        <v>214</v>
      </c>
      <c r="C11" s="5">
        <v>99.341491805999993</v>
      </c>
      <c r="D11" s="5" t="str">
        <f>IF(OR($B11="N/A",$C11="N/A"),"N/A",IF(C11&gt;100,"No",IF(C11&lt;95,"No","Yes")))</f>
        <v>Yes</v>
      </c>
      <c r="E11" s="5">
        <v>97.767536456000002</v>
      </c>
      <c r="F11" s="5" t="str">
        <f>IF(OR($B11="N/A",$E11="N/A"),"N/A",IF(E11&gt;100,"No",IF(E11&lt;95,"No","Yes")))</f>
        <v>Yes</v>
      </c>
      <c r="G11" s="5">
        <v>99.329027515000007</v>
      </c>
      <c r="H11" s="5" t="str">
        <f>IF($B11="N/A","N/A",IF(G11&gt;100,"No",IF(G11&lt;95,"No","Yes")))</f>
        <v>Yes</v>
      </c>
      <c r="I11" s="6">
        <v>-1.58</v>
      </c>
      <c r="J11" s="6">
        <v>1.597</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0</v>
      </c>
      <c r="D13" s="5" t="str">
        <f t="shared" si="1"/>
        <v>No</v>
      </c>
      <c r="E13" s="5">
        <v>0</v>
      </c>
      <c r="F13" s="5" t="str">
        <f t="shared" si="2"/>
        <v>No</v>
      </c>
      <c r="G13" s="5">
        <v>0</v>
      </c>
      <c r="H13" s="5" t="str">
        <f t="shared" si="3"/>
        <v>No</v>
      </c>
      <c r="I13" s="6" t="s">
        <v>1751</v>
      </c>
      <c r="J13" s="6" t="s">
        <v>1751</v>
      </c>
      <c r="K13" s="105" t="str">
        <f t="shared" si="0"/>
        <v>N/A</v>
      </c>
    </row>
    <row r="14" spans="1:11" x14ac:dyDescent="0.2">
      <c r="A14" s="104" t="s">
        <v>13</v>
      </c>
      <c r="B14" s="22" t="s">
        <v>213</v>
      </c>
      <c r="C14" s="23">
        <v>10065731</v>
      </c>
      <c r="D14" s="5" t="str">
        <f>IF($B14="N/A","N/A",IF(C14&gt;15,"No",IF(C14&lt;-15,"No","Yes")))</f>
        <v>N/A</v>
      </c>
      <c r="E14" s="23">
        <v>9926674</v>
      </c>
      <c r="F14" s="5" t="str">
        <f>IF($B14="N/A","N/A",IF(E14&gt;15,"No",IF(E14&lt;-15,"No","Yes")))</f>
        <v>N/A</v>
      </c>
      <c r="G14" s="23">
        <v>10207718</v>
      </c>
      <c r="H14" s="5" t="str">
        <f>IF($B14="N/A","N/A",IF(G14&gt;15,"No",IF(G14&lt;-15,"No","Yes")))</f>
        <v>N/A</v>
      </c>
      <c r="I14" s="6">
        <v>-1.38</v>
      </c>
      <c r="J14" s="6">
        <v>2.831</v>
      </c>
      <c r="K14" s="105" t="str">
        <f t="shared" si="0"/>
        <v>Yes</v>
      </c>
    </row>
    <row r="15" spans="1:11" ht="14.25" customHeight="1" x14ac:dyDescent="0.2">
      <c r="A15" s="104" t="s">
        <v>441</v>
      </c>
      <c r="B15" s="22" t="s">
        <v>213</v>
      </c>
      <c r="C15" s="5">
        <v>8.7971752900000005E-2</v>
      </c>
      <c r="D15" s="5" t="str">
        <f>IF($B15="N/A","N/A",IF(C15&gt;15,"No",IF(C15&lt;-15,"No","Yes")))</f>
        <v>N/A</v>
      </c>
      <c r="E15" s="5">
        <v>0.61885783699999997</v>
      </c>
      <c r="F15" s="5" t="str">
        <f>IF($B15="N/A","N/A",IF(E15&gt;15,"No",IF(E15&lt;-15,"No","Yes")))</f>
        <v>N/A</v>
      </c>
      <c r="G15" s="5">
        <v>0.18831829010000001</v>
      </c>
      <c r="H15" s="5" t="str">
        <f>IF($B15="N/A","N/A",IF(G15&gt;15,"No",IF(G15&lt;-15,"No","Yes")))</f>
        <v>N/A</v>
      </c>
      <c r="I15" s="6">
        <v>603.5</v>
      </c>
      <c r="J15" s="6">
        <v>-69.599999999999994</v>
      </c>
      <c r="K15" s="105" t="str">
        <f t="shared" si="0"/>
        <v>No</v>
      </c>
    </row>
    <row r="16" spans="1:11" ht="12.75" customHeight="1" x14ac:dyDescent="0.2">
      <c r="A16" s="104" t="s">
        <v>857</v>
      </c>
      <c r="B16" s="22" t="s">
        <v>213</v>
      </c>
      <c r="C16" s="24">
        <v>327.46437041000001</v>
      </c>
      <c r="D16" s="5" t="str">
        <f>IF($B16="N/A","N/A",IF(C16&gt;15,"No",IF(C16&lt;-15,"No","Yes")))</f>
        <v>N/A</v>
      </c>
      <c r="E16" s="24">
        <v>125.30884555</v>
      </c>
      <c r="F16" s="5" t="str">
        <f>IF($B16="N/A","N/A",IF(E16&gt;15,"No",IF(E16&lt;-15,"No","Yes")))</f>
        <v>N/A</v>
      </c>
      <c r="G16" s="24">
        <v>175.76595745</v>
      </c>
      <c r="H16" s="5" t="str">
        <f>IF($B16="N/A","N/A",IF(G16&gt;15,"No",IF(G16&lt;-15,"No","Yes")))</f>
        <v>N/A</v>
      </c>
      <c r="I16" s="6">
        <v>-61.7</v>
      </c>
      <c r="J16" s="6">
        <v>40.270000000000003</v>
      </c>
      <c r="K16" s="105" t="str">
        <f t="shared" si="0"/>
        <v>No</v>
      </c>
    </row>
    <row r="17" spans="1:11" x14ac:dyDescent="0.2">
      <c r="A17" s="104" t="s">
        <v>131</v>
      </c>
      <c r="B17" s="22" t="s">
        <v>213</v>
      </c>
      <c r="C17" s="23">
        <v>1695</v>
      </c>
      <c r="D17" s="5" t="str">
        <f>IF($B17="N/A","N/A",IF(C17&gt;15,"No",IF(C17&lt;-15,"No","Yes")))</f>
        <v>N/A</v>
      </c>
      <c r="E17" s="23">
        <v>2221</v>
      </c>
      <c r="F17" s="5" t="str">
        <f>IF($B17="N/A","N/A",IF(E17&gt;15,"No",IF(E17&lt;-15,"No","Yes")))</f>
        <v>N/A</v>
      </c>
      <c r="G17" s="23">
        <v>396</v>
      </c>
      <c r="H17" s="5" t="str">
        <f>IF($B17="N/A","N/A",IF(G17&gt;15,"No",IF(G17&lt;-15,"No","Yes")))</f>
        <v>N/A</v>
      </c>
      <c r="I17" s="6">
        <v>31.03</v>
      </c>
      <c r="J17" s="6">
        <v>-82.2</v>
      </c>
      <c r="K17" s="105" t="str">
        <f t="shared" si="0"/>
        <v>No</v>
      </c>
    </row>
    <row r="18" spans="1:11" x14ac:dyDescent="0.2">
      <c r="A18" s="104" t="s">
        <v>346</v>
      </c>
      <c r="B18" s="22" t="s">
        <v>213</v>
      </c>
      <c r="C18" s="4">
        <v>2.5813937000000002E-3</v>
      </c>
      <c r="D18" s="5" t="str">
        <f>IF($B18="N/A","N/A",IF(C18&gt;15,"No",IF(C18&lt;-15,"No","Yes")))</f>
        <v>N/A</v>
      </c>
      <c r="E18" s="4">
        <v>3.1373375000000002E-3</v>
      </c>
      <c r="F18" s="5" t="str">
        <f>IF($B18="N/A","N/A",IF(E18&gt;15,"No",IF(E18&lt;-15,"No","Yes")))</f>
        <v>N/A</v>
      </c>
      <c r="G18" s="4">
        <v>5.0610979999999998E-4</v>
      </c>
      <c r="H18" s="5" t="str">
        <f>IF($B18="N/A","N/A",IF(G18&gt;15,"No",IF(G18&lt;-15,"No","Yes")))</f>
        <v>N/A</v>
      </c>
      <c r="I18" s="6">
        <v>21.54</v>
      </c>
      <c r="J18" s="6">
        <v>-83.9</v>
      </c>
      <c r="K18" s="105" t="str">
        <f t="shared" si="0"/>
        <v>No</v>
      </c>
    </row>
    <row r="19" spans="1:11" ht="27.75" customHeight="1" x14ac:dyDescent="0.2">
      <c r="A19" s="104" t="s">
        <v>836</v>
      </c>
      <c r="B19" s="22" t="s">
        <v>213</v>
      </c>
      <c r="C19" s="24">
        <v>21.878466076999999</v>
      </c>
      <c r="D19" s="5" t="str">
        <f>IF($B19="N/A","N/A",IF(C19&gt;60,"No",IF(C19&lt;15,"No","Yes")))</f>
        <v>N/A</v>
      </c>
      <c r="E19" s="24">
        <v>40.457451597999999</v>
      </c>
      <c r="F19" s="5" t="str">
        <f>IF($B19="N/A","N/A",IF(E19&gt;60,"No",IF(E19&lt;15,"No","Yes")))</f>
        <v>N/A</v>
      </c>
      <c r="G19" s="24">
        <v>21.282828283000001</v>
      </c>
      <c r="H19" s="5" t="str">
        <f>IF($B19="N/A","N/A",IF(G19&gt;60,"No",IF(G19&lt;15,"No","Yes")))</f>
        <v>N/A</v>
      </c>
      <c r="I19" s="6">
        <v>84.92</v>
      </c>
      <c r="J19" s="6">
        <v>-47.4</v>
      </c>
      <c r="K19" s="105" t="str">
        <f t="shared" si="0"/>
        <v>No</v>
      </c>
    </row>
    <row r="20" spans="1:11" x14ac:dyDescent="0.2">
      <c r="A20" s="104" t="s">
        <v>27</v>
      </c>
      <c r="B20" s="22" t="s">
        <v>217</v>
      </c>
      <c r="C20" s="23">
        <v>11</v>
      </c>
      <c r="D20" s="5" t="str">
        <f>IF($B20="N/A","N/A",IF(C20="N/A","N/A",IF(C20=0,"Yes","No")))</f>
        <v>No</v>
      </c>
      <c r="E20" s="23">
        <v>0</v>
      </c>
      <c r="F20" s="5" t="str">
        <f>IF($B20="N/A","N/A",IF(E20="N/A","N/A",IF(E20=0,"Yes","No")))</f>
        <v>Yes</v>
      </c>
      <c r="G20" s="23">
        <v>0</v>
      </c>
      <c r="H20" s="5" t="str">
        <f>IF($B20="N/A","N/A",IF(G20=0,"Yes","No"))</f>
        <v>Yes</v>
      </c>
      <c r="I20" s="6">
        <v>-100</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10065731</v>
      </c>
      <c r="D6" s="5" t="str">
        <f>IF($B6="N/A","N/A",IF(C6&gt;15,"No",IF(C6&lt;-15,"No","Yes")))</f>
        <v>N/A</v>
      </c>
      <c r="E6" s="23">
        <v>9926674</v>
      </c>
      <c r="F6" s="5" t="str">
        <f>IF($B6="N/A","N/A",IF(E6&gt;15,"No",IF(E6&lt;-15,"No","Yes")))</f>
        <v>N/A</v>
      </c>
      <c r="G6" s="23">
        <v>10207718</v>
      </c>
      <c r="H6" s="5" t="str">
        <f>IF($B6="N/A","N/A",IF(G6&gt;15,"No",IF(G6&lt;-15,"No","Yes")))</f>
        <v>N/A</v>
      </c>
      <c r="I6" s="6">
        <v>-1.38</v>
      </c>
      <c r="J6" s="6">
        <v>2.831</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60.233048746999998</v>
      </c>
      <c r="D9" s="5" t="str">
        <f>IF($B9="N/A","N/A",IF(C9&gt;60,"No",IF(C9&lt;15,"No","Yes")))</f>
        <v>No</v>
      </c>
      <c r="E9" s="24">
        <v>66.860563366999997</v>
      </c>
      <c r="F9" s="5" t="str">
        <f>IF($B9="N/A","N/A",IF(E9&gt;60,"No",IF(E9&lt;15,"No","Yes")))</f>
        <v>No</v>
      </c>
      <c r="G9" s="24">
        <v>68.596598671999999</v>
      </c>
      <c r="H9" s="5" t="str">
        <f>IF($B9="N/A","N/A",IF(G9&gt;60,"No",IF(G9&lt;15,"No","Yes")))</f>
        <v>No</v>
      </c>
      <c r="I9" s="6">
        <v>11</v>
      </c>
      <c r="J9" s="6">
        <v>2.597</v>
      </c>
      <c r="K9" s="105" t="str">
        <f t="shared" si="0"/>
        <v>Yes</v>
      </c>
    </row>
    <row r="10" spans="1:11" x14ac:dyDescent="0.2">
      <c r="A10" s="104" t="s">
        <v>14</v>
      </c>
      <c r="B10" s="22" t="s">
        <v>272</v>
      </c>
      <c r="C10" s="5">
        <v>2.8052110671000001</v>
      </c>
      <c r="D10" s="5" t="str">
        <f>IF($B10="N/A","N/A",IF(C10&gt;15,"No",IF(C10&lt;=0,"No","Yes")))</f>
        <v>Yes</v>
      </c>
      <c r="E10" s="5">
        <v>2.8730670515000001</v>
      </c>
      <c r="F10" s="5" t="str">
        <f>IF($B10="N/A","N/A",IF(E10&gt;15,"No",IF(E10&lt;=0,"No","Yes")))</f>
        <v>Yes</v>
      </c>
      <c r="G10" s="5">
        <v>2.7186291784000001</v>
      </c>
      <c r="H10" s="5" t="str">
        <f>IF($B10="N/A","N/A",IF(G10&gt;15,"No",IF(G10&lt;=0,"No","Yes")))</f>
        <v>Yes</v>
      </c>
      <c r="I10" s="6">
        <v>2.419</v>
      </c>
      <c r="J10" s="6">
        <v>-5.38</v>
      </c>
      <c r="K10" s="105" t="str">
        <f t="shared" si="0"/>
        <v>Yes</v>
      </c>
    </row>
    <row r="11" spans="1:11" x14ac:dyDescent="0.2">
      <c r="A11" s="104" t="s">
        <v>872</v>
      </c>
      <c r="B11" s="22" t="s">
        <v>213</v>
      </c>
      <c r="C11" s="24">
        <v>132.38436067000001</v>
      </c>
      <c r="D11" s="5" t="str">
        <f>IF($B11="N/A","N/A",IF(C11&gt;15,"No",IF(C11&lt;-15,"No","Yes")))</f>
        <v>N/A</v>
      </c>
      <c r="E11" s="24">
        <v>154.71644108999999</v>
      </c>
      <c r="F11" s="5" t="str">
        <f>IF($B11="N/A","N/A",IF(E11&gt;15,"No",IF(E11&lt;-15,"No","Yes")))</f>
        <v>N/A</v>
      </c>
      <c r="G11" s="24">
        <v>157.46117978000001</v>
      </c>
      <c r="H11" s="5" t="str">
        <f>IF($B11="N/A","N/A",IF(G11&gt;15,"No",IF(G11&lt;-15,"No","Yes")))</f>
        <v>N/A</v>
      </c>
      <c r="I11" s="6">
        <v>16.87</v>
      </c>
      <c r="J11" s="6">
        <v>1.774</v>
      </c>
      <c r="K11" s="105" t="str">
        <f t="shared" si="0"/>
        <v>Yes</v>
      </c>
    </row>
    <row r="12" spans="1:11" x14ac:dyDescent="0.2">
      <c r="A12" s="104" t="s">
        <v>934</v>
      </c>
      <c r="B12" s="22" t="s">
        <v>213</v>
      </c>
      <c r="C12" s="5">
        <v>2.9377796803999998</v>
      </c>
      <c r="D12" s="5" t="str">
        <f>IF($B12="N/A","N/A",IF(C12&gt;15,"No",IF(C12&lt;-15,"No","Yes")))</f>
        <v>N/A</v>
      </c>
      <c r="E12" s="5">
        <v>3.2941244972999999</v>
      </c>
      <c r="F12" s="5" t="str">
        <f>IF($B12="N/A","N/A",IF(E12&gt;15,"No",IF(E12&lt;-15,"No","Yes")))</f>
        <v>N/A</v>
      </c>
      <c r="G12" s="5">
        <v>3.3551279531999998</v>
      </c>
      <c r="H12" s="5" t="str">
        <f>IF($B12="N/A","N/A",IF(G12&gt;15,"No",IF(G12&lt;-15,"No","Yes")))</f>
        <v>N/A</v>
      </c>
      <c r="I12" s="6">
        <v>12.13</v>
      </c>
      <c r="J12" s="6">
        <v>1.8520000000000001</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99.868981489999996</v>
      </c>
      <c r="H13" s="5" t="str">
        <f>IF($B13="N/A","N/A",IF(G13&gt;99,"No",IF(G13&lt;95,"No","Yes")))</f>
        <v>No</v>
      </c>
      <c r="I13" s="6">
        <v>0</v>
      </c>
      <c r="J13" s="6">
        <v>-0.13100000000000001</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0.13101850970000001</v>
      </c>
      <c r="H14" s="5" t="str">
        <f>IF($B14="N/A","N/A",IF(G14&gt;6,"No",IF(G14&lt;=0,"No","Yes")))</f>
        <v>Yes</v>
      </c>
      <c r="I14" s="6" t="s">
        <v>1751</v>
      </c>
      <c r="J14" s="6" t="s">
        <v>1751</v>
      </c>
      <c r="K14" s="105" t="str">
        <f t="shared" si="0"/>
        <v>N/A</v>
      </c>
    </row>
    <row r="15" spans="1:11" x14ac:dyDescent="0.2">
      <c r="A15" s="104" t="s">
        <v>164</v>
      </c>
      <c r="B15" s="22" t="s">
        <v>213</v>
      </c>
      <c r="C15" s="5">
        <v>95.216114954999995</v>
      </c>
      <c r="D15" s="5" t="str">
        <f>IF($B15="N/A","N/A",IF(C15&gt;15,"No",IF(C15&lt;-15,"No","Yes")))</f>
        <v>N/A</v>
      </c>
      <c r="E15" s="5">
        <v>98.248829365999995</v>
      </c>
      <c r="F15" s="5" t="str">
        <f>IF($B15="N/A","N/A",IF(E15&gt;15,"No",IF(E15&lt;-15,"No","Yes")))</f>
        <v>N/A</v>
      </c>
      <c r="G15" s="5">
        <v>98.592984501999993</v>
      </c>
      <c r="H15" s="5" t="str">
        <f>IF($B15="N/A","N/A",IF(G15&gt;15,"No",IF(G15&lt;-15,"No","Yes")))</f>
        <v>N/A</v>
      </c>
      <c r="I15" s="6">
        <v>3.1850000000000001</v>
      </c>
      <c r="J15" s="6">
        <v>0.3503</v>
      </c>
      <c r="K15" s="105" t="str">
        <f t="shared" si="0"/>
        <v>Yes</v>
      </c>
    </row>
    <row r="16" spans="1:11" x14ac:dyDescent="0.2">
      <c r="A16" s="104" t="s">
        <v>165</v>
      </c>
      <c r="B16" s="22" t="s">
        <v>275</v>
      </c>
      <c r="C16" s="5">
        <v>99.998956856999996</v>
      </c>
      <c r="D16" s="5" t="str">
        <f>IF($B16="N/A","N/A",IF(C16&gt;98,"Yes","No"))</f>
        <v>Yes</v>
      </c>
      <c r="E16" s="5">
        <v>99.999325051</v>
      </c>
      <c r="F16" s="5" t="str">
        <f>IF($B16="N/A","N/A",IF(E16&gt;98,"Yes","No"))</f>
        <v>Yes</v>
      </c>
      <c r="G16" s="5">
        <v>99.999607626</v>
      </c>
      <c r="H16" s="5" t="str">
        <f>IF($B16="N/A","N/A",IF(G16&gt;98,"Yes","No"))</f>
        <v>Yes</v>
      </c>
      <c r="I16" s="6">
        <v>4.0000000000000002E-4</v>
      </c>
      <c r="J16" s="6">
        <v>2.9999999999999997E-4</v>
      </c>
      <c r="K16" s="105" t="str">
        <f t="shared" si="0"/>
        <v>Yes</v>
      </c>
    </row>
    <row r="17" spans="1:11" x14ac:dyDescent="0.2">
      <c r="A17" s="104" t="s">
        <v>21</v>
      </c>
      <c r="B17" s="22" t="s">
        <v>275</v>
      </c>
      <c r="C17" s="5">
        <v>99.996741419000003</v>
      </c>
      <c r="D17" s="5" t="str">
        <f>IF($B17="N/A","N/A",IF(C17&gt;98,"Yes","No"))</f>
        <v>Yes</v>
      </c>
      <c r="E17" s="5">
        <v>99.996051043999998</v>
      </c>
      <c r="F17" s="5" t="str">
        <f>IF($B17="N/A","N/A",IF(E17&gt;98,"Yes","No"))</f>
        <v>Yes</v>
      </c>
      <c r="G17" s="5">
        <v>99.99662558</v>
      </c>
      <c r="H17" s="5" t="str">
        <f>IF($B17="N/A","N/A",IF(G17&gt;98,"Yes","No"))</f>
        <v>Yes</v>
      </c>
      <c r="I17" s="6">
        <v>-1E-3</v>
      </c>
      <c r="J17" s="6">
        <v>5.9999999999999995E-4</v>
      </c>
      <c r="K17" s="105" t="str">
        <f t="shared" si="0"/>
        <v>Yes</v>
      </c>
    </row>
    <row r="18" spans="1:11" x14ac:dyDescent="0.2">
      <c r="A18" s="104" t="s">
        <v>53</v>
      </c>
      <c r="B18" s="22" t="s">
        <v>275</v>
      </c>
      <c r="C18" s="5">
        <v>99.997208349999994</v>
      </c>
      <c r="D18" s="5" t="str">
        <f>IF($B18="N/A","N/A",IF(C18&gt;98,"Yes","No"))</f>
        <v>Yes</v>
      </c>
      <c r="E18" s="5">
        <v>99.997975152999999</v>
      </c>
      <c r="F18" s="5" t="str">
        <f>IF($B18="N/A","N/A",IF(E18&gt;98,"Yes","No"))</f>
        <v>Yes</v>
      </c>
      <c r="G18" s="5">
        <v>99.998293171</v>
      </c>
      <c r="H18" s="5" t="str">
        <f>IF($B18="N/A","N/A",IF(G18&gt;98,"Yes","No"))</f>
        <v>Yes</v>
      </c>
      <c r="I18" s="6">
        <v>8.0000000000000004E-4</v>
      </c>
      <c r="J18" s="6">
        <v>2.9999999999999997E-4</v>
      </c>
      <c r="K18" s="105" t="str">
        <f t="shared" si="0"/>
        <v>Yes</v>
      </c>
    </row>
    <row r="19" spans="1:11" ht="12.75" customHeight="1" x14ac:dyDescent="0.2">
      <c r="A19" s="104" t="s">
        <v>673</v>
      </c>
      <c r="B19" s="22" t="s">
        <v>223</v>
      </c>
      <c r="C19" s="5">
        <v>98.797086867999994</v>
      </c>
      <c r="D19" s="5" t="str">
        <f>IF($B19="N/A","N/A",IF(C19&gt;100,"No",IF(C19&lt;98,"No","Yes")))</f>
        <v>Yes</v>
      </c>
      <c r="E19" s="5">
        <v>99.138603725999999</v>
      </c>
      <c r="F19" s="5" t="str">
        <f>IF($B19="N/A","N/A",IF(E19&gt;100,"No",IF(E19&lt;98,"No","Yes")))</f>
        <v>Yes</v>
      </c>
      <c r="G19" s="5">
        <v>91.093837035999996</v>
      </c>
      <c r="H19" s="5" t="str">
        <f>IF($B19="N/A","N/A",IF(G19&gt;100,"No",IF(G19&lt;98,"No","Yes")))</f>
        <v>No</v>
      </c>
      <c r="I19" s="6">
        <v>0.34570000000000001</v>
      </c>
      <c r="J19" s="6">
        <v>-8.11</v>
      </c>
      <c r="K19" s="105" t="str">
        <f>IF(J19="Div by 0", "N/A", IF(J19="N/A","N/A", IF(J19&gt;30, "No", IF(J19&lt;-30, "No", "Yes"))))</f>
        <v>Yes</v>
      </c>
    </row>
    <row r="20" spans="1:11" x14ac:dyDescent="0.2">
      <c r="A20" s="104" t="s">
        <v>674</v>
      </c>
      <c r="B20" s="22" t="s">
        <v>223</v>
      </c>
      <c r="C20" s="5">
        <v>99.882959319999998</v>
      </c>
      <c r="D20" s="5" t="str">
        <f>IF($B20="N/A","N/A",IF(C20&gt;100,"No",IF(C20&lt;98,"No","Yes")))</f>
        <v>Yes</v>
      </c>
      <c r="E20" s="5">
        <v>99.857374182000001</v>
      </c>
      <c r="F20" s="5" t="str">
        <f>IF($B20="N/A","N/A",IF(E20&gt;100,"No",IF(E20&lt;98,"No","Yes")))</f>
        <v>Yes</v>
      </c>
      <c r="G20" s="5">
        <v>99.859478877000001</v>
      </c>
      <c r="H20" s="5" t="str">
        <f>IF($B20="N/A","N/A",IF(G20&gt;100,"No",IF(G20&lt;98,"No","Yes")))</f>
        <v>Yes</v>
      </c>
      <c r="I20" s="6">
        <v>-2.5999999999999999E-2</v>
      </c>
      <c r="J20" s="6">
        <v>2.0999999999999999E-3</v>
      </c>
      <c r="K20" s="105" t="str">
        <f>IF(J20="Div by 0", "N/A", IF(J20="N/A","N/A", IF(J20&gt;30, "No", IF(J20&lt;-30, "No", "Yes"))))</f>
        <v>Yes</v>
      </c>
    </row>
    <row r="21" spans="1:11" x14ac:dyDescent="0.2">
      <c r="A21" s="104" t="s">
        <v>675</v>
      </c>
      <c r="B21" s="22" t="s">
        <v>223</v>
      </c>
      <c r="C21" s="5">
        <v>99.882959319999998</v>
      </c>
      <c r="D21" s="5" t="str">
        <f>IF($B21="N/A","N/A",IF(C21&gt;100,"No",IF(C21&lt;98,"No","Yes")))</f>
        <v>Yes</v>
      </c>
      <c r="E21" s="5">
        <v>99.857374182000001</v>
      </c>
      <c r="F21" s="5" t="str">
        <f>IF($B21="N/A","N/A",IF(E21&gt;100,"No",IF(E21&lt;98,"No","Yes")))</f>
        <v>Yes</v>
      </c>
      <c r="G21" s="5">
        <v>99.859478877000001</v>
      </c>
      <c r="H21" s="5" t="str">
        <f>IF($B21="N/A","N/A",IF(G21&gt;100,"No",IF(G21&lt;98,"No","Yes")))</f>
        <v>Yes</v>
      </c>
      <c r="I21" s="6">
        <v>-2.5999999999999999E-2</v>
      </c>
      <c r="J21" s="6">
        <v>2.0999999999999999E-3</v>
      </c>
      <c r="K21" s="105" t="str">
        <f>IF(J21="Div by 0", "N/A", IF(J21="N/A","N/A", IF(J21&gt;30, "No", IF(J21&lt;-30, "No", "Yes"))))</f>
        <v>Yes</v>
      </c>
    </row>
    <row r="22" spans="1:11" ht="15" customHeight="1" x14ac:dyDescent="0.2">
      <c r="A22" s="104" t="s">
        <v>1686</v>
      </c>
      <c r="B22" s="22" t="s">
        <v>213</v>
      </c>
      <c r="C22" s="5">
        <v>61.805575769999997</v>
      </c>
      <c r="D22" s="5" t="str">
        <f>IF($B22="N/A","N/A",IF(C22&gt;15,"No",IF(C22&lt;-15,"No","Yes")))</f>
        <v>N/A</v>
      </c>
      <c r="E22" s="5">
        <v>60.102759493999997</v>
      </c>
      <c r="F22" s="5" t="str">
        <f>IF($B22="N/A","N/A",IF(E22&gt;15,"No",IF(E22&lt;-15,"No","Yes")))</f>
        <v>N/A</v>
      </c>
      <c r="G22" s="5">
        <v>61.430311848000002</v>
      </c>
      <c r="H22" s="5" t="str">
        <f>IF($B22="N/A","N/A",IF(G22&gt;15,"No",IF(G22&lt;-15,"No","Yes")))</f>
        <v>N/A</v>
      </c>
      <c r="I22" s="6">
        <v>-2.76</v>
      </c>
      <c r="J22" s="6">
        <v>2.2090000000000001</v>
      </c>
      <c r="K22" s="105" t="str">
        <f t="shared" ref="K22:K31" si="1">IF(J22="Div by 0", "N/A", IF(J22="N/A","N/A", IF(J22&gt;30, "No", IF(J22&lt;-30, "No", "Yes"))))</f>
        <v>Yes</v>
      </c>
    </row>
    <row r="23" spans="1:11" x14ac:dyDescent="0.2">
      <c r="A23" s="104" t="s">
        <v>935</v>
      </c>
      <c r="B23" s="22" t="s">
        <v>213</v>
      </c>
      <c r="C23" s="5">
        <v>37.883050918000002</v>
      </c>
      <c r="D23" s="5" t="str">
        <f>IF($B23="N/A","N/A",IF(C23&gt;15,"No",IF(C23&lt;-15,"No","Yes")))</f>
        <v>N/A</v>
      </c>
      <c r="E23" s="5">
        <v>39.390081713000001</v>
      </c>
      <c r="F23" s="5" t="str">
        <f>IF($B23="N/A","N/A",IF(E23&gt;15,"No",IF(E23&lt;-15,"No","Yes")))</f>
        <v>N/A</v>
      </c>
      <c r="G23" s="5">
        <v>37.889604708999997</v>
      </c>
      <c r="H23" s="5" t="str">
        <f>IF($B23="N/A","N/A",IF(G23&gt;15,"No",IF(G23&lt;-15,"No","Yes")))</f>
        <v>N/A</v>
      </c>
      <c r="I23" s="6">
        <v>3.9780000000000002</v>
      </c>
      <c r="J23" s="6">
        <v>-3.81</v>
      </c>
      <c r="K23" s="105" t="str">
        <f t="shared" si="1"/>
        <v>Yes</v>
      </c>
    </row>
    <row r="24" spans="1:11" ht="25.5" x14ac:dyDescent="0.2">
      <c r="A24" s="104" t="s">
        <v>936</v>
      </c>
      <c r="B24" s="22" t="s">
        <v>213</v>
      </c>
      <c r="C24" s="5">
        <v>0.14845419570000001</v>
      </c>
      <c r="D24" s="5" t="str">
        <f>IF($B24="N/A","N/A",IF(C24&gt;15,"No",IF(C24&lt;-15,"No","Yes")))</f>
        <v>N/A</v>
      </c>
      <c r="E24" s="5">
        <v>0.33515757639999999</v>
      </c>
      <c r="F24" s="5" t="str">
        <f>IF($B24="N/A","N/A",IF(E24&gt;15,"No",IF(E24&lt;-15,"No","Yes")))</f>
        <v>N/A</v>
      </c>
      <c r="G24" s="5">
        <v>0.50934008949999998</v>
      </c>
      <c r="H24" s="5" t="str">
        <f>IF($B24="N/A","N/A",IF(G24&gt;15,"No",IF(G24&lt;-15,"No","Yes")))</f>
        <v>N/A</v>
      </c>
      <c r="I24" s="6">
        <v>125.8</v>
      </c>
      <c r="J24" s="6">
        <v>51.97</v>
      </c>
      <c r="K24" s="105" t="str">
        <f t="shared" si="1"/>
        <v>No</v>
      </c>
    </row>
    <row r="25" spans="1:11" x14ac:dyDescent="0.2">
      <c r="A25" s="104" t="s">
        <v>166</v>
      </c>
      <c r="B25" s="22" t="s">
        <v>213</v>
      </c>
      <c r="C25" s="5">
        <v>99.882959319999998</v>
      </c>
      <c r="D25" s="5" t="str">
        <f t="shared" ref="D25:D27" si="2">IF($B25="N/A","N/A",IF(C25&gt;15,"No",IF(C25&lt;-15,"No","Yes")))</f>
        <v>N/A</v>
      </c>
      <c r="E25" s="5">
        <v>99.857374182000001</v>
      </c>
      <c r="F25" s="5" t="str">
        <f t="shared" ref="F25:F27" si="3">IF($B25="N/A","N/A",IF(E25&gt;15,"No",IF(E25&lt;-15,"No","Yes")))</f>
        <v>N/A</v>
      </c>
      <c r="G25" s="5">
        <v>99.859478877000001</v>
      </c>
      <c r="H25" s="5" t="str">
        <f t="shared" ref="H25:H27" si="4">IF($B25="N/A","N/A",IF(G25&gt;15,"No",IF(G25&lt;-15,"No","Yes")))</f>
        <v>N/A</v>
      </c>
      <c r="I25" s="6">
        <v>-2.5999999999999999E-2</v>
      </c>
      <c r="J25" s="6">
        <v>2.0999999999999999E-3</v>
      </c>
      <c r="K25" s="105" t="str">
        <f t="shared" si="1"/>
        <v>Yes</v>
      </c>
    </row>
    <row r="26" spans="1:11" x14ac:dyDescent="0.2">
      <c r="A26" s="104" t="s">
        <v>167</v>
      </c>
      <c r="B26" s="22" t="s">
        <v>213</v>
      </c>
      <c r="C26" s="5">
        <v>99.882959319999998</v>
      </c>
      <c r="D26" s="5" t="str">
        <f t="shared" si="2"/>
        <v>N/A</v>
      </c>
      <c r="E26" s="5">
        <v>99.857374182000001</v>
      </c>
      <c r="F26" s="5" t="str">
        <f t="shared" si="3"/>
        <v>N/A</v>
      </c>
      <c r="G26" s="5">
        <v>99.859478877000001</v>
      </c>
      <c r="H26" s="5" t="str">
        <f t="shared" si="4"/>
        <v>N/A</v>
      </c>
      <c r="I26" s="6">
        <v>-2.5999999999999999E-2</v>
      </c>
      <c r="J26" s="6">
        <v>2.0999999999999999E-3</v>
      </c>
      <c r="K26" s="105" t="str">
        <f t="shared" si="1"/>
        <v>Yes</v>
      </c>
    </row>
    <row r="27" spans="1:11" x14ac:dyDescent="0.2">
      <c r="A27" s="104" t="s">
        <v>168</v>
      </c>
      <c r="B27" s="22" t="s">
        <v>213</v>
      </c>
      <c r="C27" s="5">
        <v>99.882959319999998</v>
      </c>
      <c r="D27" s="5" t="str">
        <f t="shared" si="2"/>
        <v>N/A</v>
      </c>
      <c r="E27" s="5">
        <v>99.857374182000001</v>
      </c>
      <c r="F27" s="5" t="str">
        <f t="shared" si="3"/>
        <v>N/A</v>
      </c>
      <c r="G27" s="5">
        <v>99.859478877000001</v>
      </c>
      <c r="H27" s="5" t="str">
        <f t="shared" si="4"/>
        <v>N/A</v>
      </c>
      <c r="I27" s="6">
        <v>-2.5999999999999999E-2</v>
      </c>
      <c r="J27" s="6">
        <v>2.0999999999999999E-3</v>
      </c>
      <c r="K27" s="105" t="str">
        <f t="shared" si="1"/>
        <v>Yes</v>
      </c>
    </row>
    <row r="28" spans="1:11" x14ac:dyDescent="0.2">
      <c r="A28" s="104" t="s">
        <v>54</v>
      </c>
      <c r="B28" s="22" t="s">
        <v>213</v>
      </c>
      <c r="C28" s="5">
        <v>35.666043529</v>
      </c>
      <c r="D28" s="5" t="str">
        <f>IF($B28="N/A","N/A",IF(C28&gt;15,"No",IF(C28&lt;-15,"No","Yes")))</f>
        <v>N/A</v>
      </c>
      <c r="E28" s="5">
        <v>33.991143459</v>
      </c>
      <c r="F28" s="5" t="str">
        <f>IF($B28="N/A","N/A",IF(E28&gt;15,"No",IF(E28&lt;-15,"No","Yes")))</f>
        <v>N/A</v>
      </c>
      <c r="G28" s="5">
        <v>35.967059435000003</v>
      </c>
      <c r="H28" s="5" t="str">
        <f>IF($B28="N/A","N/A",IF(G28&gt;15,"No",IF(G28&lt;-15,"No","Yes")))</f>
        <v>N/A</v>
      </c>
      <c r="I28" s="6">
        <v>-4.7</v>
      </c>
      <c r="J28" s="6">
        <v>5.8129999999999997</v>
      </c>
      <c r="K28" s="105" t="str">
        <f t="shared" si="1"/>
        <v>Yes</v>
      </c>
    </row>
    <row r="29" spans="1:11" x14ac:dyDescent="0.2">
      <c r="A29" s="104" t="s">
        <v>55</v>
      </c>
      <c r="B29" s="22" t="s">
        <v>213</v>
      </c>
      <c r="C29" s="5">
        <v>64.216915791000005</v>
      </c>
      <c r="D29" s="5" t="str">
        <f>IF($B29="N/A","N/A",IF(C29&gt;15,"No",IF(C29&lt;-15,"No","Yes")))</f>
        <v>N/A</v>
      </c>
      <c r="E29" s="5">
        <v>65.866230723000001</v>
      </c>
      <c r="F29" s="5" t="str">
        <f>IF($B29="N/A","N/A",IF(E29&gt;15,"No",IF(E29&lt;-15,"No","Yes")))</f>
        <v>N/A</v>
      </c>
      <c r="G29" s="5">
        <v>63.892419441999998</v>
      </c>
      <c r="H29" s="5" t="str">
        <f>IF($B29="N/A","N/A",IF(G29&gt;15,"No",IF(G29&lt;-15,"No","Yes")))</f>
        <v>N/A</v>
      </c>
      <c r="I29" s="6">
        <v>2.5680000000000001</v>
      </c>
      <c r="J29" s="6">
        <v>-3</v>
      </c>
      <c r="K29" s="105" t="str">
        <f t="shared" si="1"/>
        <v>Yes</v>
      </c>
    </row>
    <row r="30" spans="1:11" x14ac:dyDescent="0.2">
      <c r="A30" s="104" t="s">
        <v>56</v>
      </c>
      <c r="B30" s="22" t="s">
        <v>213</v>
      </c>
      <c r="C30" s="5">
        <v>82.732709626000002</v>
      </c>
      <c r="D30" s="5" t="str">
        <f>IF($B30="N/A","N/A",IF(C30&gt;15,"No",IF(C30&lt;-15,"No","Yes")))</f>
        <v>N/A</v>
      </c>
      <c r="E30" s="5">
        <v>83.899390671999996</v>
      </c>
      <c r="F30" s="5" t="str">
        <f>IF($B30="N/A","N/A",IF(E30&gt;15,"No",IF(E30&lt;-15,"No","Yes")))</f>
        <v>N/A</v>
      </c>
      <c r="G30" s="5">
        <v>77.670141357999995</v>
      </c>
      <c r="H30" s="5" t="str">
        <f>IF($B30="N/A","N/A",IF(G30&gt;15,"No",IF(G30&lt;-15,"No","Yes")))</f>
        <v>N/A</v>
      </c>
      <c r="I30" s="6">
        <v>1.41</v>
      </c>
      <c r="J30" s="6">
        <v>-7.42</v>
      </c>
      <c r="K30" s="105" t="str">
        <f t="shared" si="1"/>
        <v>Yes</v>
      </c>
    </row>
    <row r="31" spans="1:11" x14ac:dyDescent="0.2">
      <c r="A31" s="112" t="s">
        <v>57</v>
      </c>
      <c r="B31" s="113" t="s">
        <v>213</v>
      </c>
      <c r="C31" s="114">
        <v>10.940536758</v>
      </c>
      <c r="D31" s="114" t="str">
        <f>IF($B31="N/A","N/A",IF(C31&gt;15,"No",IF(C31&lt;-15,"No","Yes")))</f>
        <v>N/A</v>
      </c>
      <c r="E31" s="114">
        <v>10.258783555999999</v>
      </c>
      <c r="F31" s="114" t="str">
        <f>IF($B31="N/A","N/A",IF(E31&gt;15,"No",IF(E31&lt;-15,"No","Yes")))</f>
        <v>N/A</v>
      </c>
      <c r="G31" s="114">
        <v>8.3216640584999997</v>
      </c>
      <c r="H31" s="114" t="str">
        <f>IF($B31="N/A","N/A",IF(G31&gt;15,"No",IF(G31&lt;-15,"No","Yes")))</f>
        <v>N/A</v>
      </c>
      <c r="I31" s="115">
        <v>-6.23</v>
      </c>
      <c r="J31" s="115">
        <v>-18.899999999999999</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55567684</v>
      </c>
      <c r="D6" s="5" t="str">
        <f t="shared" ref="D6:F18" si="0">IF($B6="N/A","N/A",IF(C6&lt;0,"No","Yes"))</f>
        <v>N/A</v>
      </c>
      <c r="E6" s="23">
        <v>60835783</v>
      </c>
      <c r="F6" s="5" t="str">
        <f t="shared" si="0"/>
        <v>N/A</v>
      </c>
      <c r="G6" s="23">
        <v>68023540</v>
      </c>
      <c r="H6" s="5" t="str">
        <f t="shared" ref="H6:H18" si="1">IF($B6="N/A","N/A",IF(G6&lt;0,"No","Yes"))</f>
        <v>N/A</v>
      </c>
      <c r="I6" s="6">
        <v>9.4809999999999999</v>
      </c>
      <c r="J6" s="6">
        <v>11.82</v>
      </c>
      <c r="K6" s="105" t="str">
        <f t="shared" ref="K6:K18" si="2">IF(J6="Div by 0", "N/A", IF(J6="N/A","N/A", IF(J6&gt;30, "No", IF(J6&lt;-30, "No", "Yes"))))</f>
        <v>Yes</v>
      </c>
    </row>
    <row r="7" spans="1:11" x14ac:dyDescent="0.2">
      <c r="A7" s="102" t="s">
        <v>442</v>
      </c>
      <c r="B7" s="55" t="s">
        <v>213</v>
      </c>
      <c r="C7" s="5">
        <v>3.3842673738000002</v>
      </c>
      <c r="D7" s="5" t="str">
        <f t="shared" si="0"/>
        <v>N/A</v>
      </c>
      <c r="E7" s="5">
        <v>3.7091591308999998</v>
      </c>
      <c r="F7" s="5" t="str">
        <f t="shared" si="0"/>
        <v>N/A</v>
      </c>
      <c r="G7" s="5">
        <v>3.2711573081999998</v>
      </c>
      <c r="H7" s="5" t="str">
        <f t="shared" si="1"/>
        <v>N/A</v>
      </c>
      <c r="I7" s="6">
        <v>9.6</v>
      </c>
      <c r="J7" s="6">
        <v>-11.8</v>
      </c>
      <c r="K7" s="105" t="str">
        <f t="shared" si="2"/>
        <v>Yes</v>
      </c>
    </row>
    <row r="8" spans="1:11" x14ac:dyDescent="0.2">
      <c r="A8" s="102" t="s">
        <v>443</v>
      </c>
      <c r="B8" s="55" t="s">
        <v>213</v>
      </c>
      <c r="C8" s="5">
        <v>25.992780264</v>
      </c>
      <c r="D8" s="5" t="str">
        <f t="shared" si="0"/>
        <v>N/A</v>
      </c>
      <c r="E8" s="5">
        <v>24.004010929</v>
      </c>
      <c r="F8" s="5" t="str">
        <f t="shared" si="0"/>
        <v>N/A</v>
      </c>
      <c r="G8" s="5">
        <v>18.537526862</v>
      </c>
      <c r="H8" s="5" t="str">
        <f t="shared" si="1"/>
        <v>N/A</v>
      </c>
      <c r="I8" s="6">
        <v>-7.65</v>
      </c>
      <c r="J8" s="6">
        <v>-22.8</v>
      </c>
      <c r="K8" s="105" t="str">
        <f t="shared" si="2"/>
        <v>Yes</v>
      </c>
    </row>
    <row r="9" spans="1:11" x14ac:dyDescent="0.2">
      <c r="A9" s="102" t="s">
        <v>444</v>
      </c>
      <c r="B9" s="55" t="s">
        <v>213</v>
      </c>
      <c r="C9" s="5">
        <v>17.778318779999999</v>
      </c>
      <c r="D9" s="5" t="str">
        <f t="shared" si="0"/>
        <v>N/A</v>
      </c>
      <c r="E9" s="5">
        <v>16.921256689</v>
      </c>
      <c r="F9" s="5" t="str">
        <f t="shared" si="0"/>
        <v>N/A</v>
      </c>
      <c r="G9" s="5">
        <v>8.6719523858999992</v>
      </c>
      <c r="H9" s="5" t="str">
        <f t="shared" si="1"/>
        <v>N/A</v>
      </c>
      <c r="I9" s="6">
        <v>-4.82</v>
      </c>
      <c r="J9" s="6">
        <v>-48.8</v>
      </c>
      <c r="K9" s="105" t="str">
        <f t="shared" si="2"/>
        <v>No</v>
      </c>
    </row>
    <row r="10" spans="1:11" x14ac:dyDescent="0.2">
      <c r="A10" s="102" t="s">
        <v>445</v>
      </c>
      <c r="B10" s="55" t="s">
        <v>213</v>
      </c>
      <c r="C10" s="5">
        <v>52.841149543</v>
      </c>
      <c r="D10" s="5" t="str">
        <f t="shared" si="0"/>
        <v>N/A</v>
      </c>
      <c r="E10" s="5">
        <v>55.360443046999997</v>
      </c>
      <c r="F10" s="5" t="str">
        <f t="shared" si="0"/>
        <v>N/A</v>
      </c>
      <c r="G10" s="5">
        <v>30.887238447000001</v>
      </c>
      <c r="H10" s="5" t="str">
        <f t="shared" si="1"/>
        <v>N/A</v>
      </c>
      <c r="I10" s="6">
        <v>4.7679999999999998</v>
      </c>
      <c r="J10" s="6">
        <v>-44.2</v>
      </c>
      <c r="K10" s="105" t="str">
        <f t="shared" si="2"/>
        <v>No</v>
      </c>
    </row>
    <row r="11" spans="1:11" x14ac:dyDescent="0.2">
      <c r="A11" s="128" t="s">
        <v>207</v>
      </c>
      <c r="B11" s="55" t="s">
        <v>213</v>
      </c>
      <c r="C11" s="5">
        <v>92.454709827000002</v>
      </c>
      <c r="D11" s="5" t="str">
        <f t="shared" si="0"/>
        <v>N/A</v>
      </c>
      <c r="E11" s="5">
        <v>92.672368496999994</v>
      </c>
      <c r="F11" s="5" t="str">
        <f t="shared" si="0"/>
        <v>N/A</v>
      </c>
      <c r="G11" s="5">
        <v>85.681940398999998</v>
      </c>
      <c r="H11" s="5" t="str">
        <f t="shared" si="1"/>
        <v>N/A</v>
      </c>
      <c r="I11" s="6">
        <v>0.2354</v>
      </c>
      <c r="J11" s="6">
        <v>-7.54</v>
      </c>
      <c r="K11" s="105" t="str">
        <f t="shared" si="2"/>
        <v>Yes</v>
      </c>
    </row>
    <row r="12" spans="1:11" x14ac:dyDescent="0.2">
      <c r="A12" s="128" t="s">
        <v>934</v>
      </c>
      <c r="B12" s="55" t="s">
        <v>213</v>
      </c>
      <c r="C12" s="5">
        <v>1.4384565677000001</v>
      </c>
      <c r="D12" s="5" t="str">
        <f t="shared" si="0"/>
        <v>N/A</v>
      </c>
      <c r="E12" s="5">
        <v>1.5646285016000001</v>
      </c>
      <c r="F12" s="5" t="str">
        <f t="shared" si="0"/>
        <v>N/A</v>
      </c>
      <c r="G12" s="5">
        <v>0.92559575699999996</v>
      </c>
      <c r="H12" s="5" t="str">
        <f t="shared" si="1"/>
        <v>N/A</v>
      </c>
      <c r="I12" s="6">
        <v>8.7710000000000008</v>
      </c>
      <c r="J12" s="6">
        <v>-40.799999999999997</v>
      </c>
      <c r="K12" s="105" t="str">
        <f t="shared" si="2"/>
        <v>No</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1751</v>
      </c>
      <c r="J14" s="6" t="s">
        <v>1751</v>
      </c>
      <c r="K14" s="105" t="str">
        <f t="shared" si="2"/>
        <v>N/A</v>
      </c>
    </row>
    <row r="15" spans="1:11" x14ac:dyDescent="0.2">
      <c r="A15" s="128" t="s">
        <v>164</v>
      </c>
      <c r="B15" s="55" t="s">
        <v>213</v>
      </c>
      <c r="C15" s="5">
        <v>93.136955284999999</v>
      </c>
      <c r="D15" s="5" t="str">
        <f t="shared" si="0"/>
        <v>N/A</v>
      </c>
      <c r="E15" s="5">
        <v>93.68272288</v>
      </c>
      <c r="F15" s="5" t="str">
        <f t="shared" si="0"/>
        <v>N/A</v>
      </c>
      <c r="G15" s="5">
        <v>94.588221959999998</v>
      </c>
      <c r="H15" s="5" t="str">
        <f t="shared" si="1"/>
        <v>N/A</v>
      </c>
      <c r="I15" s="6">
        <v>0.58599999999999997</v>
      </c>
      <c r="J15" s="6">
        <v>0.96660000000000001</v>
      </c>
      <c r="K15" s="105" t="str">
        <f t="shared" si="2"/>
        <v>Yes</v>
      </c>
    </row>
    <row r="16" spans="1:11" x14ac:dyDescent="0.2">
      <c r="A16" s="128" t="s">
        <v>165</v>
      </c>
      <c r="B16" s="55" t="s">
        <v>213</v>
      </c>
      <c r="C16" s="5">
        <v>99.999794844999997</v>
      </c>
      <c r="D16" s="5" t="str">
        <f t="shared" si="0"/>
        <v>N/A</v>
      </c>
      <c r="E16" s="5">
        <v>99.832320725000002</v>
      </c>
      <c r="F16" s="5" t="str">
        <f t="shared" si="0"/>
        <v>N/A</v>
      </c>
      <c r="G16" s="5">
        <v>99.889179540000001</v>
      </c>
      <c r="H16" s="5" t="str">
        <f t="shared" si="1"/>
        <v>N/A</v>
      </c>
      <c r="I16" s="6">
        <v>-0.16700000000000001</v>
      </c>
      <c r="J16" s="6">
        <v>5.7000000000000002E-2</v>
      </c>
      <c r="K16" s="105" t="str">
        <f t="shared" si="2"/>
        <v>Yes</v>
      </c>
    </row>
    <row r="17" spans="1:11" x14ac:dyDescent="0.2">
      <c r="A17" s="128" t="s">
        <v>21</v>
      </c>
      <c r="B17" s="55" t="s">
        <v>213</v>
      </c>
      <c r="C17" s="5">
        <v>99.886577961</v>
      </c>
      <c r="D17" s="5" t="str">
        <f t="shared" si="0"/>
        <v>N/A</v>
      </c>
      <c r="E17" s="5">
        <v>99.998745803999995</v>
      </c>
      <c r="F17" s="5" t="str">
        <f t="shared" si="0"/>
        <v>N/A</v>
      </c>
      <c r="G17" s="5">
        <v>99.998165341000004</v>
      </c>
      <c r="H17" s="5" t="str">
        <f t="shared" si="1"/>
        <v>N/A</v>
      </c>
      <c r="I17" s="6">
        <v>0.1123</v>
      </c>
      <c r="J17" s="6">
        <v>-1E-3</v>
      </c>
      <c r="K17" s="105" t="str">
        <f t="shared" si="2"/>
        <v>Yes</v>
      </c>
    </row>
    <row r="18" spans="1:11" x14ac:dyDescent="0.2">
      <c r="A18" s="128" t="s">
        <v>53</v>
      </c>
      <c r="B18" s="55" t="s">
        <v>213</v>
      </c>
      <c r="C18" s="5">
        <v>99.997984439999996</v>
      </c>
      <c r="D18" s="5" t="str">
        <f t="shared" si="0"/>
        <v>N/A</v>
      </c>
      <c r="E18" s="5">
        <v>99.999745215999994</v>
      </c>
      <c r="F18" s="5" t="str">
        <f t="shared" si="0"/>
        <v>N/A</v>
      </c>
      <c r="G18" s="5">
        <v>99.988878850000006</v>
      </c>
      <c r="H18" s="5" t="str">
        <f t="shared" si="1"/>
        <v>N/A</v>
      </c>
      <c r="I18" s="6">
        <v>1.8E-3</v>
      </c>
      <c r="J18" s="6">
        <v>-1.0999999999999999E-2</v>
      </c>
      <c r="K18" s="105" t="str">
        <f t="shared" si="2"/>
        <v>Yes</v>
      </c>
    </row>
    <row r="19" spans="1:11" x14ac:dyDescent="0.2">
      <c r="A19" s="104" t="s">
        <v>673</v>
      </c>
      <c r="B19" s="55" t="s">
        <v>213</v>
      </c>
      <c r="C19" s="5">
        <v>98.661117493999996</v>
      </c>
      <c r="D19" s="5" t="str">
        <f t="shared" ref="D19:D21" si="3">IF($B19="N/A","N/A",IF(C19&lt;0,"No","Yes"))</f>
        <v>N/A</v>
      </c>
      <c r="E19" s="5">
        <v>99.371504760999997</v>
      </c>
      <c r="F19" s="5" t="str">
        <f t="shared" ref="F19:F21" si="4">IF($B19="N/A","N/A",IF(E19&lt;0,"No","Yes"))</f>
        <v>N/A</v>
      </c>
      <c r="G19" s="5">
        <v>94.282448399000003</v>
      </c>
      <c r="H19" s="5" t="str">
        <f t="shared" ref="H19:H21" si="5">IF($B19="N/A","N/A",IF(G19&lt;0,"No","Yes"))</f>
        <v>N/A</v>
      </c>
      <c r="I19" s="6">
        <v>0.72</v>
      </c>
      <c r="J19" s="6">
        <v>-5.12</v>
      </c>
      <c r="K19" s="105" t="str">
        <f>IF(J19="Div by 0", "N/A", IF(J19="N/A","N/A", IF(J19&gt;30, "No", IF(J19&lt;-30, "No", "Yes"))))</f>
        <v>Yes</v>
      </c>
    </row>
    <row r="20" spans="1:11" x14ac:dyDescent="0.2">
      <c r="A20" s="104" t="s">
        <v>674</v>
      </c>
      <c r="B20" s="55" t="s">
        <v>213</v>
      </c>
      <c r="C20" s="5">
        <v>99.896553183999998</v>
      </c>
      <c r="D20" s="5" t="str">
        <f t="shared" si="3"/>
        <v>N/A</v>
      </c>
      <c r="E20" s="5">
        <v>99.929061486999998</v>
      </c>
      <c r="F20" s="5" t="str">
        <f t="shared" si="4"/>
        <v>N/A</v>
      </c>
      <c r="G20" s="5">
        <v>99.964868043999999</v>
      </c>
      <c r="H20" s="5" t="str">
        <f t="shared" si="5"/>
        <v>N/A</v>
      </c>
      <c r="I20" s="6">
        <v>3.2500000000000001E-2</v>
      </c>
      <c r="J20" s="6">
        <v>3.5799999999999998E-2</v>
      </c>
      <c r="K20" s="105" t="str">
        <f>IF(J20="Div by 0", "N/A", IF(J20="N/A","N/A", IF(J20&gt;30, "No", IF(J20&lt;-30, "No", "Yes"))))</f>
        <v>Yes</v>
      </c>
    </row>
    <row r="21" spans="1:11" x14ac:dyDescent="0.2">
      <c r="A21" s="104" t="s">
        <v>675</v>
      </c>
      <c r="B21" s="55" t="s">
        <v>213</v>
      </c>
      <c r="C21" s="5">
        <v>99.896553183999998</v>
      </c>
      <c r="D21" s="5" t="str">
        <f t="shared" si="3"/>
        <v>N/A</v>
      </c>
      <c r="E21" s="5">
        <v>99.929061486999998</v>
      </c>
      <c r="F21" s="5" t="str">
        <f t="shared" si="4"/>
        <v>N/A</v>
      </c>
      <c r="G21" s="5">
        <v>99.964868043999999</v>
      </c>
      <c r="H21" s="5" t="str">
        <f t="shared" si="5"/>
        <v>N/A</v>
      </c>
      <c r="I21" s="6">
        <v>3.2500000000000001E-2</v>
      </c>
      <c r="J21" s="6">
        <v>3.5799999999999998E-2</v>
      </c>
      <c r="K21" s="105" t="str">
        <f>IF(J21="Div by 0", "N/A", IF(J21="N/A","N/A", IF(J21&gt;30, "No", IF(J21&lt;-30, "No", "Yes"))))</f>
        <v>Yes</v>
      </c>
    </row>
    <row r="22" spans="1:11" ht="16.5" customHeight="1" x14ac:dyDescent="0.2">
      <c r="A22" s="104" t="s">
        <v>1686</v>
      </c>
      <c r="B22" s="55" t="s">
        <v>213</v>
      </c>
      <c r="C22" s="5">
        <v>57.877557035000002</v>
      </c>
      <c r="D22" s="5" t="str">
        <f t="shared" ref="D22:D31" si="6">IF($B22="N/A","N/A",IF(C22&lt;0,"No","Yes"))</f>
        <v>N/A</v>
      </c>
      <c r="E22" s="5">
        <v>57.217452104000003</v>
      </c>
      <c r="F22" s="5" t="str">
        <f t="shared" ref="F22:F31" si="7">IF($B22="N/A","N/A",IF(E22&lt;0,"No","Yes"))</f>
        <v>N/A</v>
      </c>
      <c r="G22" s="5">
        <v>57.399855991000003</v>
      </c>
      <c r="I22" s="6">
        <v>-1.1399999999999999</v>
      </c>
      <c r="J22" s="6">
        <v>0.31879999999999997</v>
      </c>
      <c r="K22" s="105" t="str">
        <f t="shared" ref="K22:K31" si="8">IF(J22="Div by 0", "N/A", IF(J22="N/A","N/A", IF(J22&gt;30, "No", IF(J22&lt;-30, "No", "Yes"))))</f>
        <v>Yes</v>
      </c>
    </row>
    <row r="23" spans="1:11" x14ac:dyDescent="0.2">
      <c r="A23" s="104" t="s">
        <v>937</v>
      </c>
      <c r="B23" s="55" t="s">
        <v>213</v>
      </c>
      <c r="C23" s="5">
        <v>41.153273546999998</v>
      </c>
      <c r="D23" s="5" t="str">
        <f t="shared" si="6"/>
        <v>N/A</v>
      </c>
      <c r="E23" s="5">
        <v>41.193445312000001</v>
      </c>
      <c r="F23" s="5" t="str">
        <f t="shared" si="7"/>
        <v>N/A</v>
      </c>
      <c r="G23" s="5">
        <v>40.600827301999999</v>
      </c>
      <c r="H23" s="5" t="str">
        <f t="shared" ref="H23:H31" si="9">IF($B23="N/A","N/A",IF(G23&lt;0,"No","Yes"))</f>
        <v>N/A</v>
      </c>
      <c r="I23" s="6">
        <v>9.7600000000000006E-2</v>
      </c>
      <c r="J23" s="6">
        <v>-1.44</v>
      </c>
      <c r="K23" s="105" t="str">
        <f t="shared" si="8"/>
        <v>Yes</v>
      </c>
    </row>
    <row r="24" spans="1:11" ht="25.5" x14ac:dyDescent="0.2">
      <c r="A24" s="104" t="s">
        <v>938</v>
      </c>
      <c r="B24" s="55" t="s">
        <v>213</v>
      </c>
      <c r="C24" s="5">
        <v>0.33075339259999997</v>
      </c>
      <c r="D24" s="5" t="str">
        <f t="shared" si="6"/>
        <v>N/A</v>
      </c>
      <c r="E24" s="5">
        <v>0.41834753730000002</v>
      </c>
      <c r="F24" s="5" t="str">
        <f t="shared" si="7"/>
        <v>N/A</v>
      </c>
      <c r="G24" s="5">
        <v>0.54367355770000003</v>
      </c>
      <c r="H24" s="5" t="str">
        <f t="shared" si="9"/>
        <v>N/A</v>
      </c>
      <c r="I24" s="6">
        <v>26.48</v>
      </c>
      <c r="J24" s="6">
        <v>29.96</v>
      </c>
      <c r="K24" s="105" t="str">
        <f t="shared" si="8"/>
        <v>Yes</v>
      </c>
    </row>
    <row r="25" spans="1:11" x14ac:dyDescent="0.2">
      <c r="A25" s="128" t="s">
        <v>166</v>
      </c>
      <c r="B25" s="55" t="s">
        <v>213</v>
      </c>
      <c r="C25" s="5">
        <v>99.896553183999998</v>
      </c>
      <c r="D25" s="5" t="str">
        <f t="shared" si="6"/>
        <v>N/A</v>
      </c>
      <c r="E25" s="5">
        <v>99.929061486999998</v>
      </c>
      <c r="F25" s="5" t="str">
        <f t="shared" si="7"/>
        <v>N/A</v>
      </c>
      <c r="G25" s="5">
        <v>99.964868043999999</v>
      </c>
      <c r="H25" s="5" t="str">
        <f t="shared" si="9"/>
        <v>N/A</v>
      </c>
      <c r="I25" s="6">
        <v>3.2500000000000001E-2</v>
      </c>
      <c r="J25" s="6">
        <v>3.5799999999999998E-2</v>
      </c>
      <c r="K25" s="105" t="str">
        <f t="shared" si="8"/>
        <v>Yes</v>
      </c>
    </row>
    <row r="26" spans="1:11" x14ac:dyDescent="0.2">
      <c r="A26" s="128" t="s">
        <v>167</v>
      </c>
      <c r="B26" s="55" t="s">
        <v>213</v>
      </c>
      <c r="C26" s="5">
        <v>99.896553183999998</v>
      </c>
      <c r="D26" s="5" t="str">
        <f t="shared" si="6"/>
        <v>N/A</v>
      </c>
      <c r="E26" s="5">
        <v>99.929061486999998</v>
      </c>
      <c r="F26" s="5" t="str">
        <f t="shared" si="7"/>
        <v>N/A</v>
      </c>
      <c r="G26" s="5">
        <v>99.964868043999999</v>
      </c>
      <c r="H26" s="5" t="str">
        <f t="shared" si="9"/>
        <v>N/A</v>
      </c>
      <c r="I26" s="6">
        <v>3.2500000000000001E-2</v>
      </c>
      <c r="J26" s="6">
        <v>3.5799999999999998E-2</v>
      </c>
      <c r="K26" s="105" t="str">
        <f t="shared" si="8"/>
        <v>Yes</v>
      </c>
    </row>
    <row r="27" spans="1:11" x14ac:dyDescent="0.2">
      <c r="A27" s="128" t="s">
        <v>168</v>
      </c>
      <c r="B27" s="55" t="s">
        <v>213</v>
      </c>
      <c r="C27" s="5">
        <v>99.896553183999998</v>
      </c>
      <c r="D27" s="5" t="str">
        <f t="shared" si="6"/>
        <v>N/A</v>
      </c>
      <c r="E27" s="5">
        <v>99.929061486999998</v>
      </c>
      <c r="F27" s="5" t="str">
        <f t="shared" si="7"/>
        <v>N/A</v>
      </c>
      <c r="G27" s="5">
        <v>99.964868043999999</v>
      </c>
      <c r="H27" s="5" t="str">
        <f t="shared" si="9"/>
        <v>N/A</v>
      </c>
      <c r="I27" s="6">
        <v>3.2500000000000001E-2</v>
      </c>
      <c r="J27" s="6">
        <v>3.5799999999999998E-2</v>
      </c>
      <c r="K27" s="105" t="str">
        <f t="shared" si="8"/>
        <v>Yes</v>
      </c>
    </row>
    <row r="28" spans="1:11" x14ac:dyDescent="0.2">
      <c r="A28" s="128" t="s">
        <v>54</v>
      </c>
      <c r="B28" s="55" t="s">
        <v>213</v>
      </c>
      <c r="C28" s="5">
        <v>19.425150057</v>
      </c>
      <c r="D28" s="5" t="str">
        <f t="shared" si="6"/>
        <v>N/A</v>
      </c>
      <c r="E28" s="5">
        <v>19.562315817000002</v>
      </c>
      <c r="F28" s="5" t="str">
        <f t="shared" si="7"/>
        <v>N/A</v>
      </c>
      <c r="G28" s="5">
        <v>19.831249593999999</v>
      </c>
      <c r="H28" s="5" t="str">
        <f t="shared" si="9"/>
        <v>N/A</v>
      </c>
      <c r="I28" s="6">
        <v>0.70609999999999995</v>
      </c>
      <c r="J28" s="6">
        <v>1.375</v>
      </c>
      <c r="K28" s="105" t="str">
        <f t="shared" si="8"/>
        <v>Yes</v>
      </c>
    </row>
    <row r="29" spans="1:11" x14ac:dyDescent="0.2">
      <c r="A29" s="128" t="s">
        <v>55</v>
      </c>
      <c r="B29" s="55" t="s">
        <v>213</v>
      </c>
      <c r="C29" s="5">
        <v>80.471403127000002</v>
      </c>
      <c r="D29" s="5" t="str">
        <f t="shared" si="6"/>
        <v>N/A</v>
      </c>
      <c r="E29" s="5">
        <v>80.36674567</v>
      </c>
      <c r="F29" s="5" t="str">
        <f t="shared" si="7"/>
        <v>N/A</v>
      </c>
      <c r="G29" s="5">
        <v>80.13361845</v>
      </c>
      <c r="H29" s="5" t="str">
        <f t="shared" si="9"/>
        <v>N/A</v>
      </c>
      <c r="I29" s="6">
        <v>-0.13</v>
      </c>
      <c r="J29" s="6">
        <v>-0.28999999999999998</v>
      </c>
      <c r="K29" s="105" t="str">
        <f t="shared" si="8"/>
        <v>Yes</v>
      </c>
    </row>
    <row r="30" spans="1:11" x14ac:dyDescent="0.2">
      <c r="A30" s="128" t="s">
        <v>56</v>
      </c>
      <c r="B30" s="55" t="s">
        <v>213</v>
      </c>
      <c r="C30" s="5">
        <v>81.231463597000001</v>
      </c>
      <c r="D30" s="5" t="str">
        <f t="shared" si="6"/>
        <v>N/A</v>
      </c>
      <c r="E30" s="5">
        <v>82.966799326</v>
      </c>
      <c r="F30" s="5" t="str">
        <f t="shared" si="7"/>
        <v>N/A</v>
      </c>
      <c r="G30" s="5">
        <v>78.631500212999995</v>
      </c>
      <c r="H30" s="5" t="str">
        <f t="shared" si="9"/>
        <v>N/A</v>
      </c>
      <c r="I30" s="6">
        <v>2.1360000000000001</v>
      </c>
      <c r="J30" s="6">
        <v>-5.23</v>
      </c>
      <c r="K30" s="105" t="str">
        <f t="shared" si="8"/>
        <v>Yes</v>
      </c>
    </row>
    <row r="31" spans="1:11" x14ac:dyDescent="0.2">
      <c r="A31" s="129" t="s">
        <v>57</v>
      </c>
      <c r="B31" s="135" t="s">
        <v>213</v>
      </c>
      <c r="C31" s="114">
        <v>15.355298954</v>
      </c>
      <c r="D31" s="114" t="str">
        <f t="shared" si="6"/>
        <v>N/A</v>
      </c>
      <c r="E31" s="114">
        <v>14.872682743</v>
      </c>
      <c r="F31" s="114" t="str">
        <f t="shared" si="7"/>
        <v>N/A</v>
      </c>
      <c r="G31" s="114">
        <v>13.47892656</v>
      </c>
      <c r="H31" s="114" t="str">
        <f t="shared" si="9"/>
        <v>N/A</v>
      </c>
      <c r="I31" s="115">
        <v>-3.14</v>
      </c>
      <c r="J31" s="115">
        <v>-9.3699999999999992</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6" style="13" bestFit="1" customWidth="1"/>
    <col min="4" max="4" width="7.7109375" style="13" customWidth="1"/>
    <col min="5" max="5" width="16" style="13" bestFit="1" customWidth="1"/>
    <col min="6" max="6" width="7.7109375" style="13" customWidth="1"/>
    <col min="7" max="7" width="16" style="13" bestFit="1"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6270675</v>
      </c>
      <c r="D7" s="52" t="str">
        <f>IF($B7="N/A","N/A",IF(C7&gt;10,"No",IF(C7&lt;-10,"No","Yes")))</f>
        <v>N/A</v>
      </c>
      <c r="E7" s="18">
        <v>7282415</v>
      </c>
      <c r="F7" s="52" t="str">
        <f>IF($B7="N/A","N/A",IF(E7&gt;10,"No",IF(E7&lt;-10,"No","Yes")))</f>
        <v>N/A</v>
      </c>
      <c r="G7" s="18">
        <v>7924242</v>
      </c>
      <c r="H7" s="52" t="str">
        <f>IF($B7="N/A","N/A",IF(G7&gt;10,"No",IF(G7&lt;-10,"No","Yes")))</f>
        <v>N/A</v>
      </c>
      <c r="I7" s="53">
        <v>16.13</v>
      </c>
      <c r="J7" s="53">
        <v>8.8130000000000006</v>
      </c>
      <c r="K7" s="54" t="s">
        <v>734</v>
      </c>
      <c r="L7" s="106" t="str">
        <f>IF(J7="Div by 0", "N/A", IF(K7="N/A","N/A", IF(J7&gt;VALUE(MID(K7,1,2)), "No", IF(J7&lt;-1*VALUE(MID(K7,1,2)), "No", "Yes"))))</f>
        <v>Yes</v>
      </c>
    </row>
    <row r="8" spans="1:12" x14ac:dyDescent="0.2">
      <c r="A8" s="104" t="s">
        <v>58</v>
      </c>
      <c r="B8" s="22" t="s">
        <v>213</v>
      </c>
      <c r="C8" s="29">
        <v>47177003188</v>
      </c>
      <c r="D8" s="27" t="str">
        <f>IF($B8="N/A","N/A",IF(C8&gt;10,"No",IF(C8&lt;-10,"No","Yes")))</f>
        <v>N/A</v>
      </c>
      <c r="E8" s="29">
        <v>53177673994</v>
      </c>
      <c r="F8" s="27" t="str">
        <f>IF($B8="N/A","N/A",IF(E8&gt;10,"No",IF(E8&lt;-10,"No","Yes")))</f>
        <v>N/A</v>
      </c>
      <c r="G8" s="29">
        <v>70490649264</v>
      </c>
      <c r="H8" s="27" t="str">
        <f>IF($B8="N/A","N/A",IF(G8&gt;10,"No",IF(G8&lt;-10,"No","Yes")))</f>
        <v>N/A</v>
      </c>
      <c r="I8" s="8">
        <v>12.72</v>
      </c>
      <c r="J8" s="8">
        <v>32.56</v>
      </c>
      <c r="K8" s="28" t="s">
        <v>734</v>
      </c>
      <c r="L8" s="105" t="str">
        <f>IF(J8="Div by 0", "N/A", IF(K8="N/A","N/A", IF(J8&gt;VALUE(MID(K8,1,2)), "No", IF(J8&lt;-1*VALUE(MID(K8,1,2)), "No", "Yes"))))</f>
        <v>No</v>
      </c>
    </row>
    <row r="9" spans="1:12" x14ac:dyDescent="0.2">
      <c r="A9" s="136" t="s">
        <v>939</v>
      </c>
      <c r="B9" s="5" t="s">
        <v>213</v>
      </c>
      <c r="C9" s="4">
        <v>12.323569632</v>
      </c>
      <c r="D9" s="27" t="str">
        <f>IF($B9="N/A","N/A",IF(C9&gt;10,"No",IF(C9&lt;-10,"No","Yes")))</f>
        <v>N/A</v>
      </c>
      <c r="E9" s="4">
        <v>17.598186864999999</v>
      </c>
      <c r="F9" s="27" t="str">
        <f>IF($B9="N/A","N/A",IF(E9&gt;10,"No",IF(E9&lt;-10,"No","Yes")))</f>
        <v>N/A</v>
      </c>
      <c r="G9" s="4">
        <v>19.467363566</v>
      </c>
      <c r="H9" s="27" t="str">
        <f>IF($B9="N/A","N/A",IF(G9&gt;10,"No",IF(G9&lt;-10,"No","Yes")))</f>
        <v>N/A</v>
      </c>
      <c r="I9" s="8">
        <v>42.8</v>
      </c>
      <c r="J9" s="8">
        <v>10.62</v>
      </c>
      <c r="K9" s="5" t="s">
        <v>213</v>
      </c>
      <c r="L9" s="105" t="str">
        <f>IF(J9="Div by 0", "N/A", IF(K9="N/A","N/A", IF(J9&gt;VALUE(MID(K9,1,2)), "No", IF(J9&lt;-1*VALUE(MID(K9,1,2)), "No", "Yes"))))</f>
        <v>N/A</v>
      </c>
    </row>
    <row r="10" spans="1:12" x14ac:dyDescent="0.2">
      <c r="A10" s="136" t="s">
        <v>940</v>
      </c>
      <c r="B10" s="5" t="s">
        <v>213</v>
      </c>
      <c r="C10" s="4">
        <v>13.386469559</v>
      </c>
      <c r="D10" s="27" t="str">
        <f t="shared" ref="D10:D20" si="0">IF($B10="N/A","N/A",IF(C10&gt;10,"No",IF(C10&lt;-10,"No","Yes")))</f>
        <v>N/A</v>
      </c>
      <c r="E10" s="4">
        <v>11.97551911</v>
      </c>
      <c r="F10" s="27" t="str">
        <f t="shared" ref="F10:F20" si="1">IF($B10="N/A","N/A",IF(E10&gt;10,"No",IF(E10&lt;-10,"No","Yes")))</f>
        <v>N/A</v>
      </c>
      <c r="G10" s="4">
        <v>11.053044569000001</v>
      </c>
      <c r="H10" s="27" t="str">
        <f t="shared" ref="H10:H20" si="2">IF($B10="N/A","N/A",IF(G10&gt;10,"No",IF(G10&lt;-10,"No","Yes")))</f>
        <v>N/A</v>
      </c>
      <c r="I10" s="8">
        <v>-10.5</v>
      </c>
      <c r="J10" s="8">
        <v>-7.7</v>
      </c>
      <c r="K10" s="5" t="s">
        <v>213</v>
      </c>
      <c r="L10" s="105" t="str">
        <f t="shared" ref="L10:L27" si="3">IF(J10="Div by 0", "N/A", IF(K10="N/A","N/A", IF(J10&gt;VALUE(MID(K10,1,2)), "No", IF(J10&lt;-1*VALUE(MID(K10,1,2)), "No", "Yes"))))</f>
        <v>N/A</v>
      </c>
    </row>
    <row r="11" spans="1:12" x14ac:dyDescent="0.2">
      <c r="A11" s="136" t="s">
        <v>941</v>
      </c>
      <c r="B11" s="5" t="s">
        <v>213</v>
      </c>
      <c r="C11" s="4">
        <v>8.1500954840999995</v>
      </c>
      <c r="D11" s="27" t="str">
        <f t="shared" si="0"/>
        <v>N/A</v>
      </c>
      <c r="E11" s="4">
        <v>7.7592666717999998</v>
      </c>
      <c r="F11" s="27" t="str">
        <f t="shared" si="1"/>
        <v>N/A</v>
      </c>
      <c r="G11" s="4">
        <v>7.6558868343000004</v>
      </c>
      <c r="H11" s="27" t="str">
        <f t="shared" si="2"/>
        <v>N/A</v>
      </c>
      <c r="I11" s="8">
        <v>-4.8</v>
      </c>
      <c r="J11" s="8">
        <v>-1.33</v>
      </c>
      <c r="K11" s="5" t="s">
        <v>213</v>
      </c>
      <c r="L11" s="105" t="str">
        <f t="shared" si="3"/>
        <v>N/A</v>
      </c>
    </row>
    <row r="12" spans="1:12" x14ac:dyDescent="0.2">
      <c r="A12" s="136" t="s">
        <v>942</v>
      </c>
      <c r="B12" s="5" t="s">
        <v>213</v>
      </c>
      <c r="C12" s="4">
        <v>4.56888612E-2</v>
      </c>
      <c r="D12" s="27" t="str">
        <f t="shared" si="0"/>
        <v>N/A</v>
      </c>
      <c r="E12" s="4">
        <v>8.0673787499999997E-2</v>
      </c>
      <c r="F12" s="27" t="str">
        <f t="shared" si="1"/>
        <v>N/A</v>
      </c>
      <c r="G12" s="4">
        <v>0.26292735630000003</v>
      </c>
      <c r="H12" s="27" t="str">
        <f t="shared" si="2"/>
        <v>N/A</v>
      </c>
      <c r="I12" s="8">
        <v>76.569999999999993</v>
      </c>
      <c r="J12" s="8">
        <v>225.9</v>
      </c>
      <c r="K12" s="5" t="s">
        <v>213</v>
      </c>
      <c r="L12" s="105" t="str">
        <f t="shared" si="3"/>
        <v>N/A</v>
      </c>
    </row>
    <row r="13" spans="1:12" x14ac:dyDescent="0.2">
      <c r="A13" s="136" t="s">
        <v>943</v>
      </c>
      <c r="B13" s="7" t="s">
        <v>213</v>
      </c>
      <c r="C13" s="4">
        <v>1.3377028789000001</v>
      </c>
      <c r="D13" s="27" t="str">
        <f t="shared" si="0"/>
        <v>N/A</v>
      </c>
      <c r="E13" s="4">
        <v>1.4102601953</v>
      </c>
      <c r="F13" s="27" t="str">
        <f t="shared" si="1"/>
        <v>N/A</v>
      </c>
      <c r="G13" s="4">
        <v>1.4260165198999999</v>
      </c>
      <c r="H13" s="27" t="str">
        <f t="shared" si="2"/>
        <v>N/A</v>
      </c>
      <c r="I13" s="8">
        <v>5.4240000000000004</v>
      </c>
      <c r="J13" s="8">
        <v>1.117</v>
      </c>
      <c r="K13" s="5" t="s">
        <v>213</v>
      </c>
      <c r="L13" s="105" t="str">
        <f t="shared" si="3"/>
        <v>N/A</v>
      </c>
    </row>
    <row r="14" spans="1:12" ht="12.75" customHeight="1" x14ac:dyDescent="0.2">
      <c r="A14" s="136" t="s">
        <v>944</v>
      </c>
      <c r="B14" s="7" t="s">
        <v>213</v>
      </c>
      <c r="C14" s="4">
        <v>36.135009388999997</v>
      </c>
      <c r="D14" s="27" t="str">
        <f t="shared" si="0"/>
        <v>N/A</v>
      </c>
      <c r="E14" s="4">
        <v>32.975407197000003</v>
      </c>
      <c r="F14" s="27" t="str">
        <f t="shared" si="1"/>
        <v>N/A</v>
      </c>
      <c r="G14" s="4">
        <v>32.702736741000002</v>
      </c>
      <c r="H14" s="27" t="str">
        <f t="shared" si="2"/>
        <v>N/A</v>
      </c>
      <c r="I14" s="8">
        <v>-8.74</v>
      </c>
      <c r="J14" s="8">
        <v>-0.82699999999999996</v>
      </c>
      <c r="K14" s="5" t="s">
        <v>213</v>
      </c>
      <c r="L14" s="105" t="str">
        <f t="shared" si="3"/>
        <v>N/A</v>
      </c>
    </row>
    <row r="15" spans="1:12" x14ac:dyDescent="0.2">
      <c r="A15" s="136" t="s">
        <v>945</v>
      </c>
      <c r="B15" s="7" t="s">
        <v>213</v>
      </c>
      <c r="C15" s="4">
        <v>0.1824205528</v>
      </c>
      <c r="D15" s="27" t="str">
        <f t="shared" si="0"/>
        <v>N/A</v>
      </c>
      <c r="E15" s="4">
        <v>0.2070741643</v>
      </c>
      <c r="F15" s="27" t="str">
        <f t="shared" si="1"/>
        <v>N/A</v>
      </c>
      <c r="G15" s="4">
        <v>0.1152917844</v>
      </c>
      <c r="H15" s="27" t="str">
        <f t="shared" si="2"/>
        <v>N/A</v>
      </c>
      <c r="I15" s="8">
        <v>13.51</v>
      </c>
      <c r="J15" s="8">
        <v>-44.3</v>
      </c>
      <c r="K15" s="5" t="s">
        <v>213</v>
      </c>
      <c r="L15" s="105" t="str">
        <f t="shared" si="3"/>
        <v>N/A</v>
      </c>
    </row>
    <row r="16" spans="1:12" ht="12.75" customHeight="1" x14ac:dyDescent="0.2">
      <c r="A16" s="136" t="s">
        <v>946</v>
      </c>
      <c r="B16" s="7" t="s">
        <v>213</v>
      </c>
      <c r="C16" s="4">
        <v>28.439043644000002</v>
      </c>
      <c r="D16" s="27" t="str">
        <f t="shared" si="0"/>
        <v>N/A</v>
      </c>
      <c r="E16" s="4">
        <v>27.993612009</v>
      </c>
      <c r="F16" s="27" t="str">
        <f t="shared" si="1"/>
        <v>N/A</v>
      </c>
      <c r="G16" s="4">
        <v>27.316732629000001</v>
      </c>
      <c r="H16" s="27" t="str">
        <f t="shared" si="2"/>
        <v>N/A</v>
      </c>
      <c r="I16" s="8">
        <v>-1.57</v>
      </c>
      <c r="J16" s="8">
        <v>-2.42</v>
      </c>
      <c r="K16" s="5" t="s">
        <v>213</v>
      </c>
      <c r="L16" s="105" t="str">
        <f t="shared" si="3"/>
        <v>N/A</v>
      </c>
    </row>
    <row r="17" spans="1:12" ht="12.75" customHeight="1" x14ac:dyDescent="0.2">
      <c r="A17" s="137" t="s">
        <v>947</v>
      </c>
      <c r="B17" s="7" t="s">
        <v>213</v>
      </c>
      <c r="C17" s="4">
        <v>43.345636634000002</v>
      </c>
      <c r="D17" s="27" t="str">
        <f t="shared" si="0"/>
        <v>N/A</v>
      </c>
      <c r="E17" s="4">
        <v>41.586465478999997</v>
      </c>
      <c r="F17" s="27" t="str">
        <f t="shared" si="1"/>
        <v>N/A</v>
      </c>
      <c r="G17" s="4">
        <v>39.911085501999999</v>
      </c>
      <c r="H17" s="27" t="str">
        <f t="shared" si="2"/>
        <v>N/A</v>
      </c>
      <c r="I17" s="8">
        <v>-4.0599999999999996</v>
      </c>
      <c r="J17" s="8">
        <v>-4.03</v>
      </c>
      <c r="K17" s="5" t="s">
        <v>213</v>
      </c>
      <c r="L17" s="105" t="str">
        <f t="shared" si="3"/>
        <v>N/A</v>
      </c>
    </row>
    <row r="18" spans="1:12" ht="12.75" customHeight="1" x14ac:dyDescent="0.2">
      <c r="A18" s="137" t="s">
        <v>1704</v>
      </c>
      <c r="B18" s="7" t="s">
        <v>213</v>
      </c>
      <c r="C18" s="4">
        <v>29.959167075</v>
      </c>
      <c r="D18" s="27" t="str">
        <f t="shared" si="0"/>
        <v>N/A</v>
      </c>
      <c r="E18" s="4">
        <v>29.610946369000001</v>
      </c>
      <c r="F18" s="27" t="str">
        <f t="shared" si="1"/>
        <v>N/A</v>
      </c>
      <c r="G18" s="4">
        <v>28.858040933000002</v>
      </c>
      <c r="H18" s="27" t="str">
        <f t="shared" si="2"/>
        <v>N/A</v>
      </c>
      <c r="I18" s="8">
        <v>-1.1599999999999999</v>
      </c>
      <c r="J18" s="8">
        <v>-2.54</v>
      </c>
      <c r="K18" s="5" t="s">
        <v>213</v>
      </c>
      <c r="L18" s="105" t="str">
        <f t="shared" si="3"/>
        <v>N/A</v>
      </c>
    </row>
    <row r="19" spans="1:12" ht="12.75" customHeight="1" x14ac:dyDescent="0.2">
      <c r="A19" s="137" t="s">
        <v>948</v>
      </c>
      <c r="B19" s="7" t="s">
        <v>213</v>
      </c>
      <c r="C19" s="4">
        <v>44.330793733999997</v>
      </c>
      <c r="D19" s="27" t="str">
        <f t="shared" si="0"/>
        <v>N/A</v>
      </c>
      <c r="E19" s="4">
        <v>40.815347656</v>
      </c>
      <c r="F19" s="27" t="str">
        <f t="shared" si="1"/>
        <v>N/A</v>
      </c>
      <c r="G19" s="4">
        <v>40.621550931999998</v>
      </c>
      <c r="H19" s="27" t="str">
        <f t="shared" si="2"/>
        <v>N/A</v>
      </c>
      <c r="I19" s="8">
        <v>-7.93</v>
      </c>
      <c r="J19" s="8">
        <v>-0.47499999999999998</v>
      </c>
      <c r="K19" s="5" t="s">
        <v>213</v>
      </c>
      <c r="L19" s="105" t="str">
        <f t="shared" si="3"/>
        <v>N/A</v>
      </c>
    </row>
    <row r="20" spans="1:12" ht="12.75" customHeight="1" x14ac:dyDescent="0.2">
      <c r="A20" s="138" t="s">
        <v>132</v>
      </c>
      <c r="B20" s="1" t="s">
        <v>213</v>
      </c>
      <c r="C20" s="23">
        <v>4211</v>
      </c>
      <c r="D20" s="27" t="str">
        <f t="shared" si="0"/>
        <v>N/A</v>
      </c>
      <c r="E20" s="23">
        <v>5024</v>
      </c>
      <c r="F20" s="27" t="str">
        <f t="shared" si="1"/>
        <v>N/A</v>
      </c>
      <c r="G20" s="23">
        <v>2754</v>
      </c>
      <c r="H20" s="27" t="str">
        <f t="shared" si="2"/>
        <v>N/A</v>
      </c>
      <c r="I20" s="8">
        <v>19.309999999999999</v>
      </c>
      <c r="J20" s="8">
        <v>-45.2</v>
      </c>
      <c r="K20" s="23" t="s">
        <v>213</v>
      </c>
      <c r="L20" s="105" t="str">
        <f t="shared" si="3"/>
        <v>N/A</v>
      </c>
    </row>
    <row r="21" spans="1:12" ht="12.75" customHeight="1" x14ac:dyDescent="0.2">
      <c r="A21" s="138" t="s">
        <v>133</v>
      </c>
      <c r="B21" s="30" t="s">
        <v>276</v>
      </c>
      <c r="C21" s="4">
        <v>6.7153854999999998E-2</v>
      </c>
      <c r="D21" s="27" t="str">
        <f>IF($B21="N/A","N/A",IF(C21&gt;=2,"No",IF(C21&lt;0,"No","Yes")))</f>
        <v>Yes</v>
      </c>
      <c r="E21" s="4">
        <v>6.8988103499999995E-2</v>
      </c>
      <c r="F21" s="27" t="str">
        <f>IF($B21="N/A","N/A",IF(E21&gt;=2,"No",IF(E21&lt;0,"No","Yes")))</f>
        <v>Yes</v>
      </c>
      <c r="G21" s="4">
        <v>3.47541128E-2</v>
      </c>
      <c r="H21" s="27" t="str">
        <f>IF($B21="N/A","N/A",IF(G21&gt;=2,"No",IF(G21&lt;0,"No","Yes")))</f>
        <v>Yes</v>
      </c>
      <c r="I21" s="8">
        <v>2.7309999999999999</v>
      </c>
      <c r="J21" s="8">
        <v>-49.6</v>
      </c>
      <c r="K21" s="5" t="s">
        <v>213</v>
      </c>
      <c r="L21" s="105" t="str">
        <f t="shared" si="3"/>
        <v>N/A</v>
      </c>
    </row>
    <row r="22" spans="1:12" ht="25.5" x14ac:dyDescent="0.2">
      <c r="A22" s="128" t="s">
        <v>134</v>
      </c>
      <c r="B22" s="30" t="s">
        <v>213</v>
      </c>
      <c r="C22" s="29">
        <v>51423291</v>
      </c>
      <c r="D22" s="27" t="str">
        <f t="shared" ref="D22:D27" si="4">IF($B22="N/A","N/A",IF(C22&gt;10,"No",IF(C22&lt;-10,"No","Yes")))</f>
        <v>N/A</v>
      </c>
      <c r="E22" s="29">
        <v>52328041</v>
      </c>
      <c r="F22" s="27" t="str">
        <f t="shared" ref="F22:F27" si="5">IF($B22="N/A","N/A",IF(E22&gt;10,"No",IF(E22&lt;-10,"No","Yes")))</f>
        <v>N/A</v>
      </c>
      <c r="G22" s="29">
        <v>15935225</v>
      </c>
      <c r="H22" s="27" t="str">
        <f t="shared" ref="H22:H27" si="6">IF($B22="N/A","N/A",IF(G22&gt;10,"No",IF(G22&lt;-10,"No","Yes")))</f>
        <v>N/A</v>
      </c>
      <c r="I22" s="8">
        <v>1.7589999999999999</v>
      </c>
      <c r="J22" s="8">
        <v>-69.5</v>
      </c>
      <c r="K22" s="5" t="s">
        <v>213</v>
      </c>
      <c r="L22" s="105" t="str">
        <f t="shared" si="3"/>
        <v>N/A</v>
      </c>
    </row>
    <row r="23" spans="1:12" ht="25.5" x14ac:dyDescent="0.2">
      <c r="A23" s="128" t="s">
        <v>1680</v>
      </c>
      <c r="B23" s="30" t="s">
        <v>213</v>
      </c>
      <c r="C23" s="29">
        <v>12211.657800999999</v>
      </c>
      <c r="D23" s="27" t="str">
        <f t="shared" si="4"/>
        <v>N/A</v>
      </c>
      <c r="E23" s="29">
        <v>10415.613256000001</v>
      </c>
      <c r="F23" s="27" t="str">
        <f t="shared" si="5"/>
        <v>N/A</v>
      </c>
      <c r="G23" s="29">
        <v>5786.2109658999998</v>
      </c>
      <c r="H23" s="27" t="str">
        <f t="shared" si="6"/>
        <v>N/A</v>
      </c>
      <c r="I23" s="8">
        <v>-14.7</v>
      </c>
      <c r="J23" s="8">
        <v>-44.4</v>
      </c>
      <c r="K23" s="5" t="s">
        <v>213</v>
      </c>
      <c r="L23" s="105" t="str">
        <f t="shared" si="3"/>
        <v>N/A</v>
      </c>
    </row>
    <row r="24" spans="1:12" ht="12.75" customHeight="1" x14ac:dyDescent="0.2">
      <c r="A24" s="138" t="s">
        <v>135</v>
      </c>
      <c r="B24" s="22" t="s">
        <v>213</v>
      </c>
      <c r="C24" s="1">
        <v>3805</v>
      </c>
      <c r="D24" s="27" t="str">
        <f t="shared" si="4"/>
        <v>N/A</v>
      </c>
      <c r="E24" s="1">
        <v>4302</v>
      </c>
      <c r="F24" s="27" t="str">
        <f t="shared" si="5"/>
        <v>N/A</v>
      </c>
      <c r="G24" s="1">
        <v>1188</v>
      </c>
      <c r="H24" s="27" t="str">
        <f t="shared" si="6"/>
        <v>N/A</v>
      </c>
      <c r="I24" s="8">
        <v>13.06</v>
      </c>
      <c r="J24" s="8">
        <v>-72.400000000000006</v>
      </c>
      <c r="K24" s="23" t="s">
        <v>213</v>
      </c>
      <c r="L24" s="105" t="str">
        <f t="shared" si="3"/>
        <v>N/A</v>
      </c>
    </row>
    <row r="25" spans="1:12" ht="12.75" customHeight="1" x14ac:dyDescent="0.2">
      <c r="A25" s="138" t="s">
        <v>136</v>
      </c>
      <c r="B25" s="22" t="s">
        <v>213</v>
      </c>
      <c r="C25" s="9">
        <v>6.0679272999999999E-2</v>
      </c>
      <c r="D25" s="27" t="str">
        <f t="shared" si="4"/>
        <v>N/A</v>
      </c>
      <c r="E25" s="9">
        <v>5.9073809999999997E-2</v>
      </c>
      <c r="F25" s="27" t="str">
        <f t="shared" si="5"/>
        <v>N/A</v>
      </c>
      <c r="G25" s="9">
        <v>1.4991970199999999E-2</v>
      </c>
      <c r="H25" s="27" t="str">
        <f t="shared" si="6"/>
        <v>N/A</v>
      </c>
      <c r="I25" s="8">
        <v>-2.65</v>
      </c>
      <c r="J25" s="8">
        <v>-74.599999999999994</v>
      </c>
      <c r="K25" s="5" t="s">
        <v>213</v>
      </c>
      <c r="L25" s="105" t="str">
        <f t="shared" si="3"/>
        <v>N/A</v>
      </c>
    </row>
    <row r="26" spans="1:12" ht="25.5" x14ac:dyDescent="0.2">
      <c r="A26" s="128" t="s">
        <v>137</v>
      </c>
      <c r="B26" s="22" t="s">
        <v>213</v>
      </c>
      <c r="C26" s="10">
        <v>50838220</v>
      </c>
      <c r="D26" s="27" t="str">
        <f t="shared" si="4"/>
        <v>N/A</v>
      </c>
      <c r="E26" s="10">
        <v>50676691</v>
      </c>
      <c r="F26" s="27" t="str">
        <f t="shared" si="5"/>
        <v>N/A</v>
      </c>
      <c r="G26" s="10">
        <v>12108678</v>
      </c>
      <c r="H26" s="27" t="str">
        <f t="shared" si="6"/>
        <v>N/A</v>
      </c>
      <c r="I26" s="8">
        <v>-0.318</v>
      </c>
      <c r="J26" s="8">
        <v>-76.099999999999994</v>
      </c>
      <c r="K26" s="5" t="s">
        <v>213</v>
      </c>
      <c r="L26" s="105" t="str">
        <f t="shared" si="3"/>
        <v>N/A</v>
      </c>
    </row>
    <row r="27" spans="1:12" ht="25.5" x14ac:dyDescent="0.2">
      <c r="A27" s="128" t="s">
        <v>949</v>
      </c>
      <c r="B27" s="22" t="s">
        <v>213</v>
      </c>
      <c r="C27" s="10">
        <v>13360.898816999999</v>
      </c>
      <c r="D27" s="27" t="str">
        <f t="shared" si="4"/>
        <v>N/A</v>
      </c>
      <c r="E27" s="10">
        <v>11779.798000999999</v>
      </c>
      <c r="F27" s="27" t="str">
        <f t="shared" si="5"/>
        <v>N/A</v>
      </c>
      <c r="G27" s="10">
        <v>10192.489899</v>
      </c>
      <c r="H27" s="27" t="str">
        <f t="shared" si="6"/>
        <v>N/A</v>
      </c>
      <c r="I27" s="8">
        <v>-11.8</v>
      </c>
      <c r="J27" s="8">
        <v>-13.5</v>
      </c>
      <c r="K27" s="5" t="s">
        <v>213</v>
      </c>
      <c r="L27" s="105" t="str">
        <f t="shared" si="3"/>
        <v>N/A</v>
      </c>
    </row>
    <row r="28" spans="1:12" x14ac:dyDescent="0.2">
      <c r="A28" s="138" t="s">
        <v>138</v>
      </c>
      <c r="B28" s="1" t="s">
        <v>213</v>
      </c>
      <c r="C28" s="23">
        <v>0</v>
      </c>
      <c r="D28" s="27" t="str">
        <f>IF($B28="N/A","N/A",IF(C28&gt;10,"No",IF(C28&lt;-10,"No","Yes")))</f>
        <v>N/A</v>
      </c>
      <c r="E28" s="23">
        <v>343640</v>
      </c>
      <c r="F28" s="27" t="str">
        <f>IF($B28="N/A","N/A",IF(E28&gt;10,"No",IF(E28&lt;-10,"No","Yes")))</f>
        <v>N/A</v>
      </c>
      <c r="G28" s="23">
        <v>540824</v>
      </c>
      <c r="H28" s="27" t="str">
        <f>IF($B28="N/A","N/A",IF(G28&gt;10,"No",IF(G28&lt;-10,"No","Yes")))</f>
        <v>N/A</v>
      </c>
      <c r="I28" s="8" t="s">
        <v>1751</v>
      </c>
      <c r="J28" s="8">
        <v>57.38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4.7187643110000002</v>
      </c>
      <c r="F29" s="27" t="str">
        <f>IF($B29="N/A","N/A",IF(E29&gt;10,"No",IF(E29&lt;-10,"No","Yes")))</f>
        <v>N/A</v>
      </c>
      <c r="G29" s="4">
        <v>6.8249303845</v>
      </c>
      <c r="H29" s="27" t="str">
        <f>IF($B29="N/A","N/A",IF(G29&gt;10,"No",IF(G29&lt;-10,"No","Yes")))</f>
        <v>N/A</v>
      </c>
      <c r="I29" s="8" t="s">
        <v>1751</v>
      </c>
      <c r="J29" s="8">
        <v>44.63</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343640</v>
      </c>
      <c r="F30" s="27" t="str">
        <f>IF($B30="N/A","N/A",IF(E30&gt;10,"No",IF(E30&lt;-10,"No","Yes")))</f>
        <v>N/A</v>
      </c>
      <c r="G30" s="23">
        <v>540824</v>
      </c>
      <c r="H30" s="27" t="str">
        <f>IF($B30="N/A","N/A",IF(G30&gt;10,"No",IF(G30&lt;-10,"No","Yes")))</f>
        <v>N/A</v>
      </c>
      <c r="I30" s="8" t="s">
        <v>1751</v>
      </c>
      <c r="J30" s="8">
        <v>57.38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4.7187643110000002</v>
      </c>
      <c r="F31" s="27" t="str">
        <f>IF($B31="N/A","N/A",IF(E31&gt;10,"No",IF(E31&lt;-10,"No","Yes")))</f>
        <v>N/A</v>
      </c>
      <c r="G31" s="4">
        <v>6.8249303845</v>
      </c>
      <c r="H31" s="27" t="str">
        <f>IF($B31="N/A","N/A",IF(G31&gt;10,"No",IF(G31&lt;-10,"No","Yes")))</f>
        <v>N/A</v>
      </c>
      <c r="I31" s="8" t="s">
        <v>1751</v>
      </c>
      <c r="J31" s="8">
        <v>44.63</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78277.083333000002</v>
      </c>
      <c r="F32" s="27" t="str">
        <f>IF($B32="N/A","N/A",IF(E32&gt;10,"No",IF(E32&lt;-10,"No","Yes")))</f>
        <v>N/A</v>
      </c>
      <c r="G32" s="1">
        <v>364304.83332999999</v>
      </c>
      <c r="H32" s="27" t="str">
        <f>IF($B32="N/A","N/A",IF(G32&gt;10,"No",IF(G32&lt;-10,"No","Yes")))</f>
        <v>N/A</v>
      </c>
      <c r="I32" s="8" t="s">
        <v>1751</v>
      </c>
      <c r="J32" s="8">
        <v>365.4</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6099625</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82.612483811999994</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47326702806</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6266464</v>
      </c>
      <c r="D6" s="27" t="str">
        <f>IF($B6="N/A","N/A",IF(C6&gt;10,"No",IF(C6&lt;-10,"No","Yes")))</f>
        <v>N/A</v>
      </c>
      <c r="E6" s="23">
        <v>6933751</v>
      </c>
      <c r="F6" s="27" t="str">
        <f>IF($B6="N/A","N/A",IF(E6&gt;10,"No",IF(E6&lt;-10,"No","Yes")))</f>
        <v>N/A</v>
      </c>
      <c r="G6" s="23">
        <v>7380664</v>
      </c>
      <c r="H6" s="27" t="str">
        <f>IF($B6="N/A","N/A",IF(G6&gt;10,"No",IF(G6&lt;-10,"No","Yes")))</f>
        <v>N/A</v>
      </c>
      <c r="I6" s="8">
        <v>10.65</v>
      </c>
      <c r="J6" s="8">
        <v>6.4450000000000003</v>
      </c>
      <c r="K6" s="31" t="s">
        <v>734</v>
      </c>
      <c r="L6" s="105" t="str">
        <f>IF(J6="Div by 0", "N/A", IF(K6="N/A","N/A", IF(J6&gt;VALUE(MID(K6,1,2)), "No", IF(J6&lt;-1*VALUE(MID(K6,1,2)), "No", "Yes"))))</f>
        <v>Yes</v>
      </c>
    </row>
    <row r="7" spans="1:14" x14ac:dyDescent="0.2">
      <c r="A7" s="138" t="s">
        <v>59</v>
      </c>
      <c r="B7" s="23" t="s">
        <v>213</v>
      </c>
      <c r="C7" s="23">
        <v>5312055.4398999996</v>
      </c>
      <c r="D7" s="27" t="str">
        <f>IF($B7="N/A","N/A",IF(C7&gt;10,"No",IF(C7&lt;-10,"No","Yes")))</f>
        <v>N/A</v>
      </c>
      <c r="E7" s="23">
        <v>5785030.5899</v>
      </c>
      <c r="F7" s="27" t="str">
        <f>IF($B7="N/A","N/A",IF(E7&gt;10,"No",IF(E7&lt;-10,"No","Yes")))</f>
        <v>N/A</v>
      </c>
      <c r="G7" s="23">
        <v>6207048.8898999998</v>
      </c>
      <c r="H7" s="27" t="str">
        <f>IF($B7="N/A","N/A",IF(G7&gt;10,"No",IF(G7&lt;-10,"No","Yes")))</f>
        <v>N/A</v>
      </c>
      <c r="I7" s="8">
        <v>8.9039999999999999</v>
      </c>
      <c r="J7" s="8">
        <v>7.2949999999999999</v>
      </c>
      <c r="K7" s="31" t="s">
        <v>735</v>
      </c>
      <c r="L7" s="105" t="str">
        <f>IF(J7="Div by 0", "N/A", IF(K7="N/A","N/A", IF(J7&gt;VALUE(MID(K7,1,2)), "No", IF(J7&lt;-1*VALUE(MID(K7,1,2)), "No", "Yes"))))</f>
        <v>Yes</v>
      </c>
    </row>
    <row r="8" spans="1:14" x14ac:dyDescent="0.2">
      <c r="A8" s="148" t="s">
        <v>143</v>
      </c>
      <c r="B8" s="23" t="s">
        <v>213</v>
      </c>
      <c r="C8" s="23">
        <v>227280</v>
      </c>
      <c r="D8" s="27" t="str">
        <f>IF($B8="N/A","N/A",IF(C8&gt;10,"No",IF(C8&lt;-10,"No","Yes")))</f>
        <v>N/A</v>
      </c>
      <c r="E8" s="23">
        <v>281563</v>
      </c>
      <c r="F8" s="27" t="str">
        <f>IF($B8="N/A","N/A",IF(E8&gt;10,"No",IF(E8&lt;-10,"No","Yes")))</f>
        <v>N/A</v>
      </c>
      <c r="G8" s="23">
        <v>512230</v>
      </c>
      <c r="H8" s="27" t="str">
        <f>IF($B8="N/A","N/A",IF(G8&gt;10,"No",IF(G8&lt;-10,"No","Yes")))</f>
        <v>N/A</v>
      </c>
      <c r="I8" s="8">
        <v>23.88</v>
      </c>
      <c r="J8" s="8">
        <v>81.92</v>
      </c>
      <c r="K8" s="23" t="s">
        <v>213</v>
      </c>
      <c r="L8" s="105" t="str">
        <f>IF(J8="Div by 0", "N/A", IF(K8="N/A","N/A", IF(J8&gt;VALUE(MID(K8,1,2)), "No", IF(J8&lt;-1*VALUE(MID(K8,1,2)), "No", "Yes"))))</f>
        <v>N/A</v>
      </c>
    </row>
    <row r="9" spans="1:14" x14ac:dyDescent="0.2">
      <c r="A9" s="138" t="s">
        <v>676</v>
      </c>
      <c r="B9" s="23" t="s">
        <v>213</v>
      </c>
      <c r="C9" s="23">
        <v>215589</v>
      </c>
      <c r="D9" s="27" t="str">
        <f t="shared" ref="D9:D11" si="0">IF($B9="N/A","N/A",IF(C9&gt;10,"No",IF(C9&lt;-10,"No","Yes")))</f>
        <v>N/A</v>
      </c>
      <c r="E9" s="23">
        <v>266593</v>
      </c>
      <c r="F9" s="27" t="str">
        <f t="shared" ref="F9:F11" si="1">IF($B9="N/A","N/A",IF(E9&gt;10,"No",IF(E9&lt;-10,"No","Yes")))</f>
        <v>N/A</v>
      </c>
      <c r="G9" s="23">
        <v>463217</v>
      </c>
      <c r="H9" s="27" t="str">
        <f t="shared" ref="H9:H11" si="2">IF($B9="N/A","N/A",IF(G9&gt;10,"No",IF(G9&lt;-10,"No","Yes")))</f>
        <v>N/A</v>
      </c>
      <c r="I9" s="8">
        <v>23.66</v>
      </c>
      <c r="J9" s="8">
        <v>73.75</v>
      </c>
      <c r="K9" s="23" t="s">
        <v>213</v>
      </c>
      <c r="L9" s="105" t="str">
        <f t="shared" ref="L9:L11" si="3">IF(J9="Div by 0", "N/A", IF(K9="N/A","N/A", IF(J9&gt;VALUE(MID(K9,1,2)), "No", IF(J9&lt;-1*VALUE(MID(K9,1,2)), "No", "Yes"))))</f>
        <v>N/A</v>
      </c>
    </row>
    <row r="10" spans="1:14" x14ac:dyDescent="0.2">
      <c r="A10" s="138" t="s">
        <v>423</v>
      </c>
      <c r="B10" s="23" t="s">
        <v>213</v>
      </c>
      <c r="C10" s="23">
        <v>11691</v>
      </c>
      <c r="D10" s="27" t="str">
        <f t="shared" si="0"/>
        <v>N/A</v>
      </c>
      <c r="E10" s="23">
        <v>14970</v>
      </c>
      <c r="F10" s="27" t="str">
        <f t="shared" si="1"/>
        <v>N/A</v>
      </c>
      <c r="G10" s="23">
        <v>49012</v>
      </c>
      <c r="H10" s="27" t="str">
        <f t="shared" si="2"/>
        <v>N/A</v>
      </c>
      <c r="I10" s="8">
        <v>28.05</v>
      </c>
      <c r="J10" s="8">
        <v>227.4</v>
      </c>
      <c r="K10" s="23" t="s">
        <v>213</v>
      </c>
      <c r="L10" s="105" t="str">
        <f t="shared" si="3"/>
        <v>N/A</v>
      </c>
    </row>
    <row r="11" spans="1:14" x14ac:dyDescent="0.2">
      <c r="A11" s="138" t="s">
        <v>169</v>
      </c>
      <c r="B11" s="23" t="s">
        <v>213</v>
      </c>
      <c r="C11" s="4">
        <v>3.6269258070000001</v>
      </c>
      <c r="D11" s="27" t="str">
        <f t="shared" si="0"/>
        <v>N/A</v>
      </c>
      <c r="E11" s="4">
        <v>4.0607601859000004</v>
      </c>
      <c r="F11" s="27" t="str">
        <f t="shared" si="1"/>
        <v>N/A</v>
      </c>
      <c r="G11" s="4">
        <v>6.9401614813999997</v>
      </c>
      <c r="H11" s="27" t="str">
        <f t="shared" si="2"/>
        <v>N/A</v>
      </c>
      <c r="I11" s="8">
        <v>11.96</v>
      </c>
      <c r="J11" s="8">
        <v>70.91</v>
      </c>
      <c r="K11" s="23" t="s">
        <v>213</v>
      </c>
      <c r="L11" s="105" t="str">
        <f t="shared" si="3"/>
        <v>N/A</v>
      </c>
    </row>
    <row r="12" spans="1:14" x14ac:dyDescent="0.2">
      <c r="A12" s="138" t="s">
        <v>144</v>
      </c>
      <c r="B12" s="23" t="s">
        <v>213</v>
      </c>
      <c r="C12" s="23">
        <v>143883.83332999999</v>
      </c>
      <c r="D12" s="27" t="str">
        <f>IF($B12="N/A","N/A",IF(C12&gt;10,"No",IF(C12&lt;-10,"No","Yes")))</f>
        <v>N/A</v>
      </c>
      <c r="E12" s="23">
        <v>172182.75</v>
      </c>
      <c r="F12" s="27" t="str">
        <f>IF($B12="N/A","N/A",IF(E12&gt;10,"No",IF(E12&lt;-10,"No","Yes")))</f>
        <v>N/A</v>
      </c>
      <c r="G12" s="23">
        <v>291036.41667000001</v>
      </c>
      <c r="H12" s="27" t="str">
        <f>IF($B12="N/A","N/A",IF(G12&gt;10,"No",IF(G12&lt;-10,"No","Yes")))</f>
        <v>N/A</v>
      </c>
      <c r="I12" s="8">
        <v>19.670000000000002</v>
      </c>
      <c r="J12" s="8">
        <v>69.03</v>
      </c>
      <c r="K12" s="23" t="s">
        <v>213</v>
      </c>
      <c r="L12" s="105" t="str">
        <f>IF(J12="Div by 0", "N/A", IF(K12="N/A","N/A", IF(J12&gt;VALUE(MID(K12,1,2)), "No", IF(J12&lt;-1*VALUE(MID(K12,1,2)), "No", "Yes"))))</f>
        <v>N/A</v>
      </c>
    </row>
    <row r="13" spans="1:14" x14ac:dyDescent="0.2">
      <c r="A13" s="104" t="s">
        <v>364</v>
      </c>
      <c r="B13" s="43" t="s">
        <v>213</v>
      </c>
      <c r="C13" s="4">
        <v>95.739957973000003</v>
      </c>
      <c r="D13" s="40" t="str">
        <f>IF($B13="N/A","N/A",IF(C13&gt;=95,"Yes","No"))</f>
        <v>N/A</v>
      </c>
      <c r="E13" s="4">
        <v>95.817934621999996</v>
      </c>
      <c r="F13" s="40" t="str">
        <f>IF($B13="N/A","N/A",IF(E13&gt;=95,"Yes","No"))</f>
        <v>N/A</v>
      </c>
      <c r="G13" s="4">
        <v>93.686692687999994</v>
      </c>
      <c r="H13" s="27" t="str">
        <f>IF($B13="N/A","N/A",IF(G13&gt;=95,"Yes","No"))</f>
        <v>N/A</v>
      </c>
      <c r="I13" s="8">
        <v>8.14E-2</v>
      </c>
      <c r="J13" s="8">
        <v>-2.2200000000000002</v>
      </c>
      <c r="K13" s="28" t="s">
        <v>735</v>
      </c>
      <c r="L13" s="105" t="str">
        <f t="shared" ref="L13:L70" si="4">IF(J13="Div by 0", "N/A", IF(K13="N/A","N/A", IF(J13&gt;VALUE(MID(K13,1,2)), "No", IF(J13&lt;-1*VALUE(MID(K13,1,2)), "No", "Yes"))))</f>
        <v>Yes</v>
      </c>
    </row>
    <row r="14" spans="1:14" x14ac:dyDescent="0.2">
      <c r="A14" s="149" t="s">
        <v>365</v>
      </c>
      <c r="B14" s="43" t="s">
        <v>213</v>
      </c>
      <c r="C14" s="44">
        <v>4.2508023664000003</v>
      </c>
      <c r="D14" s="45" t="str">
        <f>IF($B14="N/A","N/A",IF(C14&gt;10,"No",IF(C14&lt;-10,"No","Yes")))</f>
        <v>N/A</v>
      </c>
      <c r="E14" s="44">
        <v>4.1757628735000001</v>
      </c>
      <c r="F14" s="40" t="str">
        <f>IF($B14="N/A","N/A",IF(E14&gt;95,"Yes","No"))</f>
        <v>N/A</v>
      </c>
      <c r="G14" s="44">
        <v>6.3102046102999996</v>
      </c>
      <c r="H14" s="27" t="str">
        <f>IF($B14="N/A","N/A",IF(G14&gt;95,"Yes","No"))</f>
        <v>N/A</v>
      </c>
      <c r="I14" s="46">
        <v>-1.77</v>
      </c>
      <c r="J14" s="46">
        <v>51.12</v>
      </c>
      <c r="K14" s="47" t="s">
        <v>213</v>
      </c>
      <c r="L14" s="105" t="str">
        <f t="shared" si="4"/>
        <v>N/A</v>
      </c>
      <c r="M14" s="34"/>
      <c r="N14" s="34"/>
    </row>
    <row r="15" spans="1:14" s="34" customFormat="1" x14ac:dyDescent="0.2">
      <c r="A15" s="149" t="s">
        <v>366</v>
      </c>
      <c r="B15" s="43" t="s">
        <v>213</v>
      </c>
      <c r="C15" s="44">
        <v>9.2396605E-3</v>
      </c>
      <c r="D15" s="45" t="str">
        <f t="shared" ref="D15:D21" si="5">IF($B15="N/A","N/A",IF(C15&gt;10,"No",IF(C15&lt;-10,"No","Yes")))</f>
        <v>N/A</v>
      </c>
      <c r="E15" s="44">
        <v>6.3025049999999999E-3</v>
      </c>
      <c r="F15" s="45" t="str">
        <f t="shared" ref="F15:F21" si="6">IF($B15="N/A","N/A",IF(E15&gt;10,"No",IF(E15&lt;-10,"No","Yes")))</f>
        <v>N/A</v>
      </c>
      <c r="G15" s="44">
        <v>3.1027019000000001E-3</v>
      </c>
      <c r="H15" s="48" t="str">
        <f t="shared" ref="H15:H21" si="7">IF($B15="N/A","N/A",IF(G15&gt;10,"No",IF(G15&lt;-10,"No","Yes")))</f>
        <v>N/A</v>
      </c>
      <c r="I15" s="46">
        <v>-31.8</v>
      </c>
      <c r="J15" s="46">
        <v>-50.8</v>
      </c>
      <c r="K15" s="47" t="s">
        <v>213</v>
      </c>
      <c r="L15" s="105" t="str">
        <f t="shared" si="4"/>
        <v>N/A</v>
      </c>
    </row>
    <row r="16" spans="1:14" s="34" customFormat="1" x14ac:dyDescent="0.2">
      <c r="A16" s="149" t="s">
        <v>367</v>
      </c>
      <c r="B16" s="43" t="s">
        <v>213</v>
      </c>
      <c r="C16" s="49">
        <v>266954</v>
      </c>
      <c r="D16" s="50" t="str">
        <f t="shared" si="5"/>
        <v>N/A</v>
      </c>
      <c r="E16" s="49">
        <v>289974</v>
      </c>
      <c r="F16" s="50" t="str">
        <f t="shared" si="6"/>
        <v>N/A</v>
      </c>
      <c r="G16" s="49">
        <v>465964</v>
      </c>
      <c r="H16" s="48" t="str">
        <f t="shared" si="7"/>
        <v>N/A</v>
      </c>
      <c r="I16" s="46">
        <v>8.6229999999999993</v>
      </c>
      <c r="J16" s="46">
        <v>60.69</v>
      </c>
      <c r="K16" s="47" t="s">
        <v>213</v>
      </c>
      <c r="L16" s="105" t="str">
        <f t="shared" si="4"/>
        <v>N/A</v>
      </c>
    </row>
    <row r="17" spans="1:14" s="34" customFormat="1" x14ac:dyDescent="0.2">
      <c r="A17" s="150" t="s">
        <v>368</v>
      </c>
      <c r="B17" s="43" t="s">
        <v>213</v>
      </c>
      <c r="C17" s="44">
        <v>4.2600420268999999</v>
      </c>
      <c r="D17" s="48" t="str">
        <f t="shared" si="5"/>
        <v>N/A</v>
      </c>
      <c r="E17" s="44">
        <v>4.1820653784999999</v>
      </c>
      <c r="F17" s="48" t="str">
        <f t="shared" si="6"/>
        <v>N/A</v>
      </c>
      <c r="G17" s="44">
        <v>6.3133073122000001</v>
      </c>
      <c r="H17" s="48" t="str">
        <f t="shared" si="7"/>
        <v>N/A</v>
      </c>
      <c r="I17" s="46">
        <v>-1.83</v>
      </c>
      <c r="J17" s="46">
        <v>50.96</v>
      </c>
      <c r="K17" s="47" t="s">
        <v>213</v>
      </c>
      <c r="L17" s="105" t="str">
        <f t="shared" si="4"/>
        <v>N/A</v>
      </c>
      <c r="M17" s="26"/>
      <c r="N17" s="26"/>
    </row>
    <row r="18" spans="1:14" x14ac:dyDescent="0.2">
      <c r="A18" s="149" t="s">
        <v>677</v>
      </c>
      <c r="B18" s="43" t="s">
        <v>213</v>
      </c>
      <c r="C18" s="44">
        <v>42.551151134999998</v>
      </c>
      <c r="D18" s="48" t="str">
        <f t="shared" si="5"/>
        <v>N/A</v>
      </c>
      <c r="E18" s="44">
        <v>36.358776994000003</v>
      </c>
      <c r="F18" s="48" t="str">
        <f t="shared" si="6"/>
        <v>N/A</v>
      </c>
      <c r="G18" s="44">
        <v>30.388613713000002</v>
      </c>
      <c r="H18" s="48" t="str">
        <f t="shared" si="7"/>
        <v>N/A</v>
      </c>
      <c r="I18" s="8">
        <v>-14.6</v>
      </c>
      <c r="J18" s="8">
        <v>-16.399999999999999</v>
      </c>
      <c r="K18" s="47" t="s">
        <v>213</v>
      </c>
      <c r="L18" s="105" t="str">
        <f t="shared" si="4"/>
        <v>N/A</v>
      </c>
    </row>
    <row r="19" spans="1:14" x14ac:dyDescent="0.2">
      <c r="A19" s="149" t="s">
        <v>678</v>
      </c>
      <c r="B19" s="43" t="s">
        <v>213</v>
      </c>
      <c r="C19" s="44">
        <v>16.948612870000002</v>
      </c>
      <c r="D19" s="48" t="str">
        <f t="shared" si="5"/>
        <v>N/A</v>
      </c>
      <c r="E19" s="44">
        <v>11.255491872</v>
      </c>
      <c r="F19" s="48" t="str">
        <f t="shared" si="6"/>
        <v>N/A</v>
      </c>
      <c r="G19" s="44">
        <v>7.3342575821000002</v>
      </c>
      <c r="H19" s="48" t="str">
        <f t="shared" si="7"/>
        <v>N/A</v>
      </c>
      <c r="I19" s="8">
        <v>-33.6</v>
      </c>
      <c r="J19" s="8">
        <v>-34.799999999999997</v>
      </c>
      <c r="K19" s="47" t="s">
        <v>213</v>
      </c>
      <c r="L19" s="105" t="str">
        <f t="shared" si="4"/>
        <v>N/A</v>
      </c>
    </row>
    <row r="20" spans="1:14" ht="25.5" x14ac:dyDescent="0.2">
      <c r="A20" s="149" t="s">
        <v>679</v>
      </c>
      <c r="B20" s="43" t="s">
        <v>213</v>
      </c>
      <c r="C20" s="44">
        <v>14.203196055999999</v>
      </c>
      <c r="D20" s="48" t="str">
        <f t="shared" si="5"/>
        <v>N/A</v>
      </c>
      <c r="E20" s="44">
        <v>25.451592212000001</v>
      </c>
      <c r="F20" s="48" t="str">
        <f t="shared" si="6"/>
        <v>N/A</v>
      </c>
      <c r="G20" s="44">
        <v>28.381591710999999</v>
      </c>
      <c r="H20" s="48" t="str">
        <f t="shared" si="7"/>
        <v>N/A</v>
      </c>
      <c r="I20" s="8">
        <v>79.2</v>
      </c>
      <c r="J20" s="8">
        <v>11.51</v>
      </c>
      <c r="K20" s="47" t="s">
        <v>213</v>
      </c>
      <c r="L20" s="105" t="str">
        <f t="shared" si="4"/>
        <v>N/A</v>
      </c>
    </row>
    <row r="21" spans="1:14" ht="25.5" x14ac:dyDescent="0.2">
      <c r="A21" s="149" t="s">
        <v>680</v>
      </c>
      <c r="B21" s="43" t="s">
        <v>213</v>
      </c>
      <c r="C21" s="44">
        <v>0.2498557804</v>
      </c>
      <c r="D21" s="48" t="str">
        <f t="shared" si="5"/>
        <v>N/A</v>
      </c>
      <c r="E21" s="44">
        <v>0.34658279710000001</v>
      </c>
      <c r="F21" s="48" t="str">
        <f t="shared" si="6"/>
        <v>N/A</v>
      </c>
      <c r="G21" s="44">
        <v>0.9550093999</v>
      </c>
      <c r="H21" s="48" t="str">
        <f t="shared" si="7"/>
        <v>N/A</v>
      </c>
      <c r="I21" s="8">
        <v>38.71</v>
      </c>
      <c r="J21" s="8">
        <v>175.6</v>
      </c>
      <c r="K21" s="47" t="s">
        <v>213</v>
      </c>
      <c r="L21" s="105" t="str">
        <f t="shared" si="4"/>
        <v>N/A</v>
      </c>
    </row>
    <row r="22" spans="1:14" x14ac:dyDescent="0.2">
      <c r="A22" s="128" t="s">
        <v>1687</v>
      </c>
      <c r="B22" s="30" t="s">
        <v>217</v>
      </c>
      <c r="C22" s="1">
        <v>56488</v>
      </c>
      <c r="D22" s="27" t="str">
        <f>IF($B22="N/A","N/A",IF(C22&gt;0,"No",IF(C22&lt;0,"No","Yes")))</f>
        <v>No</v>
      </c>
      <c r="E22" s="1">
        <v>120150</v>
      </c>
      <c r="F22" s="27" t="str">
        <f>IF($B22="N/A","N/A",IF(E22&gt;0,"No",IF(E22&lt;0,"No","Yes")))</f>
        <v>No</v>
      </c>
      <c r="G22" s="1">
        <v>90838</v>
      </c>
      <c r="H22" s="27" t="str">
        <f>IF($B22="N/A","N/A",IF(G22&gt;0,"No",IF(G22&lt;0,"No","Yes")))</f>
        <v>No</v>
      </c>
      <c r="I22" s="8">
        <v>112.7</v>
      </c>
      <c r="J22" s="8">
        <v>-24.4</v>
      </c>
      <c r="K22" s="28" t="s">
        <v>213</v>
      </c>
      <c r="L22" s="105" t="str">
        <f t="shared" si="4"/>
        <v>N/A</v>
      </c>
    </row>
    <row r="23" spans="1:14" x14ac:dyDescent="0.2">
      <c r="A23" s="151" t="s">
        <v>145</v>
      </c>
      <c r="B23" s="30" t="s">
        <v>279</v>
      </c>
      <c r="C23" s="4">
        <v>1.81153199</v>
      </c>
      <c r="D23" s="27" t="str">
        <f>IF($B23="N/A","N/A",IF(C23&gt;=10,"No",IF(C23&lt;0,"No","Yes")))</f>
        <v>Yes</v>
      </c>
      <c r="E23" s="4">
        <v>3.4832372837999999</v>
      </c>
      <c r="F23" s="27" t="str">
        <f>IF($B23="N/A","N/A",IF(E23&gt;=10,"No",IF(E23&lt;0,"No","Yes")))</f>
        <v>Yes</v>
      </c>
      <c r="G23" s="4">
        <v>2.4776903540999999</v>
      </c>
      <c r="H23" s="27" t="str">
        <f>IF($B23="N/A","N/A",IF(G23&gt;=10,"No",IF(G23&lt;0,"No","Yes")))</f>
        <v>Yes</v>
      </c>
      <c r="I23" s="8">
        <v>92.28</v>
      </c>
      <c r="J23" s="8">
        <v>-28.9</v>
      </c>
      <c r="K23" s="28" t="s">
        <v>213</v>
      </c>
      <c r="L23" s="105" t="str">
        <f t="shared" si="4"/>
        <v>N/A</v>
      </c>
    </row>
    <row r="24" spans="1:14" x14ac:dyDescent="0.2">
      <c r="A24" s="128" t="s">
        <v>424</v>
      </c>
      <c r="B24" s="22" t="s">
        <v>213</v>
      </c>
      <c r="C24" s="9">
        <v>53.780424422000003</v>
      </c>
      <c r="D24" s="48" t="str">
        <f t="shared" ref="D24:D27" si="8">IF($B24="N/A","N/A",IF(C24&gt;10,"No",IF(C24&lt;-10,"No","Yes")))</f>
        <v>N/A</v>
      </c>
      <c r="E24" s="9">
        <v>43.833818457</v>
      </c>
      <c r="F24" s="27" t="str">
        <f t="shared" ref="F24:F27" si="9">IF($B24="N/A","N/A",IF(E24&gt;10,"No",IF(E24&lt;-10,"No","Yes")))</f>
        <v>N/A</v>
      </c>
      <c r="G24" s="9">
        <v>48.811724175999998</v>
      </c>
      <c r="H24" s="27" t="str">
        <f t="shared" ref="H24:H27" si="10">IF($B24="N/A","N/A",IF(G24&gt;10,"No",IF(G24&lt;-10,"No","Yes")))</f>
        <v>N/A</v>
      </c>
      <c r="I24" s="8">
        <v>-18.5</v>
      </c>
      <c r="J24" s="8">
        <v>11.36</v>
      </c>
      <c r="K24" s="28" t="s">
        <v>213</v>
      </c>
      <c r="L24" s="105" t="str">
        <f t="shared" si="4"/>
        <v>N/A</v>
      </c>
    </row>
    <row r="25" spans="1:14" x14ac:dyDescent="0.2">
      <c r="A25" s="128" t="s">
        <v>425</v>
      </c>
      <c r="B25" s="22" t="s">
        <v>213</v>
      </c>
      <c r="C25" s="9">
        <v>2.5026647521999998</v>
      </c>
      <c r="D25" s="48" t="str">
        <f t="shared" si="8"/>
        <v>N/A</v>
      </c>
      <c r="E25" s="9">
        <v>2.9894128412000001</v>
      </c>
      <c r="F25" s="27" t="str">
        <f t="shared" si="9"/>
        <v>N/A</v>
      </c>
      <c r="G25" s="9">
        <v>4.2729808059999996</v>
      </c>
      <c r="H25" s="27" t="str">
        <f t="shared" si="10"/>
        <v>N/A</v>
      </c>
      <c r="I25" s="8">
        <v>19.45</v>
      </c>
      <c r="J25" s="8">
        <v>42.94</v>
      </c>
      <c r="K25" s="28" t="s">
        <v>213</v>
      </c>
      <c r="L25" s="105" t="str">
        <f t="shared" si="4"/>
        <v>N/A</v>
      </c>
    </row>
    <row r="26" spans="1:14" x14ac:dyDescent="0.2">
      <c r="A26" s="128" t="s">
        <v>421</v>
      </c>
      <c r="B26" s="22" t="s">
        <v>213</v>
      </c>
      <c r="C26" s="9">
        <v>2.5757802659000002</v>
      </c>
      <c r="D26" s="48" t="str">
        <f t="shared" si="8"/>
        <v>N/A</v>
      </c>
      <c r="E26" s="9">
        <v>1.1249632534</v>
      </c>
      <c r="F26" s="27" t="str">
        <f t="shared" si="9"/>
        <v>N/A</v>
      </c>
      <c r="G26" s="9">
        <v>1.065784437</v>
      </c>
      <c r="H26" s="27" t="str">
        <f t="shared" si="10"/>
        <v>N/A</v>
      </c>
      <c r="I26" s="8">
        <v>-56.3</v>
      </c>
      <c r="J26" s="8">
        <v>-5.26</v>
      </c>
      <c r="K26" s="28" t="s">
        <v>213</v>
      </c>
      <c r="L26" s="105" t="str">
        <f t="shared" si="4"/>
        <v>N/A</v>
      </c>
    </row>
    <row r="27" spans="1:14" x14ac:dyDescent="0.2">
      <c r="A27" s="128" t="s">
        <v>422</v>
      </c>
      <c r="B27" s="22" t="s">
        <v>213</v>
      </c>
      <c r="C27" s="9">
        <v>0.89764708989999997</v>
      </c>
      <c r="D27" s="48" t="str">
        <f t="shared" si="8"/>
        <v>N/A</v>
      </c>
      <c r="E27" s="9">
        <v>0.59539829160000002</v>
      </c>
      <c r="F27" s="27" t="str">
        <f t="shared" si="9"/>
        <v>N/A</v>
      </c>
      <c r="G27" s="9">
        <v>0.42926669220000002</v>
      </c>
      <c r="H27" s="27" t="str">
        <f t="shared" si="10"/>
        <v>N/A</v>
      </c>
      <c r="I27" s="8">
        <v>-33.700000000000003</v>
      </c>
      <c r="J27" s="8">
        <v>-27.9</v>
      </c>
      <c r="K27" s="28" t="s">
        <v>213</v>
      </c>
      <c r="L27" s="105" t="str">
        <f t="shared" si="4"/>
        <v>N/A</v>
      </c>
    </row>
    <row r="28" spans="1:14" x14ac:dyDescent="0.2">
      <c r="A28" s="128" t="s">
        <v>950</v>
      </c>
      <c r="B28" s="22" t="s">
        <v>213</v>
      </c>
      <c r="C28" s="44">
        <v>15.747988019999999</v>
      </c>
      <c r="D28" s="48" t="str">
        <f>IF($B28="N/A","N/A",IF(C28&gt;10,"No",IF(C28&lt;-10,"No","Yes")))</f>
        <v>N/A</v>
      </c>
      <c r="E28" s="44">
        <v>14.809415567</v>
      </c>
      <c r="F28" s="48" t="str">
        <f>IF($B28="N/A","N/A",IF(E28&gt;10,"No",IF(E28&lt;-10,"No","Yes")))</f>
        <v>N/A</v>
      </c>
      <c r="G28" s="44">
        <v>16.487906778999999</v>
      </c>
      <c r="H28" s="48" t="str">
        <f>IF($B28="N/A","N/A",IF(G28&gt;10,"No",IF(G28&lt;-10,"No","Yes")))</f>
        <v>N/A</v>
      </c>
      <c r="I28" s="8">
        <v>-5.96</v>
      </c>
      <c r="J28" s="8">
        <v>11.33</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99.750656829999997</v>
      </c>
      <c r="D30" s="27" t="str">
        <f>IF($B30="N/A","N/A",IF(C30&gt;=98,"Yes","No"))</f>
        <v>Yes</v>
      </c>
      <c r="E30" s="9">
        <v>99.786695542000004</v>
      </c>
      <c r="F30" s="27" t="str">
        <f>IF($B30="N/A","N/A",IF(E30&gt;=98,"Yes","No"))</f>
        <v>Yes</v>
      </c>
      <c r="G30" s="9">
        <v>98.702704796999996</v>
      </c>
      <c r="H30" s="27" t="str">
        <f>IF($B30="N/A","N/A",IF(G30&gt;=98,"Yes","No"))</f>
        <v>Yes</v>
      </c>
      <c r="I30" s="8">
        <v>3.61E-2</v>
      </c>
      <c r="J30" s="8">
        <v>-1.0900000000000001</v>
      </c>
      <c r="K30" s="28" t="s">
        <v>735</v>
      </c>
      <c r="L30" s="105" t="str">
        <f t="shared" si="4"/>
        <v>Yes</v>
      </c>
    </row>
    <row r="31" spans="1:14" x14ac:dyDescent="0.2">
      <c r="A31" s="128" t="s">
        <v>18</v>
      </c>
      <c r="B31" s="30" t="s">
        <v>277</v>
      </c>
      <c r="C31" s="9">
        <v>99.957503944999999</v>
      </c>
      <c r="D31" s="27" t="str">
        <f>IF($B31="N/A","N/A",IF(C31&gt;=95,"Yes","No"))</f>
        <v>Yes</v>
      </c>
      <c r="E31" s="9">
        <v>99.963309902999995</v>
      </c>
      <c r="F31" s="27" t="str">
        <f>IF($B31="N/A","N/A",IF(E31&gt;=95,"Yes","No"))</f>
        <v>Yes</v>
      </c>
      <c r="G31" s="9">
        <v>99.227508528000001</v>
      </c>
      <c r="H31" s="27" t="str">
        <f>IF($B31="N/A","N/A",IF(G31&gt;=95,"Yes","No"))</f>
        <v>Yes</v>
      </c>
      <c r="I31" s="8">
        <v>5.7999999999999996E-3</v>
      </c>
      <c r="J31" s="8">
        <v>-0.73599999999999999</v>
      </c>
      <c r="K31" s="28" t="s">
        <v>735</v>
      </c>
      <c r="L31" s="105" t="str">
        <f t="shared" si="4"/>
        <v>Yes</v>
      </c>
    </row>
    <row r="32" spans="1:14" x14ac:dyDescent="0.2">
      <c r="A32" s="128" t="s">
        <v>23</v>
      </c>
      <c r="B32" s="22" t="s">
        <v>213</v>
      </c>
      <c r="C32" s="9">
        <v>52.315436583999997</v>
      </c>
      <c r="D32" s="27" t="str">
        <f t="shared" ref="D32:D37" si="11">IF($B32="N/A","N/A",IF(C32&gt;10,"No",IF(C32&lt;-10,"No","Yes")))</f>
        <v>N/A</v>
      </c>
      <c r="E32" s="9">
        <v>47.893961003000001</v>
      </c>
      <c r="F32" s="27" t="str">
        <f t="shared" ref="F32:F37" si="12">IF($B32="N/A","N/A",IF(E32&gt;10,"No",IF(E32&lt;-10,"No","Yes")))</f>
        <v>N/A</v>
      </c>
      <c r="G32" s="9">
        <v>44.196402925000001</v>
      </c>
      <c r="H32" s="27" t="str">
        <f t="shared" ref="H32:H37" si="13">IF($B32="N/A","N/A",IF(G32&gt;10,"No",IF(G32&lt;-10,"No","Yes")))</f>
        <v>N/A</v>
      </c>
      <c r="I32" s="8">
        <v>-8.4499999999999993</v>
      </c>
      <c r="J32" s="8">
        <v>-7.72</v>
      </c>
      <c r="K32" s="28" t="s">
        <v>735</v>
      </c>
      <c r="L32" s="105" t="str">
        <f t="shared" si="4"/>
        <v>Yes</v>
      </c>
    </row>
    <row r="33" spans="1:12" x14ac:dyDescent="0.2">
      <c r="A33" s="128" t="s">
        <v>24</v>
      </c>
      <c r="B33" s="22" t="s">
        <v>213</v>
      </c>
      <c r="C33" s="9">
        <v>27.663320174999999</v>
      </c>
      <c r="D33" s="27" t="str">
        <f t="shared" si="11"/>
        <v>N/A</v>
      </c>
      <c r="E33" s="9">
        <v>21.931087517000002</v>
      </c>
      <c r="F33" s="27" t="str">
        <f t="shared" si="12"/>
        <v>N/A</v>
      </c>
      <c r="G33" s="9">
        <v>19.181146845000001</v>
      </c>
      <c r="H33" s="27" t="str">
        <f t="shared" si="13"/>
        <v>N/A</v>
      </c>
      <c r="I33" s="8">
        <v>-20.7</v>
      </c>
      <c r="J33" s="8">
        <v>-12.5</v>
      </c>
      <c r="K33" s="28" t="s">
        <v>735</v>
      </c>
      <c r="L33" s="105" t="str">
        <f t="shared" si="4"/>
        <v>No</v>
      </c>
    </row>
    <row r="34" spans="1:12" x14ac:dyDescent="0.2">
      <c r="A34" s="128" t="s">
        <v>25</v>
      </c>
      <c r="B34" s="22" t="s">
        <v>213</v>
      </c>
      <c r="C34" s="9">
        <v>2.0147885633999998</v>
      </c>
      <c r="D34" s="27" t="str">
        <f t="shared" si="11"/>
        <v>N/A</v>
      </c>
      <c r="E34" s="9">
        <v>1.8972703231000001</v>
      </c>
      <c r="F34" s="27" t="str">
        <f t="shared" si="12"/>
        <v>N/A</v>
      </c>
      <c r="G34" s="9">
        <v>1.6769358421</v>
      </c>
      <c r="H34" s="27" t="str">
        <f t="shared" si="13"/>
        <v>N/A</v>
      </c>
      <c r="I34" s="8">
        <v>-5.83</v>
      </c>
      <c r="J34" s="8">
        <v>-11.6</v>
      </c>
      <c r="K34" s="28" t="s">
        <v>735</v>
      </c>
      <c r="L34" s="105" t="str">
        <f t="shared" si="4"/>
        <v>No</v>
      </c>
    </row>
    <row r="35" spans="1:12" x14ac:dyDescent="0.2">
      <c r="A35" s="128" t="s">
        <v>26</v>
      </c>
      <c r="B35" s="30" t="s">
        <v>213</v>
      </c>
      <c r="C35" s="9">
        <v>13.136467392</v>
      </c>
      <c r="D35" s="7" t="str">
        <f t="shared" si="11"/>
        <v>N/A</v>
      </c>
      <c r="E35" s="9">
        <v>10.777918042</v>
      </c>
      <c r="F35" s="7" t="str">
        <f t="shared" si="12"/>
        <v>N/A</v>
      </c>
      <c r="G35" s="9">
        <v>9.7249380273000003</v>
      </c>
      <c r="H35" s="7" t="str">
        <f t="shared" si="13"/>
        <v>N/A</v>
      </c>
      <c r="I35" s="8">
        <v>-18</v>
      </c>
      <c r="J35" s="8">
        <v>-9.77</v>
      </c>
      <c r="K35" s="30" t="s">
        <v>213</v>
      </c>
      <c r="L35" s="105" t="str">
        <f t="shared" si="4"/>
        <v>N/A</v>
      </c>
    </row>
    <row r="36" spans="1:12" x14ac:dyDescent="0.2">
      <c r="A36" s="128" t="s">
        <v>60</v>
      </c>
      <c r="B36" s="30" t="s">
        <v>213</v>
      </c>
      <c r="C36" s="9">
        <v>1.4182320364000001</v>
      </c>
      <c r="D36" s="7" t="str">
        <f t="shared" si="11"/>
        <v>N/A</v>
      </c>
      <c r="E36" s="9">
        <v>1.3862193782000001</v>
      </c>
      <c r="F36" s="7" t="str">
        <f t="shared" si="12"/>
        <v>N/A</v>
      </c>
      <c r="G36" s="9">
        <v>1.188090936</v>
      </c>
      <c r="H36" s="7" t="str">
        <f t="shared" si="13"/>
        <v>N/A</v>
      </c>
      <c r="I36" s="8">
        <v>-2.2599999999999998</v>
      </c>
      <c r="J36" s="8">
        <v>-14.3</v>
      </c>
      <c r="K36" s="30" t="s">
        <v>213</v>
      </c>
      <c r="L36" s="105" t="str">
        <f t="shared" si="4"/>
        <v>N/A</v>
      </c>
    </row>
    <row r="37" spans="1:12" x14ac:dyDescent="0.2">
      <c r="A37" s="128" t="s">
        <v>61</v>
      </c>
      <c r="B37" s="30" t="s">
        <v>213</v>
      </c>
      <c r="C37" s="9">
        <v>2.6951243955000002</v>
      </c>
      <c r="D37" s="7" t="str">
        <f t="shared" si="11"/>
        <v>N/A</v>
      </c>
      <c r="E37" s="9">
        <v>2.5232806888999999</v>
      </c>
      <c r="F37" s="7" t="str">
        <f t="shared" si="12"/>
        <v>N/A</v>
      </c>
      <c r="G37" s="9">
        <v>2.323137864</v>
      </c>
      <c r="H37" s="7" t="str">
        <f t="shared" si="13"/>
        <v>N/A</v>
      </c>
      <c r="I37" s="8">
        <v>-6.38</v>
      </c>
      <c r="J37" s="8">
        <v>-7.93</v>
      </c>
      <c r="K37" s="30" t="s">
        <v>213</v>
      </c>
      <c r="L37" s="105" t="str">
        <f t="shared" si="4"/>
        <v>N/A</v>
      </c>
    </row>
    <row r="38" spans="1:12" x14ac:dyDescent="0.2">
      <c r="A38" s="128" t="s">
        <v>62</v>
      </c>
      <c r="B38" s="30" t="s">
        <v>278</v>
      </c>
      <c r="C38" s="9">
        <v>7.6803441303</v>
      </c>
      <c r="D38" s="7" t="str">
        <f>IF($B38="N/A","N/A",IF(C38&gt;=5,"No",IF(C38&lt;0,"No","Yes")))</f>
        <v>No</v>
      </c>
      <c r="E38" s="9">
        <v>20.643905442000001</v>
      </c>
      <c r="F38" s="7" t="str">
        <f>IF($B38="N/A","N/A",IF(E38&gt;=5,"No",IF(E38&lt;0,"No","Yes")))</f>
        <v>No</v>
      </c>
      <c r="G38" s="9">
        <v>28.081524913999999</v>
      </c>
      <c r="H38" s="7" t="str">
        <f>IF($B38="N/A","N/A",IF(G38&gt;=5,"No",IF(G38&lt;0,"No","Yes")))</f>
        <v>No</v>
      </c>
      <c r="I38" s="8">
        <v>168.8</v>
      </c>
      <c r="J38" s="8">
        <v>36.03</v>
      </c>
      <c r="K38" s="28" t="s">
        <v>735</v>
      </c>
      <c r="L38" s="105" t="str">
        <f t="shared" si="4"/>
        <v>No</v>
      </c>
    </row>
    <row r="39" spans="1:12" x14ac:dyDescent="0.2">
      <c r="A39" s="128" t="s">
        <v>63</v>
      </c>
      <c r="B39" s="30" t="s">
        <v>213</v>
      </c>
      <c r="C39" s="9">
        <v>28.093706435000001</v>
      </c>
      <c r="D39" s="7" t="str">
        <f>IF($B39="N/A","N/A",IF(C39&gt;10,"No",IF(C39&lt;-10,"No","Yes")))</f>
        <v>N/A</v>
      </c>
      <c r="E39" s="9">
        <v>21.836131697999999</v>
      </c>
      <c r="F39" s="7" t="str">
        <f>IF($B39="N/A","N/A",IF(E39&gt;10,"No",IF(E39&lt;-10,"No","Yes")))</f>
        <v>N/A</v>
      </c>
      <c r="G39" s="9">
        <v>17.951108464000001</v>
      </c>
      <c r="H39" s="7" t="str">
        <f>IF($B39="N/A","N/A",IF(G39&gt;10,"No",IF(G39&lt;-10,"No","Yes")))</f>
        <v>N/A</v>
      </c>
      <c r="I39" s="8">
        <v>-22.3</v>
      </c>
      <c r="J39" s="8">
        <v>-17.8</v>
      </c>
      <c r="K39" s="30" t="s">
        <v>735</v>
      </c>
      <c r="L39" s="105" t="str">
        <f t="shared" si="4"/>
        <v>No</v>
      </c>
    </row>
    <row r="40" spans="1:12" x14ac:dyDescent="0.2">
      <c r="A40" s="128" t="s">
        <v>64</v>
      </c>
      <c r="B40" s="30" t="s">
        <v>213</v>
      </c>
      <c r="C40" s="9">
        <v>10.603857353</v>
      </c>
      <c r="D40" s="7" t="str">
        <f>IF($B40="N/A","N/A",IF(C40&gt;10,"No",IF(C40&lt;-10,"No","Yes")))</f>
        <v>N/A</v>
      </c>
      <c r="E40" s="9">
        <v>10.302081221</v>
      </c>
      <c r="F40" s="7" t="str">
        <f>IF($B40="N/A","N/A",IF(E40&gt;10,"No",IF(E40&lt;-10,"No","Yes")))</f>
        <v>N/A</v>
      </c>
      <c r="G40" s="9">
        <v>9.8021678436999995</v>
      </c>
      <c r="H40" s="7" t="str">
        <f>IF($B40="N/A","N/A",IF(G40&gt;10,"No",IF(G40&lt;-10,"No","Yes")))</f>
        <v>N/A</v>
      </c>
      <c r="I40" s="8">
        <v>-2.85</v>
      </c>
      <c r="J40" s="8">
        <v>-4.8499999999999996</v>
      </c>
      <c r="K40" s="28" t="s">
        <v>735</v>
      </c>
      <c r="L40" s="105" t="str">
        <f t="shared" si="4"/>
        <v>Yes</v>
      </c>
    </row>
    <row r="41" spans="1:12" x14ac:dyDescent="0.2">
      <c r="A41" s="104" t="s">
        <v>19</v>
      </c>
      <c r="B41" s="22" t="s">
        <v>281</v>
      </c>
      <c r="C41" s="4">
        <v>2.2671477886</v>
      </c>
      <c r="D41" s="27" t="str">
        <f>IF($B41="N/A","N/A",IF(C41&gt;8,"No",IF(C41&lt;2,"No","Yes")))</f>
        <v>Yes</v>
      </c>
      <c r="E41" s="4">
        <v>2.1669367706</v>
      </c>
      <c r="F41" s="27" t="str">
        <f>IF($B41="N/A","N/A",IF(E41&gt;8,"No",IF(E41&lt;2,"No","Yes")))</f>
        <v>Yes</v>
      </c>
      <c r="G41" s="4">
        <v>2.13174587</v>
      </c>
      <c r="H41" s="27" t="str">
        <f>IF($B41="N/A","N/A",IF(G41&gt;8,"No",IF(G41&lt;2,"No","Yes")))</f>
        <v>Yes</v>
      </c>
      <c r="I41" s="8">
        <v>-4.42</v>
      </c>
      <c r="J41" s="8">
        <v>-1.62</v>
      </c>
      <c r="K41" s="28" t="s">
        <v>735</v>
      </c>
      <c r="L41" s="105" t="str">
        <f t="shared" si="4"/>
        <v>Yes</v>
      </c>
    </row>
    <row r="42" spans="1:12" x14ac:dyDescent="0.2">
      <c r="A42" s="104" t="s">
        <v>170</v>
      </c>
      <c r="B42" s="22" t="s">
        <v>213</v>
      </c>
      <c r="C42" s="4">
        <v>10.788173362</v>
      </c>
      <c r="D42" s="7" t="str">
        <f t="shared" ref="D42:D49" si="14">IF($B42="N/A","N/A",IF(C42&gt;10,"No",IF(C42&lt;-10,"No","Yes")))</f>
        <v>N/A</v>
      </c>
      <c r="E42" s="4">
        <v>10.057283568000001</v>
      </c>
      <c r="F42" s="7" t="str">
        <f t="shared" ref="F42:F49" si="15">IF($B42="N/A","N/A",IF(E42&gt;10,"No",IF(E42&lt;-10,"No","Yes")))</f>
        <v>N/A</v>
      </c>
      <c r="G42" s="4">
        <v>9.5506989615000002</v>
      </c>
      <c r="H42" s="7" t="str">
        <f t="shared" ref="H42:H49" si="16">IF($B42="N/A","N/A",IF(G42&gt;10,"No",IF(G42&lt;-10,"No","Yes")))</f>
        <v>N/A</v>
      </c>
      <c r="I42" s="8">
        <v>-6.77</v>
      </c>
      <c r="J42" s="8">
        <v>-5.04</v>
      </c>
      <c r="K42" s="28" t="s">
        <v>735</v>
      </c>
      <c r="L42" s="105" t="str">
        <f>IF(J42="Div by 0", "N/A", IF(OR(J42="N/A",K42="N/A"),"N/A", IF(J42&gt;VALUE(MID(K42,1,2)), "No", IF(J42&lt;-1*VALUE(MID(K42,1,2)), "No", "Yes"))))</f>
        <v>Yes</v>
      </c>
    </row>
    <row r="43" spans="1:12" x14ac:dyDescent="0.2">
      <c r="A43" s="104" t="s">
        <v>171</v>
      </c>
      <c r="B43" s="22" t="s">
        <v>213</v>
      </c>
      <c r="C43" s="4">
        <v>21.476290296999998</v>
      </c>
      <c r="D43" s="7" t="str">
        <f t="shared" si="14"/>
        <v>N/A</v>
      </c>
      <c r="E43" s="4">
        <v>20.833110390000002</v>
      </c>
      <c r="F43" s="7" t="str">
        <f t="shared" si="15"/>
        <v>N/A</v>
      </c>
      <c r="G43" s="4">
        <v>20.286494548</v>
      </c>
      <c r="H43" s="7" t="str">
        <f t="shared" si="16"/>
        <v>N/A</v>
      </c>
      <c r="I43" s="8">
        <v>-2.99</v>
      </c>
      <c r="J43" s="8">
        <v>-2.62</v>
      </c>
      <c r="K43" s="28" t="s">
        <v>735</v>
      </c>
      <c r="L43" s="105" t="str">
        <f>IF(J43="Div by 0", "N/A", IF(OR(J43="N/A",K43="N/A"),"N/A", IF(J43&gt;VALUE(MID(K43,1,2)), "No", IF(J43&lt;-1*VALUE(MID(K43,1,2)), "No", "Yes"))))</f>
        <v>Yes</v>
      </c>
    </row>
    <row r="44" spans="1:12" x14ac:dyDescent="0.2">
      <c r="A44" s="104" t="s">
        <v>172</v>
      </c>
      <c r="B44" s="22" t="s">
        <v>213</v>
      </c>
      <c r="C44" s="4">
        <v>3.2739516257000001</v>
      </c>
      <c r="D44" s="7" t="str">
        <f t="shared" si="14"/>
        <v>N/A</v>
      </c>
      <c r="E44" s="4">
        <v>3.2516743101999999</v>
      </c>
      <c r="F44" s="7" t="str">
        <f t="shared" si="15"/>
        <v>N/A</v>
      </c>
      <c r="G44" s="4">
        <v>3.1655146474999998</v>
      </c>
      <c r="H44" s="7" t="str">
        <f t="shared" si="16"/>
        <v>N/A</v>
      </c>
      <c r="I44" s="8">
        <v>-0.68</v>
      </c>
      <c r="J44" s="8">
        <v>-2.65</v>
      </c>
      <c r="K44" s="28" t="s">
        <v>735</v>
      </c>
      <c r="L44" s="105" t="str">
        <f t="shared" ref="L44:L53" si="17">IF(J44="Div by 0", "N/A", IF(OR(J44="N/A",K44="N/A"),"N/A", IF(J44&gt;VALUE(MID(K44,1,2)), "No", IF(J44&lt;-1*VALUE(MID(K44,1,2)), "No", "Yes"))))</f>
        <v>Yes</v>
      </c>
    </row>
    <row r="45" spans="1:12" x14ac:dyDescent="0.2">
      <c r="A45" s="104" t="s">
        <v>173</v>
      </c>
      <c r="B45" s="22" t="s">
        <v>213</v>
      </c>
      <c r="C45" s="4">
        <v>30.728015033999998</v>
      </c>
      <c r="D45" s="7" t="str">
        <f t="shared" si="14"/>
        <v>N/A</v>
      </c>
      <c r="E45" s="4">
        <v>31.879670903000001</v>
      </c>
      <c r="F45" s="7" t="str">
        <f t="shared" si="15"/>
        <v>N/A</v>
      </c>
      <c r="G45" s="4">
        <v>32.709401214000003</v>
      </c>
      <c r="H45" s="7" t="str">
        <f t="shared" si="16"/>
        <v>N/A</v>
      </c>
      <c r="I45" s="8">
        <v>3.7480000000000002</v>
      </c>
      <c r="J45" s="8">
        <v>2.6030000000000002</v>
      </c>
      <c r="K45" s="28" t="s">
        <v>735</v>
      </c>
      <c r="L45" s="105" t="str">
        <f t="shared" si="17"/>
        <v>Yes</v>
      </c>
    </row>
    <row r="46" spans="1:12" x14ac:dyDescent="0.2">
      <c r="A46" s="104" t="s">
        <v>174</v>
      </c>
      <c r="B46" s="22" t="s">
        <v>213</v>
      </c>
      <c r="C46" s="4">
        <v>19.024030139000001</v>
      </c>
      <c r="D46" s="7" t="str">
        <f t="shared" si="14"/>
        <v>N/A</v>
      </c>
      <c r="E46" s="4">
        <v>20.015428878000002</v>
      </c>
      <c r="F46" s="7" t="str">
        <f t="shared" si="15"/>
        <v>N/A</v>
      </c>
      <c r="G46" s="4">
        <v>20.490771561999999</v>
      </c>
      <c r="H46" s="7" t="str">
        <f t="shared" si="16"/>
        <v>N/A</v>
      </c>
      <c r="I46" s="8">
        <v>5.2110000000000003</v>
      </c>
      <c r="J46" s="8">
        <v>2.375</v>
      </c>
      <c r="K46" s="28" t="s">
        <v>735</v>
      </c>
      <c r="L46" s="105" t="str">
        <f t="shared" si="17"/>
        <v>Yes</v>
      </c>
    </row>
    <row r="47" spans="1:12" x14ac:dyDescent="0.2">
      <c r="A47" s="104" t="s">
        <v>175</v>
      </c>
      <c r="B47" s="22" t="s">
        <v>213</v>
      </c>
      <c r="C47" s="4">
        <v>5.1891305846</v>
      </c>
      <c r="D47" s="7" t="str">
        <f t="shared" si="14"/>
        <v>N/A</v>
      </c>
      <c r="E47" s="4">
        <v>4.9887139009999997</v>
      </c>
      <c r="F47" s="7" t="str">
        <f t="shared" si="15"/>
        <v>N/A</v>
      </c>
      <c r="G47" s="4">
        <v>5.0782693806000001</v>
      </c>
      <c r="H47" s="7" t="str">
        <f t="shared" si="16"/>
        <v>N/A</v>
      </c>
      <c r="I47" s="8">
        <v>-3.86</v>
      </c>
      <c r="J47" s="8">
        <v>1.7949999999999999</v>
      </c>
      <c r="K47" s="28" t="s">
        <v>735</v>
      </c>
      <c r="L47" s="105" t="str">
        <f t="shared" si="17"/>
        <v>Yes</v>
      </c>
    </row>
    <row r="48" spans="1:12" x14ac:dyDescent="0.2">
      <c r="A48" s="104" t="s">
        <v>176</v>
      </c>
      <c r="B48" s="22" t="s">
        <v>213</v>
      </c>
      <c r="C48" s="4">
        <v>3.5624875528</v>
      </c>
      <c r="D48" s="7" t="str">
        <f t="shared" si="14"/>
        <v>N/A</v>
      </c>
      <c r="E48" s="4">
        <v>3.2820763248999998</v>
      </c>
      <c r="F48" s="7" t="str">
        <f t="shared" si="15"/>
        <v>N/A</v>
      </c>
      <c r="G48" s="4">
        <v>3.1719232850000001</v>
      </c>
      <c r="H48" s="7" t="str">
        <f t="shared" si="16"/>
        <v>N/A</v>
      </c>
      <c r="I48" s="8">
        <v>-7.87</v>
      </c>
      <c r="J48" s="8">
        <v>-3.36</v>
      </c>
      <c r="K48" s="28" t="s">
        <v>735</v>
      </c>
      <c r="L48" s="105" t="str">
        <f t="shared" si="17"/>
        <v>Yes</v>
      </c>
    </row>
    <row r="49" spans="1:12" x14ac:dyDescent="0.2">
      <c r="A49" s="104" t="s">
        <v>952</v>
      </c>
      <c r="B49" s="22" t="s">
        <v>213</v>
      </c>
      <c r="C49" s="4">
        <v>2.3675074173000001</v>
      </c>
      <c r="D49" s="7" t="str">
        <f t="shared" si="14"/>
        <v>N/A</v>
      </c>
      <c r="E49" s="4">
        <v>2.1662877711999999</v>
      </c>
      <c r="F49" s="7" t="str">
        <f t="shared" si="15"/>
        <v>N/A</v>
      </c>
      <c r="G49" s="4">
        <v>2.1108940876000002</v>
      </c>
      <c r="H49" s="7" t="str">
        <f t="shared" si="16"/>
        <v>N/A</v>
      </c>
      <c r="I49" s="8">
        <v>-8.5</v>
      </c>
      <c r="J49" s="8">
        <v>-2.56</v>
      </c>
      <c r="K49" s="28" t="s">
        <v>735</v>
      </c>
      <c r="L49" s="105" t="str">
        <f t="shared" si="17"/>
        <v>Yes</v>
      </c>
    </row>
    <row r="50" spans="1:12" x14ac:dyDescent="0.2">
      <c r="A50" s="128" t="s">
        <v>208</v>
      </c>
      <c r="B50" s="22" t="s">
        <v>213</v>
      </c>
      <c r="C50" s="23">
        <v>2154416</v>
      </c>
      <c r="D50" s="5" t="str">
        <f t="shared" ref="D50:D53" si="18">IF($B50="N/A","N/A",IF(C50&lt;0,"No","Yes"))</f>
        <v>N/A</v>
      </c>
      <c r="E50" s="23">
        <v>2281733</v>
      </c>
      <c r="F50" s="5" t="str">
        <f t="shared" ref="F50:F53" si="19">IF($B50="N/A","N/A",IF(E50&lt;0,"No","Yes"))</f>
        <v>N/A</v>
      </c>
      <c r="G50" s="23">
        <v>2322694</v>
      </c>
      <c r="H50" s="5" t="str">
        <f t="shared" ref="H50:H53" si="20">IF($B50="N/A","N/A",IF(G50&lt;0,"No","Yes"))</f>
        <v>N/A</v>
      </c>
      <c r="I50" s="8">
        <v>5.91</v>
      </c>
      <c r="J50" s="8">
        <v>1.7949999999999999</v>
      </c>
      <c r="K50" s="28" t="s">
        <v>735</v>
      </c>
      <c r="L50" s="105" t="str">
        <f t="shared" si="17"/>
        <v>Yes</v>
      </c>
    </row>
    <row r="51" spans="1:12" x14ac:dyDescent="0.2">
      <c r="A51" s="128" t="s">
        <v>209</v>
      </c>
      <c r="B51" s="22" t="s">
        <v>213</v>
      </c>
      <c r="C51" s="23">
        <v>203088</v>
      </c>
      <c r="D51" s="5" t="str">
        <f t="shared" si="18"/>
        <v>N/A</v>
      </c>
      <c r="E51" s="23">
        <v>223056</v>
      </c>
      <c r="F51" s="5" t="str">
        <f t="shared" si="19"/>
        <v>N/A</v>
      </c>
      <c r="G51" s="23">
        <v>229045</v>
      </c>
      <c r="H51" s="5" t="str">
        <f t="shared" si="20"/>
        <v>N/A</v>
      </c>
      <c r="I51" s="8">
        <v>9.8320000000000007</v>
      </c>
      <c r="J51" s="8">
        <v>2.6850000000000001</v>
      </c>
      <c r="K51" s="28" t="s">
        <v>735</v>
      </c>
      <c r="L51" s="105" t="str">
        <f t="shared" si="17"/>
        <v>Yes</v>
      </c>
    </row>
    <row r="52" spans="1:12" x14ac:dyDescent="0.2">
      <c r="A52" s="128" t="s">
        <v>210</v>
      </c>
      <c r="B52" s="22" t="s">
        <v>213</v>
      </c>
      <c r="C52" s="23">
        <v>3082457</v>
      </c>
      <c r="D52" s="5" t="str">
        <f t="shared" si="18"/>
        <v>N/A</v>
      </c>
      <c r="E52" s="23">
        <v>3557992</v>
      </c>
      <c r="F52" s="5" t="str">
        <f t="shared" si="19"/>
        <v>N/A</v>
      </c>
      <c r="G52" s="23">
        <v>3826610</v>
      </c>
      <c r="H52" s="5" t="str">
        <f t="shared" si="20"/>
        <v>N/A</v>
      </c>
      <c r="I52" s="8">
        <v>15.43</v>
      </c>
      <c r="J52" s="8">
        <v>7.55</v>
      </c>
      <c r="K52" s="28" t="s">
        <v>735</v>
      </c>
      <c r="L52" s="105" t="str">
        <f t="shared" si="17"/>
        <v>Yes</v>
      </c>
    </row>
    <row r="53" spans="1:12" x14ac:dyDescent="0.2">
      <c r="A53" s="128" t="s">
        <v>953</v>
      </c>
      <c r="B53" s="22" t="s">
        <v>213</v>
      </c>
      <c r="C53" s="23">
        <v>570548</v>
      </c>
      <c r="D53" s="5" t="str">
        <f t="shared" si="18"/>
        <v>N/A</v>
      </c>
      <c r="E53" s="23">
        <v>596798</v>
      </c>
      <c r="F53" s="5" t="str">
        <f t="shared" si="19"/>
        <v>N/A</v>
      </c>
      <c r="G53" s="23">
        <v>634129</v>
      </c>
      <c r="H53" s="5" t="str">
        <f t="shared" si="20"/>
        <v>N/A</v>
      </c>
      <c r="I53" s="8">
        <v>4.601</v>
      </c>
      <c r="J53" s="8">
        <v>6.2549999999999999</v>
      </c>
      <c r="K53" s="28" t="s">
        <v>735</v>
      </c>
      <c r="L53" s="105" t="str">
        <f t="shared" si="17"/>
        <v>Yes</v>
      </c>
    </row>
    <row r="54" spans="1:12" x14ac:dyDescent="0.2">
      <c r="A54" s="128" t="s">
        <v>954</v>
      </c>
      <c r="B54" s="22" t="s">
        <v>213</v>
      </c>
      <c r="C54" s="4">
        <v>98.676733800999997</v>
      </c>
      <c r="D54" s="27" t="str">
        <f>IF($B54="N/A","N/A",IF(C54&gt;10,"No",IF(C54&lt;-10,"No","Yes")))</f>
        <v>N/A</v>
      </c>
      <c r="E54" s="4">
        <v>98.641182817000001</v>
      </c>
      <c r="F54" s="27" t="str">
        <f>IF($B54="N/A","N/A",IF(E54&gt;10,"No",IF(E54&lt;-10,"No","Yes")))</f>
        <v>N/A</v>
      </c>
      <c r="G54" s="4">
        <v>98.695740654000005</v>
      </c>
      <c r="H54" s="27" t="str">
        <f>IF($B54="N/A","N/A",IF(G54&gt;10,"No",IF(G54&lt;-10,"No","Yes")))</f>
        <v>N/A</v>
      </c>
      <c r="I54" s="8">
        <v>-3.5999999999999997E-2</v>
      </c>
      <c r="J54" s="8">
        <v>5.5300000000000002E-2</v>
      </c>
      <c r="K54" s="22" t="s">
        <v>213</v>
      </c>
      <c r="L54" s="105" t="str">
        <f t="shared" si="4"/>
        <v>N/A</v>
      </c>
    </row>
    <row r="55" spans="1:12" x14ac:dyDescent="0.2">
      <c r="A55" s="128" t="s">
        <v>955</v>
      </c>
      <c r="B55" s="22" t="s">
        <v>213</v>
      </c>
      <c r="C55" s="4">
        <v>99.016829905999998</v>
      </c>
      <c r="D55" s="27" t="str">
        <f>IF($B55="N/A","N/A",IF(C55&gt;10,"No",IF(C55&lt;-10,"No","Yes")))</f>
        <v>N/A</v>
      </c>
      <c r="E55" s="4">
        <v>98.907041801999995</v>
      </c>
      <c r="F55" s="27" t="str">
        <f>IF($B55="N/A","N/A",IF(E55&gt;10,"No",IF(E55&lt;-10,"No","Yes")))</f>
        <v>N/A</v>
      </c>
      <c r="G55" s="4">
        <v>99.183433902000004</v>
      </c>
      <c r="H55" s="27" t="str">
        <f>IF($B55="N/A","N/A",IF(G55&gt;10,"No",IF(G55&lt;-10,"No","Yes")))</f>
        <v>N/A</v>
      </c>
      <c r="I55" s="8">
        <v>-0.111</v>
      </c>
      <c r="J55" s="8">
        <v>0.27939999999999998</v>
      </c>
      <c r="K55" s="22" t="s">
        <v>213</v>
      </c>
      <c r="L55" s="105" t="str">
        <f t="shared" si="4"/>
        <v>N/A</v>
      </c>
    </row>
    <row r="56" spans="1:12" x14ac:dyDescent="0.2">
      <c r="A56" s="128" t="s">
        <v>177</v>
      </c>
      <c r="B56" s="22" t="s">
        <v>213</v>
      </c>
      <c r="C56" s="4">
        <v>54.817868578000002</v>
      </c>
      <c r="D56" s="27" t="str">
        <f t="shared" ref="D56:D57" si="21">IF($B56="N/A","N/A",IF(C56&gt;10,"No",IF(C56&lt;-10,"No","Yes")))</f>
        <v>N/A</v>
      </c>
      <c r="E56" s="4">
        <v>54.128854642</v>
      </c>
      <c r="F56" s="27" t="str">
        <f t="shared" ref="F56:F57" si="22">IF($B56="N/A","N/A",IF(E56&gt;10,"No",IF(E56&lt;-10,"No","Yes")))</f>
        <v>N/A</v>
      </c>
      <c r="G56" s="4">
        <v>53.778047612000002</v>
      </c>
      <c r="H56" s="27" t="str">
        <f t="shared" ref="H56:H57" si="23">IF($B56="N/A","N/A",IF(G56&gt;10,"No",IF(G56&lt;-10,"No","Yes")))</f>
        <v>N/A</v>
      </c>
      <c r="I56" s="8">
        <v>-1.26</v>
      </c>
      <c r="J56" s="8">
        <v>-0.64800000000000002</v>
      </c>
      <c r="K56" s="28" t="s">
        <v>735</v>
      </c>
      <c r="L56" s="105" t="str">
        <f>IF(J56="Div by 0", "N/A", IF(OR(J56="N/A",K56="N/A"),"N/A", IF(J56&gt;VALUE(MID(K56,1,2)), "No", IF(J56&lt;-1*VALUE(MID(K56,1,2)), "No", "Yes"))))</f>
        <v>Yes</v>
      </c>
    </row>
    <row r="57" spans="1:12" x14ac:dyDescent="0.2">
      <c r="A57" s="151" t="s">
        <v>178</v>
      </c>
      <c r="B57" s="22" t="s">
        <v>213</v>
      </c>
      <c r="C57" s="4">
        <v>44.198961328000003</v>
      </c>
      <c r="D57" s="27" t="str">
        <f t="shared" si="21"/>
        <v>N/A</v>
      </c>
      <c r="E57" s="4">
        <v>44.778187160000002</v>
      </c>
      <c r="F57" s="27" t="str">
        <f t="shared" si="22"/>
        <v>N/A</v>
      </c>
      <c r="G57" s="4">
        <v>45.405386290000003</v>
      </c>
      <c r="H57" s="27" t="str">
        <f t="shared" si="23"/>
        <v>N/A</v>
      </c>
      <c r="I57" s="8">
        <v>1.31</v>
      </c>
      <c r="J57" s="8">
        <v>1.401</v>
      </c>
      <c r="K57" s="28" t="s">
        <v>735</v>
      </c>
      <c r="L57" s="105" t="str">
        <f>IF(J57="Div by 0", "N/A", IF(OR(J57="N/A",K57="N/A"),"N/A", IF(J57&gt;VALUE(MID(K57,1,2)), "No", IF(J57&lt;-1*VALUE(MID(K57,1,2)), "No", "Yes"))))</f>
        <v>Yes</v>
      </c>
    </row>
    <row r="58" spans="1:12" x14ac:dyDescent="0.2">
      <c r="A58" s="152" t="s">
        <v>681</v>
      </c>
      <c r="B58" s="22" t="s">
        <v>282</v>
      </c>
      <c r="C58" s="4">
        <v>66.849550241000003</v>
      </c>
      <c r="D58" s="27" t="str">
        <f>IF($B58="N/A","N/A",IF(C58&gt;70,"No",IF(C58&lt;40,"No","Yes")))</f>
        <v>Yes</v>
      </c>
      <c r="E58" s="4">
        <v>63.497896015999999</v>
      </c>
      <c r="F58" s="27" t="str">
        <f>IF($B58="N/A","N/A",IF(E58&gt;70,"No",IF(E58&lt;40,"No","Yes")))</f>
        <v>Yes</v>
      </c>
      <c r="G58" s="4">
        <v>65.75789116</v>
      </c>
      <c r="H58" s="27" t="str">
        <f>IF($B58="N/A","N/A",IF(G58&gt;70,"No",IF(G58&lt;40,"No","Yes")))</f>
        <v>Yes</v>
      </c>
      <c r="I58" s="8">
        <v>-5.01</v>
      </c>
      <c r="J58" s="8">
        <v>3.5590000000000002</v>
      </c>
      <c r="K58" s="28" t="s">
        <v>735</v>
      </c>
      <c r="L58" s="105" t="str">
        <f t="shared" si="4"/>
        <v>Yes</v>
      </c>
    </row>
    <row r="59" spans="1:12" x14ac:dyDescent="0.2">
      <c r="A59" s="128" t="s">
        <v>682</v>
      </c>
      <c r="B59" s="22" t="s">
        <v>213</v>
      </c>
      <c r="C59" s="4">
        <v>76.050827978000001</v>
      </c>
      <c r="D59" s="27" t="str">
        <f>IF($B59="N/A","N/A",IF(C59&gt;10,"No",IF(C59&lt;-10,"No","Yes")))</f>
        <v>N/A</v>
      </c>
      <c r="E59" s="4">
        <v>76.295334393999994</v>
      </c>
      <c r="F59" s="27" t="str">
        <f>IF($B59="N/A","N/A",IF(E59&gt;10,"No",IF(E59&lt;-10,"No","Yes")))</f>
        <v>N/A</v>
      </c>
      <c r="G59" s="4">
        <v>80.452857033000001</v>
      </c>
      <c r="H59" s="27" t="str">
        <f>IF($B59="N/A","N/A",IF(G59&gt;10,"No",IF(G59&lt;-10,"No","Yes")))</f>
        <v>N/A</v>
      </c>
      <c r="I59" s="8">
        <v>0.32150000000000001</v>
      </c>
      <c r="J59" s="8">
        <v>5.4489999999999998</v>
      </c>
      <c r="K59" s="22" t="s">
        <v>213</v>
      </c>
      <c r="L59" s="105" t="str">
        <f t="shared" si="4"/>
        <v>N/A</v>
      </c>
    </row>
    <row r="60" spans="1:12" x14ac:dyDescent="0.2">
      <c r="A60" s="128" t="s">
        <v>683</v>
      </c>
      <c r="B60" s="22" t="s">
        <v>213</v>
      </c>
      <c r="C60" s="4">
        <v>87.362626319</v>
      </c>
      <c r="D60" s="27" t="str">
        <f t="shared" ref="D60:D66" si="24">IF($B60="N/A","N/A",IF(C60&gt;10,"No",IF(C60&lt;-10,"No","Yes")))</f>
        <v>N/A</v>
      </c>
      <c r="E60" s="4">
        <v>88.770362419999998</v>
      </c>
      <c r="F60" s="27" t="str">
        <f t="shared" ref="F60:F66" si="25">IF($B60="N/A","N/A",IF(E60&gt;10,"No",IF(E60&lt;-10,"No","Yes")))</f>
        <v>N/A</v>
      </c>
      <c r="G60" s="4">
        <v>91.764702813</v>
      </c>
      <c r="H60" s="27" t="str">
        <f t="shared" ref="H60:H66" si="26">IF($B60="N/A","N/A",IF(G60&gt;10,"No",IF(G60&lt;-10,"No","Yes")))</f>
        <v>N/A</v>
      </c>
      <c r="I60" s="8">
        <v>1.611</v>
      </c>
      <c r="J60" s="8">
        <v>3.3730000000000002</v>
      </c>
      <c r="K60" s="22" t="s">
        <v>213</v>
      </c>
      <c r="L60" s="105" t="str">
        <f t="shared" si="4"/>
        <v>N/A</v>
      </c>
    </row>
    <row r="61" spans="1:12" x14ac:dyDescent="0.2">
      <c r="A61" s="128" t="s">
        <v>1724</v>
      </c>
      <c r="B61" s="22" t="s">
        <v>213</v>
      </c>
      <c r="C61" s="4">
        <v>67.661640989000006</v>
      </c>
      <c r="D61" s="27" t="str">
        <f t="shared" si="24"/>
        <v>N/A</v>
      </c>
      <c r="E61" s="4">
        <v>64.769773217999997</v>
      </c>
      <c r="F61" s="27" t="str">
        <f t="shared" si="25"/>
        <v>N/A</v>
      </c>
      <c r="G61" s="4">
        <v>41.495104730999998</v>
      </c>
      <c r="H61" s="27" t="str">
        <f t="shared" si="26"/>
        <v>N/A</v>
      </c>
      <c r="I61" s="8">
        <v>-4.2699999999999996</v>
      </c>
      <c r="J61" s="8">
        <v>-35.9</v>
      </c>
      <c r="K61" s="22" t="s">
        <v>213</v>
      </c>
      <c r="L61" s="105" t="str">
        <f t="shared" si="4"/>
        <v>N/A</v>
      </c>
    </row>
    <row r="62" spans="1:12" x14ac:dyDescent="0.2">
      <c r="A62" s="128" t="s">
        <v>684</v>
      </c>
      <c r="B62" s="22" t="s">
        <v>213</v>
      </c>
      <c r="C62" s="4">
        <v>57.160554887000004</v>
      </c>
      <c r="D62" s="27" t="str">
        <f t="shared" si="24"/>
        <v>N/A</v>
      </c>
      <c r="E62" s="4">
        <v>53.026037070999998</v>
      </c>
      <c r="F62" s="27" t="str">
        <f t="shared" si="25"/>
        <v>N/A</v>
      </c>
      <c r="G62" s="4">
        <v>27.125418739000001</v>
      </c>
      <c r="H62" s="27" t="str">
        <f t="shared" si="26"/>
        <v>N/A</v>
      </c>
      <c r="I62" s="8">
        <v>-7.23</v>
      </c>
      <c r="J62" s="8">
        <v>-48.8</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11</v>
      </c>
      <c r="H63" s="27" t="str">
        <f>IF($B63="N/A","N/A",IF(G63&gt;0,"No",IF(G63&lt;0,"No","Yes")))</f>
        <v>No</v>
      </c>
      <c r="I63" s="8" t="s">
        <v>1751</v>
      </c>
      <c r="J63" s="8" t="s">
        <v>1751</v>
      </c>
      <c r="K63" s="22" t="s">
        <v>213</v>
      </c>
      <c r="L63" s="105" t="str">
        <f>IF(J63="Div by 0", "N/A", IF(K63="N/A","N/A", IF(J63&gt;VALUE(MID(K63,1,2)), "No", IF(J63&lt;-1*VALUE(MID(K63,1,2)), "No", "Yes"))))</f>
        <v>N/A</v>
      </c>
    </row>
    <row r="64" spans="1:12" x14ac:dyDescent="0.2">
      <c r="A64" s="104" t="s">
        <v>146</v>
      </c>
      <c r="B64" s="22" t="s">
        <v>213</v>
      </c>
      <c r="C64" s="4">
        <v>1.0053197465000001</v>
      </c>
      <c r="D64" s="27" t="str">
        <f t="shared" si="24"/>
        <v>N/A</v>
      </c>
      <c r="E64" s="4">
        <v>0.87844227460000002</v>
      </c>
      <c r="F64" s="27" t="str">
        <f t="shared" si="25"/>
        <v>N/A</v>
      </c>
      <c r="G64" s="4">
        <v>0.81576671150000002</v>
      </c>
      <c r="H64" s="27" t="str">
        <f t="shared" si="26"/>
        <v>N/A</v>
      </c>
      <c r="I64" s="8">
        <v>-12.6</v>
      </c>
      <c r="J64" s="8">
        <v>-7.13</v>
      </c>
      <c r="K64" s="22" t="s">
        <v>213</v>
      </c>
      <c r="L64" s="105" t="str">
        <f t="shared" si="4"/>
        <v>N/A</v>
      </c>
    </row>
    <row r="65" spans="1:12" x14ac:dyDescent="0.2">
      <c r="A65" s="104" t="s">
        <v>147</v>
      </c>
      <c r="B65" s="22" t="s">
        <v>213</v>
      </c>
      <c r="C65" s="4">
        <v>0.95952039300000003</v>
      </c>
      <c r="D65" s="27" t="str">
        <f t="shared" si="24"/>
        <v>N/A</v>
      </c>
      <c r="E65" s="4">
        <v>0.89433554800000004</v>
      </c>
      <c r="F65" s="27" t="str">
        <f t="shared" si="25"/>
        <v>N/A</v>
      </c>
      <c r="G65" s="4">
        <v>0.88017826040000002</v>
      </c>
      <c r="H65" s="27" t="str">
        <f t="shared" si="26"/>
        <v>N/A</v>
      </c>
      <c r="I65" s="8">
        <v>-6.79</v>
      </c>
      <c r="J65" s="8">
        <v>-1.58</v>
      </c>
      <c r="K65" s="22" t="s">
        <v>213</v>
      </c>
      <c r="L65" s="105" t="str">
        <f t="shared" si="4"/>
        <v>N/A</v>
      </c>
    </row>
    <row r="66" spans="1:12" x14ac:dyDescent="0.2">
      <c r="A66" s="104" t="s">
        <v>148</v>
      </c>
      <c r="B66" s="22" t="s">
        <v>213</v>
      </c>
      <c r="C66" s="4">
        <v>1.0950992458</v>
      </c>
      <c r="D66" s="27" t="str">
        <f t="shared" si="24"/>
        <v>N/A</v>
      </c>
      <c r="E66" s="4">
        <v>0.98430128220000002</v>
      </c>
      <c r="F66" s="27" t="str">
        <f t="shared" si="25"/>
        <v>N/A</v>
      </c>
      <c r="G66" s="4">
        <v>0.94964355509999998</v>
      </c>
      <c r="H66" s="27" t="str">
        <f t="shared" si="26"/>
        <v>N/A</v>
      </c>
      <c r="I66" s="8">
        <v>-10.1</v>
      </c>
      <c r="J66" s="8">
        <v>-3.52</v>
      </c>
      <c r="K66" s="22" t="s">
        <v>213</v>
      </c>
      <c r="L66" s="105" t="str">
        <f t="shared" si="4"/>
        <v>N/A</v>
      </c>
    </row>
    <row r="67" spans="1:12" x14ac:dyDescent="0.2">
      <c r="A67" s="128" t="s">
        <v>956</v>
      </c>
      <c r="B67" s="30" t="s">
        <v>213</v>
      </c>
      <c r="C67" s="1">
        <v>17326</v>
      </c>
      <c r="D67" s="7" t="str">
        <f>IF($B67="N/A","N/A",IF(C67&gt;10,"No",IF(C67&lt;-10,"No","Yes")))</f>
        <v>N/A</v>
      </c>
      <c r="E67" s="1">
        <v>17168</v>
      </c>
      <c r="F67" s="7" t="str">
        <f>IF($B67="N/A","N/A",IF(E67&gt;10,"No",IF(E67&lt;-10,"No","Yes")))</f>
        <v>N/A</v>
      </c>
      <c r="G67" s="1">
        <v>20513</v>
      </c>
      <c r="H67" s="7" t="str">
        <f>IF($B67="N/A","N/A",IF(G67&gt;10,"No",IF(G67&lt;-10,"No","Yes")))</f>
        <v>N/A</v>
      </c>
      <c r="I67" s="8">
        <v>-0.91200000000000003</v>
      </c>
      <c r="J67" s="8">
        <v>19.48</v>
      </c>
      <c r="K67" s="22" t="s">
        <v>213</v>
      </c>
      <c r="L67" s="105" t="str">
        <f t="shared" si="4"/>
        <v>N/A</v>
      </c>
    </row>
    <row r="68" spans="1:12" x14ac:dyDescent="0.2">
      <c r="A68" s="104" t="s">
        <v>201</v>
      </c>
      <c r="B68" s="30" t="s">
        <v>217</v>
      </c>
      <c r="C68" s="1">
        <v>1850</v>
      </c>
      <c r="D68" s="27" t="str">
        <f t="shared" ref="D68:D69" si="27">IF($B68="N/A","N/A",IF(C68&gt;0,"No",IF(C68&lt;0,"No","Yes")))</f>
        <v>No</v>
      </c>
      <c r="E68" s="1">
        <v>1771</v>
      </c>
      <c r="F68" s="27" t="str">
        <f t="shared" ref="F68:F69" si="28">IF($B68="N/A","N/A",IF(E68&gt;0,"No",IF(E68&lt;0,"No","Yes")))</f>
        <v>No</v>
      </c>
      <c r="G68" s="1">
        <v>2209</v>
      </c>
      <c r="H68" s="27" t="str">
        <f t="shared" ref="H68:H69" si="29">IF($B68="N/A","N/A",IF(G68&gt;0,"No",IF(G68&lt;0,"No","Yes")))</f>
        <v>No</v>
      </c>
      <c r="I68" s="8">
        <v>-4.2699999999999996</v>
      </c>
      <c r="J68" s="8">
        <v>24.73</v>
      </c>
      <c r="K68" s="22" t="s">
        <v>213</v>
      </c>
      <c r="L68" s="105" t="str">
        <f t="shared" si="4"/>
        <v>N/A</v>
      </c>
    </row>
    <row r="69" spans="1:12" x14ac:dyDescent="0.2">
      <c r="A69" s="104" t="s">
        <v>202</v>
      </c>
      <c r="B69" s="30" t="s">
        <v>217</v>
      </c>
      <c r="C69" s="1">
        <v>3127</v>
      </c>
      <c r="D69" s="27" t="str">
        <f t="shared" si="27"/>
        <v>No</v>
      </c>
      <c r="E69" s="1">
        <v>3114</v>
      </c>
      <c r="F69" s="27" t="str">
        <f t="shared" si="28"/>
        <v>No</v>
      </c>
      <c r="G69" s="1">
        <v>5150</v>
      </c>
      <c r="H69" s="27" t="str">
        <f t="shared" si="29"/>
        <v>No</v>
      </c>
      <c r="I69" s="8">
        <v>-0.41599999999999998</v>
      </c>
      <c r="J69" s="8">
        <v>65.38</v>
      </c>
      <c r="K69" s="22" t="s">
        <v>213</v>
      </c>
      <c r="L69" s="105" t="str">
        <f t="shared" si="4"/>
        <v>N/A</v>
      </c>
    </row>
    <row r="70" spans="1:12" x14ac:dyDescent="0.2">
      <c r="A70" s="104" t="s">
        <v>203</v>
      </c>
      <c r="B70" s="43" t="s">
        <v>213</v>
      </c>
      <c r="C70" s="9">
        <v>88.583306683999993</v>
      </c>
      <c r="D70" s="7" t="str">
        <f>IF($B70="N/A","N/A",IF(C70&gt;10,"No",IF(C70&lt;-10,"No","Yes")))</f>
        <v>N/A</v>
      </c>
      <c r="E70" s="9">
        <v>84.489402697000003</v>
      </c>
      <c r="F70" s="7" t="str">
        <f>IF($B70="N/A","N/A",IF(E70&gt;10,"No",IF(E70&lt;-10,"No","Yes")))</f>
        <v>N/A</v>
      </c>
      <c r="G70" s="9">
        <v>66.155339806000001</v>
      </c>
      <c r="H70" s="7" t="str">
        <f>IF($B70="N/A","N/A",IF(G70&gt;10,"No",IF(G70&lt;-10,"No","Yes")))</f>
        <v>N/A</v>
      </c>
      <c r="I70" s="8">
        <v>-4.62</v>
      </c>
      <c r="J70" s="8">
        <v>-21.7</v>
      </c>
      <c r="K70" s="43" t="s">
        <v>213</v>
      </c>
      <c r="L70" s="105" t="str">
        <f t="shared" si="4"/>
        <v>N/A</v>
      </c>
    </row>
    <row r="71" spans="1:12" x14ac:dyDescent="0.2">
      <c r="A71" s="128" t="s">
        <v>65</v>
      </c>
      <c r="B71" s="30" t="s">
        <v>213</v>
      </c>
      <c r="C71" s="1">
        <v>899971</v>
      </c>
      <c r="D71" s="7" t="str">
        <f>IF($B71="N/A","N/A",IF(C71&gt;10,"No",IF(C71&lt;-10,"No","Yes")))</f>
        <v>N/A</v>
      </c>
      <c r="E71" s="1">
        <v>925850</v>
      </c>
      <c r="F71" s="7" t="str">
        <f>IF($B71="N/A","N/A",IF(E71&gt;10,"No",IF(E71&lt;-10,"No","Yes")))</f>
        <v>N/A</v>
      </c>
      <c r="G71" s="1">
        <v>968607</v>
      </c>
      <c r="H71" s="7" t="str">
        <f>IF($B71="N/A","N/A",IF(G71&gt;10,"No",IF(G71&lt;-10,"No","Yes")))</f>
        <v>N/A</v>
      </c>
      <c r="I71" s="8">
        <v>2.8759999999999999</v>
      </c>
      <c r="J71" s="8">
        <v>4.6180000000000003</v>
      </c>
      <c r="K71" s="30" t="s">
        <v>735</v>
      </c>
      <c r="L71" s="105" t="str">
        <f t="shared" ref="L71:L103" si="30">IF(J71="Div by 0", "N/A", IF(K71="N/A","N/A", IF(J71&gt;VALUE(MID(K71,1,2)), "No", IF(J71&lt;-1*VALUE(MID(K71,1,2)), "No", "Yes"))))</f>
        <v>Yes</v>
      </c>
    </row>
    <row r="72" spans="1:12" x14ac:dyDescent="0.2">
      <c r="A72" s="137" t="s">
        <v>66</v>
      </c>
      <c r="B72" s="30" t="s">
        <v>213</v>
      </c>
      <c r="C72" s="1">
        <v>819117.57</v>
      </c>
      <c r="D72" s="7" t="str">
        <f>IF($B72="N/A","N/A",IF(C72&gt;10,"No",IF(C72&lt;-10,"No","Yes")))</f>
        <v>N/A</v>
      </c>
      <c r="E72" s="1">
        <v>846308.58</v>
      </c>
      <c r="F72" s="7" t="str">
        <f>IF($B72="N/A","N/A",IF(E72&gt;10,"No",IF(E72&lt;-10,"No","Yes")))</f>
        <v>N/A</v>
      </c>
      <c r="G72" s="1">
        <v>878301.84</v>
      </c>
      <c r="H72" s="7" t="str">
        <f>IF($B72="N/A","N/A",IF(G72&gt;10,"No",IF(G72&lt;-10,"No","Yes")))</f>
        <v>N/A</v>
      </c>
      <c r="I72" s="8">
        <v>3.32</v>
      </c>
      <c r="J72" s="8">
        <v>3.78</v>
      </c>
      <c r="K72" s="30" t="s">
        <v>736</v>
      </c>
      <c r="L72" s="105" t="str">
        <f t="shared" si="30"/>
        <v>Yes</v>
      </c>
    </row>
    <row r="73" spans="1:12" x14ac:dyDescent="0.2">
      <c r="A73" s="104" t="s">
        <v>67</v>
      </c>
      <c r="B73" s="22" t="s">
        <v>283</v>
      </c>
      <c r="C73" s="4">
        <v>86.85660815</v>
      </c>
      <c r="D73" s="27" t="str">
        <f>IF($B73="N/A","N/A",IF(C73&gt;=90,"Yes","No"))</f>
        <v>No</v>
      </c>
      <c r="E73" s="4">
        <v>86.127313001000005</v>
      </c>
      <c r="F73" s="27" t="str">
        <f>IF($B73="N/A","N/A",IF(E73&gt;=90,"Yes","No"))</f>
        <v>No</v>
      </c>
      <c r="G73" s="4">
        <v>85.650639386999998</v>
      </c>
      <c r="H73" s="27" t="str">
        <f>IF($B73="N/A","N/A",IF(G73&gt;=90,"Yes","No"))</f>
        <v>No</v>
      </c>
      <c r="I73" s="8">
        <v>-0.84</v>
      </c>
      <c r="J73" s="8">
        <v>-0.55300000000000005</v>
      </c>
      <c r="K73" s="28" t="s">
        <v>735</v>
      </c>
      <c r="L73" s="105" t="str">
        <f t="shared" si="30"/>
        <v>Yes</v>
      </c>
    </row>
    <row r="74" spans="1:12" x14ac:dyDescent="0.2">
      <c r="A74" s="128" t="s">
        <v>957</v>
      </c>
      <c r="B74" s="22" t="s">
        <v>283</v>
      </c>
      <c r="C74" s="4">
        <v>85.118993391999993</v>
      </c>
      <c r="D74" s="27" t="str">
        <f>IF($B74="N/A","N/A",IF(C74&gt;=90,"Yes","No"))</f>
        <v>No</v>
      </c>
      <c r="E74" s="4">
        <v>84.330498210000002</v>
      </c>
      <c r="F74" s="27" t="str">
        <f>IF($B74="N/A","N/A",IF(E74&gt;=90,"Yes","No"))</f>
        <v>No</v>
      </c>
      <c r="G74" s="4">
        <v>88.578738677999993</v>
      </c>
      <c r="H74" s="27" t="str">
        <f>IF($B74="N/A","N/A",IF(G74&gt;=90,"Yes","No"))</f>
        <v>No</v>
      </c>
      <c r="I74" s="8">
        <v>-0.92600000000000005</v>
      </c>
      <c r="J74" s="8">
        <v>5.0380000000000003</v>
      </c>
      <c r="K74" s="28" t="s">
        <v>735</v>
      </c>
      <c r="L74" s="105" t="str">
        <f t="shared" si="30"/>
        <v>Yes</v>
      </c>
    </row>
    <row r="75" spans="1:12" x14ac:dyDescent="0.2">
      <c r="A75" s="151" t="s">
        <v>958</v>
      </c>
      <c r="B75" s="30" t="s">
        <v>284</v>
      </c>
      <c r="C75" s="9">
        <v>46.654259928999998</v>
      </c>
      <c r="D75" s="27" t="str">
        <f>IF($B75="N/A","N/A",IF(C75&gt;55,"No",IF(C75&lt;30,"No","Yes")))</f>
        <v>Yes</v>
      </c>
      <c r="E75" s="9">
        <v>47.700578450999998</v>
      </c>
      <c r="F75" s="27" t="str">
        <f>IF($B75="N/A","N/A",IF(E75&gt;55,"No",IF(E75&lt;30,"No","Yes")))</f>
        <v>Yes</v>
      </c>
      <c r="G75" s="9">
        <v>30.969507693000001</v>
      </c>
      <c r="H75" s="27" t="str">
        <f>IF($B75="N/A","N/A",IF(G75&gt;55,"No",IF(G75&lt;30,"No","Yes")))</f>
        <v>Yes</v>
      </c>
      <c r="I75" s="8">
        <v>2.2429999999999999</v>
      </c>
      <c r="J75" s="8">
        <v>-35.1</v>
      </c>
      <c r="K75" s="30" t="s">
        <v>735</v>
      </c>
      <c r="L75" s="105" t="str">
        <f t="shared" si="30"/>
        <v>No</v>
      </c>
    </row>
    <row r="76" spans="1:12" ht="12.95" customHeight="1" x14ac:dyDescent="0.2">
      <c r="A76" s="128" t="s">
        <v>1707</v>
      </c>
      <c r="B76" s="30" t="s">
        <v>278</v>
      </c>
      <c r="C76" s="9">
        <v>0.58913009419999995</v>
      </c>
      <c r="D76" s="27" t="str">
        <f>IF($B76="N/A","N/A",IF(C76&gt;=5,"No",IF(C76&lt;0,"No","Yes")))</f>
        <v>Yes</v>
      </c>
      <c r="E76" s="9">
        <v>0.78003996330000003</v>
      </c>
      <c r="F76" s="27" t="str">
        <f>IF($B76="N/A","N/A",IF(E76&gt;=5,"No",IF(E76&lt;0,"No","Yes")))</f>
        <v>Yes</v>
      </c>
      <c r="G76" s="9">
        <v>0.26119984680000002</v>
      </c>
      <c r="H76" s="27" t="str">
        <f>IF($B76="N/A","N/A",IF(G76&gt;=5,"No",IF(G76&lt;0,"No","Yes")))</f>
        <v>Yes</v>
      </c>
      <c r="I76" s="8">
        <v>32.409999999999997</v>
      </c>
      <c r="J76" s="8">
        <v>-66.5</v>
      </c>
      <c r="K76" s="30" t="s">
        <v>213</v>
      </c>
      <c r="L76" s="105" t="str">
        <f t="shared" si="30"/>
        <v>N/A</v>
      </c>
    </row>
    <row r="77" spans="1:12" ht="12.95" customHeight="1" x14ac:dyDescent="0.2">
      <c r="A77" s="128" t="s">
        <v>1708</v>
      </c>
      <c r="B77" s="30" t="s">
        <v>213</v>
      </c>
      <c r="C77" s="9">
        <v>5.6700715912000001</v>
      </c>
      <c r="D77" s="30" t="s">
        <v>213</v>
      </c>
      <c r="E77" s="9">
        <v>5.9457795538999996</v>
      </c>
      <c r="F77" s="30" t="s">
        <v>213</v>
      </c>
      <c r="G77" s="9">
        <v>8.0783021390999998</v>
      </c>
      <c r="H77" s="30" t="s">
        <v>213</v>
      </c>
      <c r="I77" s="8">
        <v>4.8630000000000004</v>
      </c>
      <c r="J77" s="8">
        <v>35.869999999999997</v>
      </c>
      <c r="K77" s="30" t="s">
        <v>213</v>
      </c>
      <c r="L77" s="105" t="str">
        <f t="shared" si="30"/>
        <v>N/A</v>
      </c>
    </row>
    <row r="78" spans="1:12" ht="12.95" customHeight="1" x14ac:dyDescent="0.2">
      <c r="A78" s="128" t="s">
        <v>1709</v>
      </c>
      <c r="B78" s="30" t="s">
        <v>213</v>
      </c>
      <c r="C78" s="9">
        <v>47.222299384999999</v>
      </c>
      <c r="D78" s="30" t="s">
        <v>213</v>
      </c>
      <c r="E78" s="9">
        <v>46.979316304000001</v>
      </c>
      <c r="F78" s="30" t="s">
        <v>213</v>
      </c>
      <c r="G78" s="9">
        <v>53.979271263000001</v>
      </c>
      <c r="H78" s="30" t="s">
        <v>213</v>
      </c>
      <c r="I78" s="8">
        <v>-0.51500000000000001</v>
      </c>
      <c r="J78" s="8">
        <v>14.9</v>
      </c>
      <c r="K78" s="30" t="s">
        <v>213</v>
      </c>
      <c r="L78" s="105" t="str">
        <f t="shared" si="30"/>
        <v>N/A</v>
      </c>
    </row>
    <row r="79" spans="1:12" ht="12.95" customHeight="1" x14ac:dyDescent="0.2">
      <c r="A79" s="128" t="s">
        <v>1710</v>
      </c>
      <c r="B79" s="30" t="s">
        <v>213</v>
      </c>
      <c r="C79" s="9">
        <v>5.5058440771999999</v>
      </c>
      <c r="D79" s="30" t="s">
        <v>213</v>
      </c>
      <c r="E79" s="9">
        <v>5.4247448290999998</v>
      </c>
      <c r="F79" s="30" t="s">
        <v>213</v>
      </c>
      <c r="G79" s="9">
        <v>5.0863766213000003</v>
      </c>
      <c r="H79" s="30" t="s">
        <v>213</v>
      </c>
      <c r="I79" s="8">
        <v>-1.47</v>
      </c>
      <c r="J79" s="8">
        <v>-6.24</v>
      </c>
      <c r="K79" s="30" t="s">
        <v>213</v>
      </c>
      <c r="L79" s="105" t="str">
        <f t="shared" si="30"/>
        <v>N/A</v>
      </c>
    </row>
    <row r="80" spans="1:12" ht="12.95" customHeight="1" x14ac:dyDescent="0.2">
      <c r="A80" s="128" t="s">
        <v>1711</v>
      </c>
      <c r="B80" s="30" t="s">
        <v>213</v>
      </c>
      <c r="C80" s="9">
        <v>1.6677204043</v>
      </c>
      <c r="D80" s="30" t="s">
        <v>213</v>
      </c>
      <c r="E80" s="9">
        <v>1.7671329049</v>
      </c>
      <c r="F80" s="30" t="s">
        <v>213</v>
      </c>
      <c r="G80" s="9">
        <v>2.2682057842000001</v>
      </c>
      <c r="H80" s="30" t="s">
        <v>213</v>
      </c>
      <c r="I80" s="8">
        <v>5.9610000000000003</v>
      </c>
      <c r="J80" s="8">
        <v>28.36</v>
      </c>
      <c r="K80" s="30" t="s">
        <v>213</v>
      </c>
      <c r="L80" s="105" t="str">
        <f t="shared" si="30"/>
        <v>N/A</v>
      </c>
    </row>
    <row r="81" spans="1:12" ht="12.95" customHeight="1" x14ac:dyDescent="0.2">
      <c r="A81" s="128" t="s">
        <v>1712</v>
      </c>
      <c r="B81" s="30" t="s">
        <v>213</v>
      </c>
      <c r="C81" s="9">
        <v>6.4446521E-3</v>
      </c>
      <c r="D81" s="30" t="s">
        <v>213</v>
      </c>
      <c r="E81" s="9">
        <v>6.3725225E-3</v>
      </c>
      <c r="F81" s="30" t="s">
        <v>213</v>
      </c>
      <c r="G81" s="9">
        <v>5.2652934E-3</v>
      </c>
      <c r="H81" s="30" t="s">
        <v>213</v>
      </c>
      <c r="I81" s="8">
        <v>-1.1200000000000001</v>
      </c>
      <c r="J81" s="8">
        <v>-17.399999999999999</v>
      </c>
      <c r="K81" s="30" t="s">
        <v>213</v>
      </c>
      <c r="L81" s="105" t="str">
        <f t="shared" si="30"/>
        <v>N/A</v>
      </c>
    </row>
    <row r="82" spans="1:12" ht="12.95" customHeight="1" x14ac:dyDescent="0.2">
      <c r="A82" s="128" t="s">
        <v>1713</v>
      </c>
      <c r="B82" s="30" t="s">
        <v>213</v>
      </c>
      <c r="C82" s="9">
        <v>4.3008052481999997</v>
      </c>
      <c r="D82" s="30" t="s">
        <v>213</v>
      </c>
      <c r="E82" s="9">
        <v>4.2268185990999996</v>
      </c>
      <c r="F82" s="30" t="s">
        <v>213</v>
      </c>
      <c r="G82" s="9">
        <v>3.4368944266999999</v>
      </c>
      <c r="H82" s="30" t="s">
        <v>213</v>
      </c>
      <c r="I82" s="8">
        <v>-1.72</v>
      </c>
      <c r="J82" s="8">
        <v>-18.7</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35.037684548000001</v>
      </c>
      <c r="D84" s="30" t="s">
        <v>213</v>
      </c>
      <c r="E84" s="9">
        <v>34.869795322999998</v>
      </c>
      <c r="F84" s="30" t="s">
        <v>213</v>
      </c>
      <c r="G84" s="9">
        <v>26.884484625999999</v>
      </c>
      <c r="H84" s="30" t="s">
        <v>213</v>
      </c>
      <c r="I84" s="8">
        <v>-0.47899999999999998</v>
      </c>
      <c r="J84" s="8">
        <v>-22.9</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84.516834431000007</v>
      </c>
      <c r="D87" s="30" t="s">
        <v>213</v>
      </c>
      <c r="E87" s="9">
        <v>84.396284495000003</v>
      </c>
      <c r="F87" s="30" t="s">
        <v>213</v>
      </c>
      <c r="G87" s="9">
        <v>83.393161520000007</v>
      </c>
      <c r="H87" s="30" t="s">
        <v>213</v>
      </c>
      <c r="I87" s="8">
        <v>-0.14299999999999999</v>
      </c>
      <c r="J87" s="8">
        <v>-1.19</v>
      </c>
      <c r="K87" s="30" t="s">
        <v>213</v>
      </c>
      <c r="L87" s="105" t="str">
        <f t="shared" si="30"/>
        <v>N/A</v>
      </c>
    </row>
    <row r="88" spans="1:12" x14ac:dyDescent="0.2">
      <c r="A88" s="128" t="s">
        <v>960</v>
      </c>
      <c r="B88" s="30" t="s">
        <v>213</v>
      </c>
      <c r="C88" s="9">
        <v>15.483165569000001</v>
      </c>
      <c r="D88" s="30" t="s">
        <v>213</v>
      </c>
      <c r="E88" s="9">
        <v>15.603715505</v>
      </c>
      <c r="F88" s="30" t="s">
        <v>213</v>
      </c>
      <c r="G88" s="9">
        <v>16.60683848</v>
      </c>
      <c r="H88" s="30" t="s">
        <v>213</v>
      </c>
      <c r="I88" s="8">
        <v>0.77859999999999996</v>
      </c>
      <c r="J88" s="8">
        <v>6.4290000000000003</v>
      </c>
      <c r="K88" s="30" t="s">
        <v>213</v>
      </c>
      <c r="L88" s="105" t="str">
        <f t="shared" si="30"/>
        <v>N/A</v>
      </c>
    </row>
    <row r="89" spans="1:12" x14ac:dyDescent="0.2">
      <c r="A89" s="151" t="s">
        <v>68</v>
      </c>
      <c r="B89" s="30" t="s">
        <v>213</v>
      </c>
      <c r="C89" s="1">
        <v>8106</v>
      </c>
      <c r="D89" s="7" t="str">
        <f>IF($B89="N/A","N/A",IF(C89&gt;10,"No",IF(C89&lt;-10,"No","Yes")))</f>
        <v>N/A</v>
      </c>
      <c r="E89" s="1">
        <v>7736</v>
      </c>
      <c r="F89" s="7" t="str">
        <f>IF($B89="N/A","N/A",IF(E89&gt;10,"No",IF(E89&lt;-10,"No","Yes")))</f>
        <v>N/A</v>
      </c>
      <c r="G89" s="1">
        <v>165846</v>
      </c>
      <c r="H89" s="7" t="str">
        <f>IF($B89="N/A","N/A",IF(G89&gt;10,"No",IF(G89&lt;-10,"No","Yes")))</f>
        <v>N/A</v>
      </c>
      <c r="I89" s="8">
        <v>-4.5599999999999996</v>
      </c>
      <c r="J89" s="8">
        <v>2044</v>
      </c>
      <c r="K89" s="30" t="s">
        <v>735</v>
      </c>
      <c r="L89" s="105" t="str">
        <f t="shared" si="30"/>
        <v>No</v>
      </c>
    </row>
    <row r="90" spans="1:12" x14ac:dyDescent="0.2">
      <c r="A90" s="128" t="s">
        <v>109</v>
      </c>
      <c r="B90" s="30" t="s">
        <v>213</v>
      </c>
      <c r="C90" s="9">
        <v>3.7009622499999999E-2</v>
      </c>
      <c r="D90" s="27" t="str">
        <f>IF($B90="N/A","N/A",IF(C90&gt;10,"No",IF(C90&lt;-10,"No","Yes")))</f>
        <v>N/A</v>
      </c>
      <c r="E90" s="9">
        <v>3.8779731099999999E-2</v>
      </c>
      <c r="F90" s="27" t="str">
        <f>IF($B90="N/A","N/A",IF(E90&gt;10,"No",IF(E90&lt;-10,"No","Yes")))</f>
        <v>N/A</v>
      </c>
      <c r="G90" s="9">
        <v>3.9283431617</v>
      </c>
      <c r="H90" s="27" t="str">
        <f>IF($B90="N/A","N/A",IF(G90&gt;10,"No",IF(G90&lt;-10,"No","Yes")))</f>
        <v>N/A</v>
      </c>
      <c r="I90" s="8">
        <v>4.7830000000000004</v>
      </c>
      <c r="J90" s="8">
        <v>10030</v>
      </c>
      <c r="K90" s="30" t="s">
        <v>735</v>
      </c>
      <c r="L90" s="105" t="str">
        <f t="shared" si="30"/>
        <v>No</v>
      </c>
    </row>
    <row r="91" spans="1:12" x14ac:dyDescent="0.2">
      <c r="A91" s="128" t="s">
        <v>110</v>
      </c>
      <c r="B91" s="30" t="s">
        <v>213</v>
      </c>
      <c r="C91" s="9">
        <v>4.1944238834999998</v>
      </c>
      <c r="D91" s="27" t="str">
        <f>IF($B91="N/A","N/A",IF(C91&gt;10,"No",IF(C91&lt;-10,"No","Yes")))</f>
        <v>N/A</v>
      </c>
      <c r="E91" s="9">
        <v>4.1235780765000003</v>
      </c>
      <c r="F91" s="27" t="str">
        <f>IF($B91="N/A","N/A",IF(E91&gt;10,"No",IF(E91&lt;-10,"No","Yes")))</f>
        <v>N/A</v>
      </c>
      <c r="G91" s="9">
        <v>5.0498655378999997</v>
      </c>
      <c r="H91" s="27" t="str">
        <f>IF($B91="N/A","N/A",IF(G91&gt;10,"No",IF(G91&lt;-10,"No","Yes")))</f>
        <v>N/A</v>
      </c>
      <c r="I91" s="8">
        <v>-1.69</v>
      </c>
      <c r="J91" s="8">
        <v>22.46</v>
      </c>
      <c r="K91" s="30" t="s">
        <v>735</v>
      </c>
      <c r="L91" s="105" t="str">
        <f t="shared" si="30"/>
        <v>No</v>
      </c>
    </row>
    <row r="92" spans="1:12" x14ac:dyDescent="0.2">
      <c r="A92" s="137" t="s">
        <v>7</v>
      </c>
      <c r="B92" s="30" t="s">
        <v>213</v>
      </c>
      <c r="C92" s="9">
        <v>9.9766548033000007</v>
      </c>
      <c r="D92" s="7" t="str">
        <f>IF($B92="N/A","N/A",IF(C92&gt;10,"No",IF(C92&lt;-10,"No","Yes")))</f>
        <v>N/A</v>
      </c>
      <c r="E92" s="9">
        <v>10.214937624999999</v>
      </c>
      <c r="F92" s="7" t="str">
        <f>IF($B92="N/A","N/A",IF(E92&gt;10,"No",IF(E92&lt;-10,"No","Yes")))</f>
        <v>N/A</v>
      </c>
      <c r="G92" s="9">
        <v>10.490735665000001</v>
      </c>
      <c r="H92" s="7" t="str">
        <f>IF($B92="N/A","N/A",IF(G92&gt;10,"No",IF(G92&lt;-10,"No","Yes")))</f>
        <v>N/A</v>
      </c>
      <c r="I92" s="8">
        <v>2.3879999999999999</v>
      </c>
      <c r="J92" s="8">
        <v>2.7</v>
      </c>
      <c r="K92" s="30" t="s">
        <v>736</v>
      </c>
      <c r="L92" s="105" t="str">
        <f t="shared" si="30"/>
        <v>Yes</v>
      </c>
    </row>
    <row r="93" spans="1:12" x14ac:dyDescent="0.2">
      <c r="A93" s="137" t="s">
        <v>180</v>
      </c>
      <c r="B93" s="30" t="s">
        <v>213</v>
      </c>
      <c r="C93" s="9">
        <v>61.240417747000002</v>
      </c>
      <c r="D93" s="7" t="str">
        <f t="shared" ref="D93:D94" si="31">IF($B93="N/A","N/A",IF(C93&gt;10,"No",IF(C93&lt;-10,"No","Yes")))</f>
        <v>N/A</v>
      </c>
      <c r="E93" s="9">
        <v>60.900145811999998</v>
      </c>
      <c r="F93" s="7" t="str">
        <f t="shared" ref="F93:F94" si="32">IF($B93="N/A","N/A",IF(E93&gt;10,"No",IF(E93&lt;-10,"No","Yes")))</f>
        <v>N/A</v>
      </c>
      <c r="G93" s="9">
        <v>60.583497745000003</v>
      </c>
      <c r="H93" s="7" t="str">
        <f t="shared" ref="H93:H94" si="33">IF($B93="N/A","N/A",IF(G93&gt;10,"No",IF(G93&lt;-10,"No","Yes")))</f>
        <v>N/A</v>
      </c>
      <c r="I93" s="8">
        <v>-0.55600000000000005</v>
      </c>
      <c r="J93" s="8">
        <v>-0.52</v>
      </c>
      <c r="K93" s="30" t="s">
        <v>735</v>
      </c>
      <c r="L93" s="105" t="str">
        <f>IF(J93="Div by 0", "N/A", IF(OR(J93="N/A",K93="N/A"),"N/A", IF(J93&gt;VALUE(MID(K93,1,2)), "No", IF(J93&lt;-1*VALUE(MID(K93,1,2)), "No", "Yes"))))</f>
        <v>Yes</v>
      </c>
    </row>
    <row r="94" spans="1:12" x14ac:dyDescent="0.2">
      <c r="A94" s="137" t="s">
        <v>181</v>
      </c>
      <c r="B94" s="30" t="s">
        <v>213</v>
      </c>
      <c r="C94" s="9">
        <v>38.759582252999998</v>
      </c>
      <c r="D94" s="7" t="str">
        <f t="shared" si="31"/>
        <v>N/A</v>
      </c>
      <c r="E94" s="9">
        <v>39.099854188000002</v>
      </c>
      <c r="F94" s="7" t="str">
        <f t="shared" si="32"/>
        <v>N/A</v>
      </c>
      <c r="G94" s="9">
        <v>39.416502254999997</v>
      </c>
      <c r="H94" s="7" t="str">
        <f t="shared" si="33"/>
        <v>N/A</v>
      </c>
      <c r="I94" s="8">
        <v>0.87790000000000001</v>
      </c>
      <c r="J94" s="8">
        <v>0.80979999999999996</v>
      </c>
      <c r="K94" s="30" t="s">
        <v>735</v>
      </c>
      <c r="L94" s="105" t="str">
        <f>IF(J94="Div by 0", "N/A", IF(OR(J94="N/A",K94="N/A"),"N/A", IF(J94&gt;VALUE(MID(K94,1,2)), "No", IF(J94&lt;-1*VALUE(MID(K94,1,2)), "No", "Yes"))))</f>
        <v>Yes</v>
      </c>
    </row>
    <row r="95" spans="1:12" x14ac:dyDescent="0.2">
      <c r="A95" s="128" t="s">
        <v>8</v>
      </c>
      <c r="B95" s="30" t="s">
        <v>285</v>
      </c>
      <c r="C95" s="9">
        <v>5.6418484596000003</v>
      </c>
      <c r="D95" s="27" t="str">
        <f>IF($B95="N/A","N/A",IF(C95&gt;10,"No",IF(C95&lt;5,"No","Yes")))</f>
        <v>Yes</v>
      </c>
      <c r="E95" s="9">
        <v>5.4701085488999999</v>
      </c>
      <c r="F95" s="27" t="str">
        <f>IF($B95="N/A","N/A",IF(E95&gt;10,"No",IF(E95&lt;5,"No","Yes")))</f>
        <v>Yes</v>
      </c>
      <c r="G95" s="9">
        <v>5.4431776768000004</v>
      </c>
      <c r="H95" s="27" t="str">
        <f t="shared" ref="H95:H98" si="34">IF($B95="N/A","N/A",IF(G95&gt;10,"No",IF(G95&lt;5,"No","Yes")))</f>
        <v>Yes</v>
      </c>
      <c r="I95" s="8">
        <v>-3.04</v>
      </c>
      <c r="J95" s="8">
        <v>-0.49199999999999999</v>
      </c>
      <c r="K95" s="30" t="s">
        <v>736</v>
      </c>
      <c r="L95" s="105" t="str">
        <f t="shared" si="30"/>
        <v>Yes</v>
      </c>
    </row>
    <row r="96" spans="1:12" x14ac:dyDescent="0.2">
      <c r="A96" s="128" t="s">
        <v>149</v>
      </c>
      <c r="B96" s="30" t="s">
        <v>285</v>
      </c>
      <c r="C96" s="9">
        <v>5.3079488117000002</v>
      </c>
      <c r="D96" s="27" t="str">
        <f>IF($B96="N/A","N/A",IF(C96&gt;10,"No",IF(C96&lt;5,"No","Yes")))</f>
        <v>Yes</v>
      </c>
      <c r="E96" s="9">
        <v>5.1310687475999996</v>
      </c>
      <c r="F96" s="27" t="str">
        <f t="shared" ref="F96:F98" si="35">IF($B96="N/A","N/A",IF(E96&gt;10,"No",IF(E96&lt;5,"No","Yes")))</f>
        <v>Yes</v>
      </c>
      <c r="G96" s="9">
        <v>4.9526794665000002</v>
      </c>
      <c r="H96" s="27" t="str">
        <f t="shared" si="34"/>
        <v>No</v>
      </c>
      <c r="I96" s="8">
        <v>-3.33</v>
      </c>
      <c r="J96" s="8">
        <v>-3.48</v>
      </c>
      <c r="K96" s="30" t="s">
        <v>736</v>
      </c>
      <c r="L96" s="105" t="str">
        <f t="shared" si="30"/>
        <v>Yes</v>
      </c>
    </row>
    <row r="97" spans="1:12" x14ac:dyDescent="0.2">
      <c r="A97" s="128" t="s">
        <v>150</v>
      </c>
      <c r="B97" s="30" t="s">
        <v>285</v>
      </c>
      <c r="C97" s="9">
        <v>5.2385021294999996</v>
      </c>
      <c r="D97" s="27" t="str">
        <f>IF($B97="N/A","N/A",IF(C97&gt;10,"No",IF(C97&lt;5,"No","Yes")))</f>
        <v>Yes</v>
      </c>
      <c r="E97" s="9">
        <v>5.2055948587999996</v>
      </c>
      <c r="F97" s="27" t="str">
        <f t="shared" si="35"/>
        <v>Yes</v>
      </c>
      <c r="G97" s="9">
        <v>5.1844556151000001</v>
      </c>
      <c r="H97" s="27" t="str">
        <f t="shared" si="34"/>
        <v>Yes</v>
      </c>
      <c r="I97" s="8">
        <v>-0.628</v>
      </c>
      <c r="J97" s="8">
        <v>-0.40600000000000003</v>
      </c>
      <c r="K97" s="30" t="s">
        <v>736</v>
      </c>
      <c r="L97" s="105" t="str">
        <f t="shared" si="30"/>
        <v>Yes</v>
      </c>
    </row>
    <row r="98" spans="1:12" x14ac:dyDescent="0.2">
      <c r="A98" s="128" t="s">
        <v>151</v>
      </c>
      <c r="B98" s="30" t="s">
        <v>285</v>
      </c>
      <c r="C98" s="9">
        <v>5.6635158244000001</v>
      </c>
      <c r="D98" s="27" t="str">
        <f>IF($B98="N/A","N/A",IF(C98&gt;10,"No",IF(C98&lt;5,"No","Yes")))</f>
        <v>Yes</v>
      </c>
      <c r="E98" s="9">
        <v>5.4977588162000002</v>
      </c>
      <c r="F98" s="27" t="str">
        <f t="shared" si="35"/>
        <v>Yes</v>
      </c>
      <c r="G98" s="9">
        <v>5.4609351366999999</v>
      </c>
      <c r="H98" s="27" t="str">
        <f t="shared" si="34"/>
        <v>Yes</v>
      </c>
      <c r="I98" s="8">
        <v>-2.93</v>
      </c>
      <c r="J98" s="8">
        <v>-0.67</v>
      </c>
      <c r="K98" s="30" t="s">
        <v>736</v>
      </c>
      <c r="L98" s="105" t="str">
        <f t="shared" si="30"/>
        <v>Yes</v>
      </c>
    </row>
    <row r="99" spans="1:12" x14ac:dyDescent="0.2">
      <c r="A99" s="128" t="s">
        <v>961</v>
      </c>
      <c r="B99" s="30" t="s">
        <v>213</v>
      </c>
      <c r="C99" s="1">
        <v>5398</v>
      </c>
      <c r="D99" s="7" t="str">
        <f t="shared" ref="D99:D110" si="36">IF($B99="N/A","N/A",IF(C99&gt;10,"No",IF(C99&lt;-10,"No","Yes")))</f>
        <v>N/A</v>
      </c>
      <c r="E99" s="1">
        <v>5678</v>
      </c>
      <c r="F99" s="7" t="str">
        <f t="shared" ref="F99:F110" si="37">IF($B99="N/A","N/A",IF(E99&gt;10,"No",IF(E99&lt;-10,"No","Yes")))</f>
        <v>N/A</v>
      </c>
      <c r="G99" s="1">
        <v>7421</v>
      </c>
      <c r="H99" s="7" t="str">
        <f t="shared" ref="H99:H110" si="38">IF($B99="N/A","N/A",IF(G99&gt;10,"No",IF(G99&lt;-10,"No","Yes")))</f>
        <v>N/A</v>
      </c>
      <c r="I99" s="8">
        <v>5.1870000000000003</v>
      </c>
      <c r="J99" s="8">
        <v>30.7</v>
      </c>
      <c r="K99" s="28" t="s">
        <v>735</v>
      </c>
      <c r="L99" s="105" t="str">
        <f t="shared" si="30"/>
        <v>No</v>
      </c>
    </row>
    <row r="100" spans="1:12" x14ac:dyDescent="0.2">
      <c r="A100" s="128" t="s">
        <v>962</v>
      </c>
      <c r="B100" s="30" t="s">
        <v>213</v>
      </c>
      <c r="C100" s="1">
        <v>4023</v>
      </c>
      <c r="D100" s="7" t="str">
        <f t="shared" si="36"/>
        <v>N/A</v>
      </c>
      <c r="E100" s="1">
        <v>2904</v>
      </c>
      <c r="F100" s="7" t="str">
        <f t="shared" si="37"/>
        <v>N/A</v>
      </c>
      <c r="G100" s="1">
        <v>2900</v>
      </c>
      <c r="H100" s="7" t="str">
        <f t="shared" si="38"/>
        <v>N/A</v>
      </c>
      <c r="I100" s="8">
        <v>-27.8</v>
      </c>
      <c r="J100" s="8">
        <v>-0.13800000000000001</v>
      </c>
      <c r="K100" s="28" t="s">
        <v>735</v>
      </c>
      <c r="L100" s="105" t="str">
        <f t="shared" si="30"/>
        <v>Yes</v>
      </c>
    </row>
    <row r="101" spans="1:12" x14ac:dyDescent="0.2">
      <c r="A101" s="128" t="s">
        <v>1</v>
      </c>
      <c r="B101" s="30" t="s">
        <v>213</v>
      </c>
      <c r="C101" s="9">
        <v>99.292754989000002</v>
      </c>
      <c r="D101" s="7" t="str">
        <f t="shared" si="36"/>
        <v>N/A</v>
      </c>
      <c r="E101" s="9">
        <v>99.090349408999998</v>
      </c>
      <c r="F101" s="7" t="str">
        <f t="shared" si="37"/>
        <v>N/A</v>
      </c>
      <c r="G101" s="9">
        <v>98.678927572999996</v>
      </c>
      <c r="H101" s="7" t="str">
        <f t="shared" si="38"/>
        <v>N/A</v>
      </c>
      <c r="I101" s="8">
        <v>-0.20399999999999999</v>
      </c>
      <c r="J101" s="8">
        <v>-0.41499999999999998</v>
      </c>
      <c r="K101" s="30" t="s">
        <v>736</v>
      </c>
      <c r="L101" s="105" t="str">
        <f t="shared" si="30"/>
        <v>Yes</v>
      </c>
    </row>
    <row r="102" spans="1:12" x14ac:dyDescent="0.2">
      <c r="A102" s="128" t="s">
        <v>69</v>
      </c>
      <c r="B102" s="30" t="s">
        <v>213</v>
      </c>
      <c r="C102" s="9">
        <v>99.327108367999998</v>
      </c>
      <c r="D102" s="7" t="str">
        <f t="shared" si="36"/>
        <v>N/A</v>
      </c>
      <c r="E102" s="9">
        <v>99.274493475</v>
      </c>
      <c r="F102" s="7" t="str">
        <f t="shared" si="37"/>
        <v>N/A</v>
      </c>
      <c r="G102" s="9">
        <v>99.349243731000001</v>
      </c>
      <c r="H102" s="7" t="str">
        <f t="shared" si="38"/>
        <v>N/A</v>
      </c>
      <c r="I102" s="8">
        <v>-5.2999999999999999E-2</v>
      </c>
      <c r="J102" s="8">
        <v>7.5300000000000006E-2</v>
      </c>
      <c r="K102" s="30" t="s">
        <v>736</v>
      </c>
      <c r="L102" s="105" t="str">
        <f t="shared" si="30"/>
        <v>Yes</v>
      </c>
    </row>
    <row r="103" spans="1:12" x14ac:dyDescent="0.2">
      <c r="A103" s="137" t="s">
        <v>70</v>
      </c>
      <c r="B103" s="30" t="s">
        <v>213</v>
      </c>
      <c r="C103" s="1">
        <v>850665</v>
      </c>
      <c r="D103" s="7" t="str">
        <f t="shared" si="36"/>
        <v>N/A</v>
      </c>
      <c r="E103" s="1">
        <v>874864</v>
      </c>
      <c r="F103" s="7" t="str">
        <f t="shared" si="37"/>
        <v>N/A</v>
      </c>
      <c r="G103" s="1">
        <v>912643</v>
      </c>
      <c r="H103" s="7" t="str">
        <f t="shared" si="38"/>
        <v>N/A</v>
      </c>
      <c r="I103" s="8">
        <v>2.8450000000000002</v>
      </c>
      <c r="J103" s="8">
        <v>4.3179999999999996</v>
      </c>
      <c r="K103" s="30" t="s">
        <v>735</v>
      </c>
      <c r="L103" s="105" t="str">
        <f t="shared" si="30"/>
        <v>Yes</v>
      </c>
    </row>
    <row r="104" spans="1:12" x14ac:dyDescent="0.2">
      <c r="A104" s="128" t="s">
        <v>687</v>
      </c>
      <c r="B104" s="30" t="s">
        <v>213</v>
      </c>
      <c r="C104" s="9">
        <v>1.8665397072000001</v>
      </c>
      <c r="D104" s="7" t="str">
        <f t="shared" si="36"/>
        <v>N/A</v>
      </c>
      <c r="E104" s="9">
        <v>2.0796375208</v>
      </c>
      <c r="F104" s="7" t="str">
        <f t="shared" si="37"/>
        <v>N/A</v>
      </c>
      <c r="G104" s="9">
        <v>2.5422865239000001</v>
      </c>
      <c r="H104" s="7" t="str">
        <f t="shared" si="38"/>
        <v>N/A</v>
      </c>
      <c r="I104" s="8">
        <v>11.42</v>
      </c>
      <c r="J104" s="8">
        <v>22.25</v>
      </c>
      <c r="K104" s="30" t="s">
        <v>736</v>
      </c>
      <c r="L104" s="105" t="str">
        <f t="shared" ref="L104:L110" si="39">IF(J104="Div by 0", "N/A", IF(K104="N/A","N/A", IF(J104&gt;VALUE(MID(K104,1,2)), "No", IF(J104&lt;-1*VALUE(MID(K104,1,2)), "No", "Yes"))))</f>
        <v>No</v>
      </c>
    </row>
    <row r="105" spans="1:12" x14ac:dyDescent="0.2">
      <c r="A105" s="128" t="s">
        <v>686</v>
      </c>
      <c r="B105" s="30" t="s">
        <v>213</v>
      </c>
      <c r="C105" s="9">
        <v>2.5604673990000002</v>
      </c>
      <c r="D105" s="7" t="str">
        <f t="shared" si="36"/>
        <v>N/A</v>
      </c>
      <c r="E105" s="9">
        <v>2.5485103969999998</v>
      </c>
      <c r="F105" s="7" t="str">
        <f t="shared" si="37"/>
        <v>N/A</v>
      </c>
      <c r="G105" s="9">
        <v>2.7522262264999999</v>
      </c>
      <c r="H105" s="7" t="str">
        <f t="shared" si="38"/>
        <v>N/A</v>
      </c>
      <c r="I105" s="8">
        <v>-0.46700000000000003</v>
      </c>
      <c r="J105" s="8">
        <v>7.9939999999999998</v>
      </c>
      <c r="K105" s="30" t="s">
        <v>736</v>
      </c>
      <c r="L105" s="105" t="str">
        <f t="shared" si="39"/>
        <v>Yes</v>
      </c>
    </row>
    <row r="106" spans="1:12" x14ac:dyDescent="0.2">
      <c r="A106" s="128" t="s">
        <v>685</v>
      </c>
      <c r="B106" s="30" t="s">
        <v>213</v>
      </c>
      <c r="C106" s="9">
        <v>95.572992893999995</v>
      </c>
      <c r="D106" s="7" t="str">
        <f t="shared" si="36"/>
        <v>N/A</v>
      </c>
      <c r="E106" s="9">
        <v>95.371852082000004</v>
      </c>
      <c r="F106" s="7" t="str">
        <f t="shared" si="37"/>
        <v>N/A</v>
      </c>
      <c r="G106" s="9">
        <v>94.705487250000004</v>
      </c>
      <c r="H106" s="7" t="str">
        <f t="shared" si="38"/>
        <v>N/A</v>
      </c>
      <c r="I106" s="8">
        <v>-0.21</v>
      </c>
      <c r="J106" s="8">
        <v>-0.69899999999999995</v>
      </c>
      <c r="K106" s="30" t="s">
        <v>736</v>
      </c>
      <c r="L106" s="105" t="str">
        <f t="shared" si="39"/>
        <v>Yes</v>
      </c>
    </row>
    <row r="107" spans="1:12" ht="25.5" x14ac:dyDescent="0.2">
      <c r="A107" s="137" t="s">
        <v>963</v>
      </c>
      <c r="B107" s="30" t="s">
        <v>213</v>
      </c>
      <c r="C107" s="9">
        <v>56.647491975000001</v>
      </c>
      <c r="D107" s="7" t="str">
        <f t="shared" si="36"/>
        <v>N/A</v>
      </c>
      <c r="E107" s="9">
        <v>56.498676891999999</v>
      </c>
      <c r="F107" s="7" t="str">
        <f t="shared" si="37"/>
        <v>N/A</v>
      </c>
      <c r="G107" s="9">
        <v>56.629572158999999</v>
      </c>
      <c r="H107" s="7" t="str">
        <f t="shared" si="38"/>
        <v>N/A</v>
      </c>
      <c r="I107" s="8">
        <v>-0.26300000000000001</v>
      </c>
      <c r="J107" s="8">
        <v>0.23169999999999999</v>
      </c>
      <c r="K107" s="30" t="s">
        <v>736</v>
      </c>
      <c r="L107" s="105" t="str">
        <f t="shared" si="39"/>
        <v>Yes</v>
      </c>
    </row>
    <row r="108" spans="1:12" ht="25.5" x14ac:dyDescent="0.2">
      <c r="A108" s="137" t="s">
        <v>964</v>
      </c>
      <c r="B108" s="30" t="s">
        <v>213</v>
      </c>
      <c r="C108" s="9">
        <v>42.295251735999997</v>
      </c>
      <c r="D108" s="7" t="str">
        <f t="shared" si="36"/>
        <v>N/A</v>
      </c>
      <c r="E108" s="9">
        <v>42.474914943000002</v>
      </c>
      <c r="F108" s="7" t="str">
        <f t="shared" si="37"/>
        <v>N/A</v>
      </c>
      <c r="G108" s="9">
        <v>42.371673960999999</v>
      </c>
      <c r="H108" s="7" t="str">
        <f t="shared" si="38"/>
        <v>N/A</v>
      </c>
      <c r="I108" s="8">
        <v>0.42480000000000001</v>
      </c>
      <c r="J108" s="8">
        <v>-0.24299999999999999</v>
      </c>
      <c r="K108" s="30" t="s">
        <v>736</v>
      </c>
      <c r="L108" s="105" t="str">
        <f t="shared" si="39"/>
        <v>Yes</v>
      </c>
    </row>
    <row r="109" spans="1:12" ht="25.5" x14ac:dyDescent="0.2">
      <c r="A109" s="137" t="s">
        <v>965</v>
      </c>
      <c r="B109" s="30" t="s">
        <v>213</v>
      </c>
      <c r="C109" s="9">
        <v>0.4420142427</v>
      </c>
      <c r="D109" s="7" t="str">
        <f t="shared" si="36"/>
        <v>N/A</v>
      </c>
      <c r="E109" s="9">
        <v>0.45471728680000001</v>
      </c>
      <c r="F109" s="7" t="str">
        <f t="shared" si="37"/>
        <v>N/A</v>
      </c>
      <c r="G109" s="9">
        <v>0.47470233029999997</v>
      </c>
      <c r="H109" s="7" t="str">
        <f t="shared" si="38"/>
        <v>N/A</v>
      </c>
      <c r="I109" s="8">
        <v>2.8740000000000001</v>
      </c>
      <c r="J109" s="8">
        <v>4.3949999999999996</v>
      </c>
      <c r="K109" s="30" t="s">
        <v>736</v>
      </c>
      <c r="L109" s="105" t="str">
        <f t="shared" si="39"/>
        <v>Yes</v>
      </c>
    </row>
    <row r="110" spans="1:12" ht="25.5" x14ac:dyDescent="0.2">
      <c r="A110" s="137" t="s">
        <v>966</v>
      </c>
      <c r="B110" s="30" t="s">
        <v>213</v>
      </c>
      <c r="C110" s="9">
        <v>0.61524204670000004</v>
      </c>
      <c r="D110" s="7" t="str">
        <f t="shared" si="36"/>
        <v>N/A</v>
      </c>
      <c r="E110" s="9">
        <v>0.57169087870000002</v>
      </c>
      <c r="F110" s="7" t="str">
        <f t="shared" si="37"/>
        <v>N/A</v>
      </c>
      <c r="G110" s="9">
        <v>0.52405155029999995</v>
      </c>
      <c r="H110" s="7" t="str">
        <f t="shared" si="38"/>
        <v>N/A</v>
      </c>
      <c r="I110" s="8">
        <v>-7.08</v>
      </c>
      <c r="J110" s="8">
        <v>-8.33</v>
      </c>
      <c r="K110" s="30" t="s">
        <v>736</v>
      </c>
      <c r="L110" s="105" t="str">
        <f t="shared" si="39"/>
        <v>Yes</v>
      </c>
    </row>
    <row r="111" spans="1:12" x14ac:dyDescent="0.2">
      <c r="A111" s="128" t="s">
        <v>967</v>
      </c>
      <c r="B111" s="30" t="s">
        <v>286</v>
      </c>
      <c r="C111" s="9">
        <v>99.987911448999995</v>
      </c>
      <c r="D111" s="27" t="str">
        <f>IF($B111="N/A","N/A",IF(C111&gt;=99,"Yes","No"))</f>
        <v>Yes</v>
      </c>
      <c r="E111" s="9">
        <v>99.984712845000004</v>
      </c>
      <c r="F111" s="27" t="str">
        <f>IF($B111="N/A","N/A",IF(E111&gt;=99,"Yes","No"))</f>
        <v>Yes</v>
      </c>
      <c r="G111" s="9">
        <v>97.621328418000004</v>
      </c>
      <c r="H111" s="27" t="str">
        <f>IF($B111="N/A","N/A",IF(G111&gt;=99,"Yes","No"))</f>
        <v>No</v>
      </c>
      <c r="I111" s="8">
        <v>-3.0000000000000001E-3</v>
      </c>
      <c r="J111" s="8">
        <v>-2.36</v>
      </c>
      <c r="K111" s="30" t="s">
        <v>735</v>
      </c>
      <c r="L111" s="105" t="str">
        <f t="shared" ref="L111:L145" si="40">IF(J111="Div by 0", "N/A", IF(K111="N/A","N/A", IF(J111&gt;VALUE(MID(K111,1,2)), "No", IF(J111&lt;-1*VALUE(MID(K111,1,2)), "No", "Yes"))))</f>
        <v>Yes</v>
      </c>
    </row>
    <row r="112" spans="1:12" x14ac:dyDescent="0.2">
      <c r="A112" s="128" t="s">
        <v>968</v>
      </c>
      <c r="B112" s="30" t="s">
        <v>213</v>
      </c>
      <c r="C112" s="9">
        <v>14.749632586000001</v>
      </c>
      <c r="D112" s="27" t="str">
        <f>IF($B112="N/A","N/A",IF(C112&gt;10,"No",IF(C112&lt;-10,"No","Yes")))</f>
        <v>N/A</v>
      </c>
      <c r="E112" s="9">
        <v>15.36255321</v>
      </c>
      <c r="F112" s="27" t="str">
        <f>IF($B112="N/A","N/A",IF(E112&gt;10,"No",IF(E112&lt;-10,"No","Yes")))</f>
        <v>N/A</v>
      </c>
      <c r="G112" s="9">
        <v>8.1251940502999993</v>
      </c>
      <c r="H112" s="27" t="str">
        <f>IF($B112="N/A","N/A",IF(G112&gt;10,"No",IF(G112&lt;-10,"No","Yes")))</f>
        <v>N/A</v>
      </c>
      <c r="I112" s="8">
        <v>4.1550000000000002</v>
      </c>
      <c r="J112" s="8">
        <v>-47.1</v>
      </c>
      <c r="K112" s="30" t="s">
        <v>735</v>
      </c>
      <c r="L112" s="105" t="str">
        <f t="shared" si="40"/>
        <v>No</v>
      </c>
    </row>
    <row r="113" spans="1:12" x14ac:dyDescent="0.2">
      <c r="A113" s="104" t="s">
        <v>969</v>
      </c>
      <c r="B113" s="30" t="s">
        <v>280</v>
      </c>
      <c r="C113" s="4">
        <v>96.006267278999999</v>
      </c>
      <c r="D113" s="27" t="str">
        <f>IF($B113="N/A","N/A",IF(C113&gt;=98,"Yes","No"))</f>
        <v>No</v>
      </c>
      <c r="E113" s="4">
        <v>95.852441099000004</v>
      </c>
      <c r="F113" s="27" t="str">
        <f>IF($B113="N/A","N/A",IF(E113&gt;=98,"Yes","No"))</f>
        <v>No</v>
      </c>
      <c r="G113" s="4">
        <v>90.061629675999995</v>
      </c>
      <c r="H113" s="27" t="str">
        <f>IF($B113="N/A","N/A",IF(G113&gt;=98,"Yes","No"))</f>
        <v>No</v>
      </c>
      <c r="I113" s="8">
        <v>-0.16</v>
      </c>
      <c r="J113" s="8">
        <v>-6.04</v>
      </c>
      <c r="K113" s="28" t="s">
        <v>735</v>
      </c>
      <c r="L113" s="105" t="str">
        <f t="shared" si="40"/>
        <v>Yes</v>
      </c>
    </row>
    <row r="114" spans="1:12" x14ac:dyDescent="0.2">
      <c r="A114" s="104" t="s">
        <v>970</v>
      </c>
      <c r="B114" s="30" t="s">
        <v>287</v>
      </c>
      <c r="C114" s="4">
        <v>99.999920865999997</v>
      </c>
      <c r="D114" s="27" t="str">
        <f>IF($B114="N/A","N/A",IF(C114&gt;=80,"Yes","No"))</f>
        <v>Yes</v>
      </c>
      <c r="E114" s="4">
        <v>99.999537353999997</v>
      </c>
      <c r="F114" s="27" t="str">
        <f>IF($B114="N/A","N/A",IF(E114&gt;=80,"Yes","No"))</f>
        <v>Yes</v>
      </c>
      <c r="G114" s="4">
        <v>99.993655466000007</v>
      </c>
      <c r="H114" s="27" t="str">
        <f>IF($B114="N/A","N/A",IF(G114&gt;=80,"Yes","No"))</f>
        <v>Yes</v>
      </c>
      <c r="I114" s="8">
        <v>0</v>
      </c>
      <c r="J114" s="8">
        <v>-6.0000000000000001E-3</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99.997780391999996</v>
      </c>
      <c r="H115" s="27" t="str">
        <f t="shared" ref="H115:H116" si="42">IF($B115="N/A","N/A",IF(G115&gt;=100,"Yes","No"))</f>
        <v>No</v>
      </c>
      <c r="I115" s="8">
        <v>0</v>
      </c>
      <c r="J115" s="8">
        <v>-2E-3</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32.759400382999999</v>
      </c>
      <c r="D117" s="23" t="s">
        <v>737</v>
      </c>
      <c r="E117" s="9">
        <v>15.905822272</v>
      </c>
      <c r="F117" s="23" t="s">
        <v>737</v>
      </c>
      <c r="G117" s="9">
        <v>2.2378977576999999</v>
      </c>
      <c r="H117" s="27" t="str">
        <f>IF($B117="N/A","N/A",IF(G117&lt;100,"No",IF(G117=100,"No","Yes")))</f>
        <v>N/A</v>
      </c>
      <c r="I117" s="8">
        <v>-51.4</v>
      </c>
      <c r="J117" s="8">
        <v>-85.9</v>
      </c>
      <c r="K117" s="28" t="s">
        <v>734</v>
      </c>
      <c r="L117" s="105" t="str">
        <f t="shared" si="40"/>
        <v>No</v>
      </c>
    </row>
    <row r="118" spans="1:12" ht="25.5" x14ac:dyDescent="0.2">
      <c r="A118" s="128" t="s">
        <v>974</v>
      </c>
      <c r="B118" s="22" t="s">
        <v>213</v>
      </c>
      <c r="C118" s="9">
        <v>32.406755416000003</v>
      </c>
      <c r="D118" s="27" t="str">
        <f>IF($B118="N/A","N/A",IF(C118&gt;10,"No",IF(C118&lt;-10,"No","Yes")))</f>
        <v>N/A</v>
      </c>
      <c r="E118" s="9">
        <v>21.618966410999999</v>
      </c>
      <c r="F118" s="27" t="str">
        <f>IF($B118="N/A","N/A",IF(E118&gt;10,"No",IF(E118&lt;-10,"No","Yes")))</f>
        <v>N/A</v>
      </c>
      <c r="G118" s="9">
        <v>10.584279327999999</v>
      </c>
      <c r="H118" s="27" t="str">
        <f>IF($B118="N/A","N/A",IF(G118&gt;10,"No",IF(G118&lt;-10,"No","Yes")))</f>
        <v>N/A</v>
      </c>
      <c r="I118" s="8">
        <v>-33.299999999999997</v>
      </c>
      <c r="J118" s="8">
        <v>-51</v>
      </c>
      <c r="K118" s="28" t="s">
        <v>734</v>
      </c>
      <c r="L118" s="105" t="str">
        <f>IF(J118="Div by 0", "N/A", IF(OR(J118="N/A",K118="N/A"),"N/A", IF(J118&gt;VALUE(MID(K118,1,2)), "No", IF(J118&lt;-1*VALUE(MID(K118,1,2)), "No", "Yes"))))</f>
        <v>No</v>
      </c>
    </row>
    <row r="119" spans="1:12" x14ac:dyDescent="0.2">
      <c r="A119" s="152" t="s">
        <v>100</v>
      </c>
      <c r="B119" s="22" t="s">
        <v>213</v>
      </c>
      <c r="C119" s="23">
        <v>570788</v>
      </c>
      <c r="D119" s="27" t="str">
        <f t="shared" ref="D119:D145" si="43">IF($B119="N/A","N/A",IF(C119&gt;10,"No",IF(C119&lt;-10,"No","Yes")))</f>
        <v>N/A</v>
      </c>
      <c r="E119" s="23">
        <v>595271</v>
      </c>
      <c r="F119" s="27" t="str">
        <f t="shared" ref="F119:F145" si="44">IF($B119="N/A","N/A",IF(E119&gt;10,"No",IF(E119&lt;-10,"No","Yes")))</f>
        <v>N/A</v>
      </c>
      <c r="G119" s="23">
        <v>247407</v>
      </c>
      <c r="H119" s="27" t="str">
        <f t="shared" ref="H119:H145" si="45">IF($B119="N/A","N/A",IF(G119&gt;10,"No",IF(G119&lt;-10,"No","Yes")))</f>
        <v>N/A</v>
      </c>
      <c r="I119" s="8">
        <v>4.2889999999999997</v>
      </c>
      <c r="J119" s="8">
        <v>-58.4</v>
      </c>
      <c r="K119" s="28" t="s">
        <v>735</v>
      </c>
      <c r="L119" s="105" t="str">
        <f t="shared" si="40"/>
        <v>No</v>
      </c>
    </row>
    <row r="120" spans="1:12" x14ac:dyDescent="0.2">
      <c r="A120" s="128" t="s">
        <v>975</v>
      </c>
      <c r="B120" s="22" t="s">
        <v>213</v>
      </c>
      <c r="C120" s="23">
        <v>164557</v>
      </c>
      <c r="D120" s="27" t="str">
        <f t="shared" si="43"/>
        <v>N/A</v>
      </c>
      <c r="E120" s="23">
        <v>164811</v>
      </c>
      <c r="F120" s="27" t="str">
        <f t="shared" si="44"/>
        <v>N/A</v>
      </c>
      <c r="G120" s="23">
        <v>169770</v>
      </c>
      <c r="H120" s="27" t="str">
        <f t="shared" si="45"/>
        <v>N/A</v>
      </c>
      <c r="I120" s="8">
        <v>0.15440000000000001</v>
      </c>
      <c r="J120" s="8">
        <v>3.0089999999999999</v>
      </c>
      <c r="K120" s="28" t="s">
        <v>735</v>
      </c>
      <c r="L120" s="105" t="str">
        <f t="shared" si="40"/>
        <v>Yes</v>
      </c>
    </row>
    <row r="121" spans="1:12" x14ac:dyDescent="0.2">
      <c r="A121" s="128" t="s">
        <v>976</v>
      </c>
      <c r="B121" s="22" t="s">
        <v>213</v>
      </c>
      <c r="C121" s="23">
        <v>275070</v>
      </c>
      <c r="D121" s="27" t="str">
        <f t="shared" si="43"/>
        <v>N/A</v>
      </c>
      <c r="E121" s="23">
        <v>292483</v>
      </c>
      <c r="F121" s="27" t="str">
        <f t="shared" si="44"/>
        <v>N/A</v>
      </c>
      <c r="G121" s="23">
        <v>62677</v>
      </c>
      <c r="H121" s="27" t="str">
        <f t="shared" si="45"/>
        <v>N/A</v>
      </c>
      <c r="I121" s="8">
        <v>6.33</v>
      </c>
      <c r="J121" s="8">
        <v>-78.599999999999994</v>
      </c>
      <c r="K121" s="28" t="s">
        <v>735</v>
      </c>
      <c r="L121" s="105" t="str">
        <f t="shared" si="40"/>
        <v>No</v>
      </c>
    </row>
    <row r="122" spans="1:12" x14ac:dyDescent="0.2">
      <c r="A122" s="128" t="s">
        <v>977</v>
      </c>
      <c r="B122" s="22" t="s">
        <v>213</v>
      </c>
      <c r="C122" s="23">
        <v>100037</v>
      </c>
      <c r="D122" s="27" t="str">
        <f t="shared" si="43"/>
        <v>N/A</v>
      </c>
      <c r="E122" s="23">
        <v>112767</v>
      </c>
      <c r="F122" s="27" t="str">
        <f t="shared" si="44"/>
        <v>N/A</v>
      </c>
      <c r="G122" s="23">
        <v>7537</v>
      </c>
      <c r="H122" s="27" t="str">
        <f t="shared" si="45"/>
        <v>N/A</v>
      </c>
      <c r="I122" s="8">
        <v>12.73</v>
      </c>
      <c r="J122" s="8">
        <v>-93.3</v>
      </c>
      <c r="K122" s="28" t="s">
        <v>735</v>
      </c>
      <c r="L122" s="105" t="str">
        <f t="shared" si="40"/>
        <v>No</v>
      </c>
    </row>
    <row r="123" spans="1:12" x14ac:dyDescent="0.2">
      <c r="A123" s="128" t="s">
        <v>978</v>
      </c>
      <c r="B123" s="22" t="s">
        <v>213</v>
      </c>
      <c r="C123" s="23">
        <v>31124</v>
      </c>
      <c r="D123" s="27" t="str">
        <f t="shared" si="43"/>
        <v>N/A</v>
      </c>
      <c r="E123" s="23">
        <v>25210</v>
      </c>
      <c r="F123" s="27" t="str">
        <f t="shared" si="44"/>
        <v>N/A</v>
      </c>
      <c r="G123" s="23">
        <v>7423</v>
      </c>
      <c r="H123" s="27" t="str">
        <f t="shared" si="45"/>
        <v>N/A</v>
      </c>
      <c r="I123" s="8">
        <v>-19</v>
      </c>
      <c r="J123" s="8">
        <v>-70.599999999999994</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845777</v>
      </c>
      <c r="D125" s="27" t="str">
        <f t="shared" si="43"/>
        <v>N/A</v>
      </c>
      <c r="E125" s="23">
        <v>827382</v>
      </c>
      <c r="F125" s="27" t="str">
        <f t="shared" si="44"/>
        <v>N/A</v>
      </c>
      <c r="G125" s="23">
        <v>383277</v>
      </c>
      <c r="H125" s="27" t="str">
        <f t="shared" si="45"/>
        <v>N/A</v>
      </c>
      <c r="I125" s="8">
        <v>-2.17</v>
      </c>
      <c r="J125" s="8">
        <v>-53.7</v>
      </c>
      <c r="K125" s="28" t="s">
        <v>735</v>
      </c>
      <c r="L125" s="105" t="str">
        <f t="shared" si="40"/>
        <v>No</v>
      </c>
    </row>
    <row r="126" spans="1:12" x14ac:dyDescent="0.2">
      <c r="A126" s="128" t="s">
        <v>980</v>
      </c>
      <c r="B126" s="22" t="s">
        <v>213</v>
      </c>
      <c r="C126" s="23">
        <v>603374</v>
      </c>
      <c r="D126" s="27" t="str">
        <f t="shared" si="43"/>
        <v>N/A</v>
      </c>
      <c r="E126" s="23">
        <v>592267</v>
      </c>
      <c r="F126" s="27" t="str">
        <f t="shared" si="44"/>
        <v>N/A</v>
      </c>
      <c r="G126" s="23">
        <v>348653</v>
      </c>
      <c r="H126" s="27" t="str">
        <f t="shared" si="45"/>
        <v>N/A</v>
      </c>
      <c r="I126" s="8">
        <v>-1.84</v>
      </c>
      <c r="J126" s="8">
        <v>-41.1</v>
      </c>
      <c r="K126" s="28" t="s">
        <v>735</v>
      </c>
      <c r="L126" s="105" t="str">
        <f t="shared" si="40"/>
        <v>No</v>
      </c>
    </row>
    <row r="127" spans="1:12" x14ac:dyDescent="0.2">
      <c r="A127" s="128" t="s">
        <v>981</v>
      </c>
      <c r="B127" s="22" t="s">
        <v>213</v>
      </c>
      <c r="C127" s="23">
        <v>186237</v>
      </c>
      <c r="D127" s="27" t="str">
        <f t="shared" si="43"/>
        <v>N/A</v>
      </c>
      <c r="E127" s="23">
        <v>178616</v>
      </c>
      <c r="F127" s="27" t="str">
        <f t="shared" si="44"/>
        <v>N/A</v>
      </c>
      <c r="G127" s="23">
        <v>30197</v>
      </c>
      <c r="H127" s="27" t="str">
        <f t="shared" si="45"/>
        <v>N/A</v>
      </c>
      <c r="I127" s="8">
        <v>-4.09</v>
      </c>
      <c r="J127" s="8">
        <v>-83.1</v>
      </c>
      <c r="K127" s="28" t="s">
        <v>735</v>
      </c>
      <c r="L127" s="105" t="str">
        <f t="shared" si="40"/>
        <v>No</v>
      </c>
    </row>
    <row r="128" spans="1:12" x14ac:dyDescent="0.2">
      <c r="A128" s="128" t="s">
        <v>982</v>
      </c>
      <c r="B128" s="22" t="s">
        <v>213</v>
      </c>
      <c r="C128" s="23">
        <v>41421</v>
      </c>
      <c r="D128" s="27" t="str">
        <f t="shared" si="43"/>
        <v>N/A</v>
      </c>
      <c r="E128" s="23">
        <v>42074</v>
      </c>
      <c r="F128" s="27" t="str">
        <f t="shared" si="44"/>
        <v>N/A</v>
      </c>
      <c r="G128" s="23">
        <v>1875</v>
      </c>
      <c r="H128" s="27" t="str">
        <f t="shared" si="45"/>
        <v>N/A</v>
      </c>
      <c r="I128" s="8">
        <v>1.5760000000000001</v>
      </c>
      <c r="J128" s="8">
        <v>-95.5</v>
      </c>
      <c r="K128" s="28" t="s">
        <v>735</v>
      </c>
      <c r="L128" s="105" t="str">
        <f t="shared" si="40"/>
        <v>No</v>
      </c>
    </row>
    <row r="129" spans="1:12" x14ac:dyDescent="0.2">
      <c r="A129" s="128" t="s">
        <v>983</v>
      </c>
      <c r="B129" s="22" t="s">
        <v>213</v>
      </c>
      <c r="C129" s="23">
        <v>14745</v>
      </c>
      <c r="D129" s="27" t="str">
        <f t="shared" si="43"/>
        <v>N/A</v>
      </c>
      <c r="E129" s="23">
        <v>14425</v>
      </c>
      <c r="F129" s="27" t="str">
        <f t="shared" si="44"/>
        <v>N/A</v>
      </c>
      <c r="G129" s="23">
        <v>2552</v>
      </c>
      <c r="H129" s="27" t="str">
        <f t="shared" si="45"/>
        <v>N/A</v>
      </c>
      <c r="I129" s="8">
        <v>-2.17</v>
      </c>
      <c r="J129" s="8">
        <v>-82.3</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2322539</v>
      </c>
      <c r="D131" s="27" t="str">
        <f t="shared" si="43"/>
        <v>N/A</v>
      </c>
      <c r="E131" s="23">
        <v>2485028</v>
      </c>
      <c r="F131" s="27" t="str">
        <f t="shared" si="44"/>
        <v>N/A</v>
      </c>
      <c r="G131" s="23">
        <v>256370</v>
      </c>
      <c r="H131" s="27" t="str">
        <f t="shared" si="45"/>
        <v>N/A</v>
      </c>
      <c r="I131" s="8">
        <v>6.9960000000000004</v>
      </c>
      <c r="J131" s="8">
        <v>-89.7</v>
      </c>
      <c r="K131" s="28" t="s">
        <v>735</v>
      </c>
      <c r="L131" s="105" t="str">
        <f t="shared" si="40"/>
        <v>No</v>
      </c>
    </row>
    <row r="132" spans="1:12" x14ac:dyDescent="0.2">
      <c r="A132" s="128" t="s">
        <v>985</v>
      </c>
      <c r="B132" s="22" t="s">
        <v>213</v>
      </c>
      <c r="C132" s="23">
        <v>1358286</v>
      </c>
      <c r="D132" s="27" t="str">
        <f t="shared" si="43"/>
        <v>N/A</v>
      </c>
      <c r="E132" s="23">
        <v>1075569</v>
      </c>
      <c r="F132" s="27" t="str">
        <f t="shared" si="44"/>
        <v>N/A</v>
      </c>
      <c r="G132" s="23">
        <v>142087</v>
      </c>
      <c r="H132" s="27" t="str">
        <f t="shared" si="45"/>
        <v>N/A</v>
      </c>
      <c r="I132" s="8">
        <v>-20.8</v>
      </c>
      <c r="J132" s="8">
        <v>-86.8</v>
      </c>
      <c r="K132" s="28" t="s">
        <v>735</v>
      </c>
      <c r="L132" s="105" t="str">
        <f t="shared" si="40"/>
        <v>No</v>
      </c>
    </row>
    <row r="133" spans="1:12" x14ac:dyDescent="0.2">
      <c r="A133" s="128" t="s">
        <v>986</v>
      </c>
      <c r="B133" s="22" t="s">
        <v>213</v>
      </c>
      <c r="C133" s="23">
        <v>11</v>
      </c>
      <c r="D133" s="27" t="str">
        <f t="shared" si="43"/>
        <v>N/A</v>
      </c>
      <c r="E133" s="23">
        <v>11</v>
      </c>
      <c r="F133" s="27" t="str">
        <f t="shared" si="44"/>
        <v>N/A</v>
      </c>
      <c r="G133" s="23">
        <v>11</v>
      </c>
      <c r="H133" s="27" t="str">
        <f t="shared" si="45"/>
        <v>N/A</v>
      </c>
      <c r="I133" s="8">
        <v>-20</v>
      </c>
      <c r="J133" s="8">
        <v>25</v>
      </c>
      <c r="K133" s="28" t="s">
        <v>735</v>
      </c>
      <c r="L133" s="105" t="str">
        <f t="shared" si="40"/>
        <v>No</v>
      </c>
    </row>
    <row r="134" spans="1:12" x14ac:dyDescent="0.2">
      <c r="A134" s="128" t="s">
        <v>987</v>
      </c>
      <c r="B134" s="22" t="s">
        <v>213</v>
      </c>
      <c r="C134" s="23">
        <v>217126</v>
      </c>
      <c r="D134" s="27" t="str">
        <f t="shared" si="43"/>
        <v>N/A</v>
      </c>
      <c r="E134" s="23">
        <v>122243</v>
      </c>
      <c r="F134" s="27" t="str">
        <f t="shared" si="44"/>
        <v>N/A</v>
      </c>
      <c r="G134" s="23">
        <v>15145</v>
      </c>
      <c r="H134" s="27" t="str">
        <f t="shared" si="45"/>
        <v>N/A</v>
      </c>
      <c r="I134" s="8">
        <v>-43.7</v>
      </c>
      <c r="J134" s="8">
        <v>-87.6</v>
      </c>
      <c r="K134" s="28" t="s">
        <v>735</v>
      </c>
      <c r="L134" s="105" t="str">
        <f t="shared" si="40"/>
        <v>No</v>
      </c>
    </row>
    <row r="135" spans="1:12" x14ac:dyDescent="0.2">
      <c r="A135" s="128" t="s">
        <v>988</v>
      </c>
      <c r="B135" s="22" t="s">
        <v>213</v>
      </c>
      <c r="C135" s="23">
        <v>654150</v>
      </c>
      <c r="D135" s="27" t="str">
        <f t="shared" si="43"/>
        <v>N/A</v>
      </c>
      <c r="E135" s="23">
        <v>1189239</v>
      </c>
      <c r="F135" s="27" t="str">
        <f t="shared" si="44"/>
        <v>N/A</v>
      </c>
      <c r="G135" s="23">
        <v>81671</v>
      </c>
      <c r="H135" s="27" t="str">
        <f t="shared" si="45"/>
        <v>N/A</v>
      </c>
      <c r="I135" s="8">
        <v>81.8</v>
      </c>
      <c r="J135" s="8">
        <v>-93.1</v>
      </c>
      <c r="K135" s="28" t="s">
        <v>735</v>
      </c>
      <c r="L135" s="105" t="str">
        <f t="shared" si="40"/>
        <v>No</v>
      </c>
    </row>
    <row r="136" spans="1:12" x14ac:dyDescent="0.2">
      <c r="A136" s="128" t="s">
        <v>989</v>
      </c>
      <c r="B136" s="22" t="s">
        <v>213</v>
      </c>
      <c r="C136" s="23">
        <v>40298</v>
      </c>
      <c r="D136" s="27" t="str">
        <f t="shared" si="43"/>
        <v>N/A</v>
      </c>
      <c r="E136" s="23">
        <v>47856</v>
      </c>
      <c r="F136" s="27" t="str">
        <f t="shared" si="44"/>
        <v>N/A</v>
      </c>
      <c r="G136" s="23">
        <v>8683</v>
      </c>
      <c r="H136" s="27" t="str">
        <f t="shared" si="45"/>
        <v>N/A</v>
      </c>
      <c r="I136" s="8">
        <v>18.760000000000002</v>
      </c>
      <c r="J136" s="8">
        <v>-81.900000000000006</v>
      </c>
      <c r="K136" s="28" t="s">
        <v>735</v>
      </c>
      <c r="L136" s="105" t="str">
        <f t="shared" si="40"/>
        <v>No</v>
      </c>
    </row>
    <row r="137" spans="1:12" x14ac:dyDescent="0.2">
      <c r="A137" s="128" t="s">
        <v>990</v>
      </c>
      <c r="B137" s="22" t="s">
        <v>213</v>
      </c>
      <c r="C137" s="23">
        <v>52580</v>
      </c>
      <c r="D137" s="27" t="str">
        <f t="shared" si="43"/>
        <v>N/A</v>
      </c>
      <c r="E137" s="23">
        <v>50093</v>
      </c>
      <c r="F137" s="27" t="str">
        <f t="shared" si="44"/>
        <v>N/A</v>
      </c>
      <c r="G137" s="23">
        <v>8715</v>
      </c>
      <c r="H137" s="27" t="str">
        <f t="shared" si="45"/>
        <v>N/A</v>
      </c>
      <c r="I137" s="8">
        <v>-4.7300000000000004</v>
      </c>
      <c r="J137" s="8">
        <v>-82.6</v>
      </c>
      <c r="K137" s="28" t="s">
        <v>735</v>
      </c>
      <c r="L137" s="105" t="str">
        <f t="shared" si="40"/>
        <v>No</v>
      </c>
    </row>
    <row r="138" spans="1:12" x14ac:dyDescent="0.2">
      <c r="A138" s="128" t="s">
        <v>991</v>
      </c>
      <c r="B138" s="22" t="s">
        <v>213</v>
      </c>
      <c r="C138" s="23">
        <v>94</v>
      </c>
      <c r="D138" s="27" t="str">
        <f t="shared" si="43"/>
        <v>N/A</v>
      </c>
      <c r="E138" s="23">
        <v>24</v>
      </c>
      <c r="F138" s="27" t="str">
        <f t="shared" si="44"/>
        <v>N/A</v>
      </c>
      <c r="G138" s="23">
        <v>64</v>
      </c>
      <c r="H138" s="27" t="str">
        <f t="shared" si="45"/>
        <v>N/A</v>
      </c>
      <c r="I138" s="8">
        <v>-74.5</v>
      </c>
      <c r="J138" s="8">
        <v>166.7</v>
      </c>
      <c r="K138" s="28" t="s">
        <v>735</v>
      </c>
      <c r="L138" s="105" t="str">
        <f t="shared" si="40"/>
        <v>No</v>
      </c>
    </row>
    <row r="139" spans="1:12" x14ac:dyDescent="0.2">
      <c r="A139" s="152" t="s">
        <v>105</v>
      </c>
      <c r="B139" s="22" t="s">
        <v>213</v>
      </c>
      <c r="C139" s="23">
        <v>2527360</v>
      </c>
      <c r="D139" s="27" t="str">
        <f t="shared" si="43"/>
        <v>N/A</v>
      </c>
      <c r="E139" s="23">
        <v>3026070</v>
      </c>
      <c r="F139" s="27" t="str">
        <f t="shared" si="44"/>
        <v>N/A</v>
      </c>
      <c r="G139" s="23">
        <v>394040</v>
      </c>
      <c r="H139" s="27" t="str">
        <f t="shared" si="45"/>
        <v>N/A</v>
      </c>
      <c r="I139" s="8">
        <v>19.73</v>
      </c>
      <c r="J139" s="8">
        <v>-87</v>
      </c>
      <c r="K139" s="28" t="s">
        <v>735</v>
      </c>
      <c r="L139" s="105" t="str">
        <f t="shared" si="40"/>
        <v>No</v>
      </c>
    </row>
    <row r="140" spans="1:12" x14ac:dyDescent="0.2">
      <c r="A140" s="128" t="s">
        <v>992</v>
      </c>
      <c r="B140" s="22" t="s">
        <v>213</v>
      </c>
      <c r="C140" s="23">
        <v>536439</v>
      </c>
      <c r="D140" s="27" t="str">
        <f t="shared" si="43"/>
        <v>N/A</v>
      </c>
      <c r="E140" s="23">
        <v>483100</v>
      </c>
      <c r="F140" s="27" t="str">
        <f t="shared" si="44"/>
        <v>N/A</v>
      </c>
      <c r="G140" s="23">
        <v>48492</v>
      </c>
      <c r="H140" s="27" t="str">
        <f t="shared" si="45"/>
        <v>N/A</v>
      </c>
      <c r="I140" s="8">
        <v>-9.94</v>
      </c>
      <c r="J140" s="8">
        <v>-90</v>
      </c>
      <c r="K140" s="28" t="s">
        <v>735</v>
      </c>
      <c r="L140" s="105" t="str">
        <f t="shared" si="40"/>
        <v>No</v>
      </c>
    </row>
    <row r="141" spans="1:12" x14ac:dyDescent="0.2">
      <c r="A141" s="128" t="s">
        <v>993</v>
      </c>
      <c r="B141" s="22" t="s">
        <v>213</v>
      </c>
      <c r="C141" s="23">
        <v>11</v>
      </c>
      <c r="D141" s="27" t="str">
        <f t="shared" si="43"/>
        <v>N/A</v>
      </c>
      <c r="E141" s="23">
        <v>11</v>
      </c>
      <c r="F141" s="27" t="str">
        <f t="shared" si="44"/>
        <v>N/A</v>
      </c>
      <c r="G141" s="23">
        <v>11</v>
      </c>
      <c r="H141" s="27" t="str">
        <f t="shared" si="45"/>
        <v>N/A</v>
      </c>
      <c r="I141" s="8">
        <v>133.30000000000001</v>
      </c>
      <c r="J141" s="8">
        <v>-71.400000000000006</v>
      </c>
      <c r="K141" s="28" t="s">
        <v>735</v>
      </c>
      <c r="L141" s="105" t="str">
        <f t="shared" si="40"/>
        <v>No</v>
      </c>
    </row>
    <row r="142" spans="1:12" x14ac:dyDescent="0.2">
      <c r="A142" s="128" t="s">
        <v>994</v>
      </c>
      <c r="B142" s="22" t="s">
        <v>213</v>
      </c>
      <c r="C142" s="23">
        <v>115393</v>
      </c>
      <c r="D142" s="27" t="str">
        <f t="shared" si="43"/>
        <v>N/A</v>
      </c>
      <c r="E142" s="23">
        <v>101298</v>
      </c>
      <c r="F142" s="27" t="str">
        <f t="shared" si="44"/>
        <v>N/A</v>
      </c>
      <c r="G142" s="23">
        <v>10572</v>
      </c>
      <c r="H142" s="27" t="str">
        <f t="shared" si="45"/>
        <v>N/A</v>
      </c>
      <c r="I142" s="8">
        <v>-12.2</v>
      </c>
      <c r="J142" s="8">
        <v>-89.6</v>
      </c>
      <c r="K142" s="28" t="s">
        <v>735</v>
      </c>
      <c r="L142" s="105" t="str">
        <f t="shared" si="40"/>
        <v>No</v>
      </c>
    </row>
    <row r="143" spans="1:12" x14ac:dyDescent="0.2">
      <c r="A143" s="128" t="s">
        <v>995</v>
      </c>
      <c r="B143" s="22" t="s">
        <v>213</v>
      </c>
      <c r="C143" s="23">
        <v>60499</v>
      </c>
      <c r="D143" s="27" t="str">
        <f t="shared" si="43"/>
        <v>N/A</v>
      </c>
      <c r="E143" s="23">
        <v>1391814</v>
      </c>
      <c r="F143" s="27" t="str">
        <f t="shared" si="44"/>
        <v>N/A</v>
      </c>
      <c r="G143" s="23">
        <v>154696</v>
      </c>
      <c r="H143" s="27" t="str">
        <f t="shared" si="45"/>
        <v>N/A</v>
      </c>
      <c r="I143" s="8">
        <v>2201</v>
      </c>
      <c r="J143" s="8">
        <v>-88.9</v>
      </c>
      <c r="K143" s="28" t="s">
        <v>735</v>
      </c>
      <c r="L143" s="105" t="str">
        <f t="shared" si="40"/>
        <v>No</v>
      </c>
    </row>
    <row r="144" spans="1:12" x14ac:dyDescent="0.2">
      <c r="A144" s="128" t="s">
        <v>996</v>
      </c>
      <c r="B144" s="22" t="s">
        <v>213</v>
      </c>
      <c r="C144" s="23">
        <v>135215</v>
      </c>
      <c r="D144" s="27" t="str">
        <f t="shared" si="43"/>
        <v>N/A</v>
      </c>
      <c r="E144" s="23">
        <v>166329</v>
      </c>
      <c r="F144" s="27" t="str">
        <f t="shared" si="44"/>
        <v>N/A</v>
      </c>
      <c r="G144" s="23">
        <v>45183</v>
      </c>
      <c r="H144" s="27" t="str">
        <f t="shared" si="45"/>
        <v>N/A</v>
      </c>
      <c r="I144" s="8">
        <v>23.01</v>
      </c>
      <c r="J144" s="8">
        <v>-72.8</v>
      </c>
      <c r="K144" s="28" t="s">
        <v>735</v>
      </c>
      <c r="L144" s="105" t="str">
        <f t="shared" si="40"/>
        <v>No</v>
      </c>
    </row>
    <row r="145" spans="1:12" x14ac:dyDescent="0.2">
      <c r="A145" s="128" t="s">
        <v>997</v>
      </c>
      <c r="B145" s="22" t="s">
        <v>213</v>
      </c>
      <c r="C145" s="23">
        <v>1679811</v>
      </c>
      <c r="D145" s="27" t="str">
        <f t="shared" si="43"/>
        <v>N/A</v>
      </c>
      <c r="E145" s="23">
        <v>883522</v>
      </c>
      <c r="F145" s="27" t="str">
        <f t="shared" si="44"/>
        <v>N/A</v>
      </c>
      <c r="G145" s="23">
        <v>135095</v>
      </c>
      <c r="H145" s="27" t="str">
        <f t="shared" si="45"/>
        <v>N/A</v>
      </c>
      <c r="I145" s="8">
        <v>-47.4</v>
      </c>
      <c r="J145" s="8">
        <v>-84.7</v>
      </c>
      <c r="K145" s="28" t="s">
        <v>735</v>
      </c>
      <c r="L145" s="105" t="str">
        <f t="shared" si="40"/>
        <v>No</v>
      </c>
    </row>
    <row r="146" spans="1:12" ht="25.5" x14ac:dyDescent="0.2">
      <c r="A146" s="138" t="s">
        <v>998</v>
      </c>
      <c r="B146" s="1" t="s">
        <v>213</v>
      </c>
      <c r="C146" s="1">
        <v>145851</v>
      </c>
      <c r="D146" s="7" t="str">
        <f t="shared" ref="D146:D151" si="46">IF($B146="N/A","N/A",IF(C146&gt;10,"No",IF(C146&lt;-10,"No","Yes")))</f>
        <v>N/A</v>
      </c>
      <c r="E146" s="1">
        <v>143895</v>
      </c>
      <c r="F146" s="7" t="str">
        <f t="shared" ref="F146:F151" si="47">IF($B146="N/A","N/A",IF(E146&gt;10,"No",IF(E146&lt;-10,"No","Yes")))</f>
        <v>N/A</v>
      </c>
      <c r="G146" s="1">
        <v>142865</v>
      </c>
      <c r="H146" s="7" t="str">
        <f t="shared" ref="H146:H151" si="48">IF($B146="N/A","N/A",IF(G146&gt;10,"No",IF(G146&lt;-10,"No","Yes")))</f>
        <v>N/A</v>
      </c>
      <c r="I146" s="36">
        <v>-1.34</v>
      </c>
      <c r="J146" s="36">
        <v>-0.71599999999999997</v>
      </c>
      <c r="K146" s="28" t="s">
        <v>734</v>
      </c>
      <c r="L146" s="105" t="str">
        <f t="shared" ref="L146:L151" si="49">IF(J146="Div by 0", "N/A", IF(K146="N/A","N/A", IF(J146&gt;VALUE(MID(K146,1,2)), "No", IF(J146&lt;-1*VALUE(MID(K146,1,2)), "No", "Yes"))))</f>
        <v>Yes</v>
      </c>
    </row>
    <row r="147" spans="1:12" x14ac:dyDescent="0.2">
      <c r="A147" s="151" t="s">
        <v>326</v>
      </c>
      <c r="B147" s="30" t="s">
        <v>213</v>
      </c>
      <c r="C147" s="9">
        <v>2.3274848463</v>
      </c>
      <c r="D147" s="7" t="str">
        <f t="shared" si="46"/>
        <v>N/A</v>
      </c>
      <c r="E147" s="9">
        <v>2.0752836380000002</v>
      </c>
      <c r="F147" s="7" t="str">
        <f t="shared" si="47"/>
        <v>N/A</v>
      </c>
      <c r="G147" s="9">
        <v>1.9356659509</v>
      </c>
      <c r="H147" s="7" t="str">
        <f t="shared" si="48"/>
        <v>N/A</v>
      </c>
      <c r="I147" s="36">
        <v>-10.8</v>
      </c>
      <c r="J147" s="36">
        <v>-6.73</v>
      </c>
      <c r="K147" s="28" t="s">
        <v>734</v>
      </c>
      <c r="L147" s="105" t="str">
        <f t="shared" si="49"/>
        <v>Yes</v>
      </c>
    </row>
    <row r="148" spans="1:12" x14ac:dyDescent="0.2">
      <c r="A148" s="128" t="s">
        <v>327</v>
      </c>
      <c r="B148" s="30" t="s">
        <v>213</v>
      </c>
      <c r="C148" s="9">
        <v>16.597055299000001</v>
      </c>
      <c r="D148" s="7" t="str">
        <f t="shared" si="46"/>
        <v>N/A</v>
      </c>
      <c r="E148" s="9">
        <v>15.549052447999999</v>
      </c>
      <c r="F148" s="7" t="str">
        <f t="shared" si="47"/>
        <v>N/A</v>
      </c>
      <c r="G148" s="9">
        <v>9.9006899562000008</v>
      </c>
      <c r="H148" s="7" t="str">
        <f t="shared" si="48"/>
        <v>N/A</v>
      </c>
      <c r="I148" s="36">
        <v>-6.31</v>
      </c>
      <c r="J148" s="36">
        <v>-36.299999999999997</v>
      </c>
      <c r="K148" s="28" t="s">
        <v>734</v>
      </c>
      <c r="L148" s="105" t="str">
        <f t="shared" si="49"/>
        <v>No</v>
      </c>
    </row>
    <row r="149" spans="1:12" x14ac:dyDescent="0.2">
      <c r="A149" s="128" t="s">
        <v>328</v>
      </c>
      <c r="B149" s="30" t="s">
        <v>213</v>
      </c>
      <c r="C149" s="9">
        <v>5.1108034386999996</v>
      </c>
      <c r="D149" s="7" t="str">
        <f t="shared" si="46"/>
        <v>N/A</v>
      </c>
      <c r="E149" s="9">
        <v>5.0623533023</v>
      </c>
      <c r="F149" s="7" t="str">
        <f t="shared" si="47"/>
        <v>N/A</v>
      </c>
      <c r="G149" s="9">
        <v>2.9782637622000001</v>
      </c>
      <c r="H149" s="7" t="str">
        <f t="shared" si="48"/>
        <v>N/A</v>
      </c>
      <c r="I149" s="36">
        <v>-0.94799999999999995</v>
      </c>
      <c r="J149" s="36">
        <v>-41.2</v>
      </c>
      <c r="K149" s="28" t="s">
        <v>734</v>
      </c>
      <c r="L149" s="105" t="str">
        <f t="shared" si="49"/>
        <v>No</v>
      </c>
    </row>
    <row r="150" spans="1:12" x14ac:dyDescent="0.2">
      <c r="A150" s="128" t="s">
        <v>329</v>
      </c>
      <c r="B150" s="30" t="s">
        <v>213</v>
      </c>
      <c r="C150" s="9">
        <v>0.2554101352</v>
      </c>
      <c r="D150" s="7" t="str">
        <f t="shared" si="46"/>
        <v>N/A</v>
      </c>
      <c r="E150" s="9">
        <v>0.26591249680000001</v>
      </c>
      <c r="F150" s="7" t="str">
        <f t="shared" si="47"/>
        <v>N/A</v>
      </c>
      <c r="G150" s="9">
        <v>0.20673245700000001</v>
      </c>
      <c r="H150" s="7" t="str">
        <f t="shared" si="48"/>
        <v>N/A</v>
      </c>
      <c r="I150" s="36">
        <v>4.1120000000000001</v>
      </c>
      <c r="J150" s="36">
        <v>-22.3</v>
      </c>
      <c r="K150" s="28" t="s">
        <v>734</v>
      </c>
      <c r="L150" s="105" t="str">
        <f t="shared" si="49"/>
        <v>Yes</v>
      </c>
    </row>
    <row r="151" spans="1:12" x14ac:dyDescent="0.2">
      <c r="A151" s="128" t="s">
        <v>330</v>
      </c>
      <c r="B151" s="30" t="s">
        <v>213</v>
      </c>
      <c r="C151" s="9">
        <v>7.7511711799999994E-2</v>
      </c>
      <c r="D151" s="7" t="str">
        <f t="shared" si="46"/>
        <v>N/A</v>
      </c>
      <c r="E151" s="9">
        <v>9.3950239099999999E-2</v>
      </c>
      <c r="F151" s="7" t="str">
        <f t="shared" si="47"/>
        <v>N/A</v>
      </c>
      <c r="G151" s="9">
        <v>5.1010049699999997E-2</v>
      </c>
      <c r="H151" s="7" t="str">
        <f t="shared" si="48"/>
        <v>N/A</v>
      </c>
      <c r="I151" s="36">
        <v>21.21</v>
      </c>
      <c r="J151" s="36">
        <v>-45.7</v>
      </c>
      <c r="K151" s="28" t="s">
        <v>734</v>
      </c>
      <c r="L151" s="105" t="str">
        <f t="shared" si="49"/>
        <v>No</v>
      </c>
    </row>
    <row r="152" spans="1:12" x14ac:dyDescent="0.2">
      <c r="A152" s="138" t="s">
        <v>999</v>
      </c>
      <c r="B152" s="22" t="s">
        <v>213</v>
      </c>
      <c r="C152" s="23">
        <v>191135</v>
      </c>
      <c r="D152" s="27" t="str">
        <f t="shared" ref="D152:D158" si="50">IF($B152="N/A","N/A",IF(C152&gt;10,"No",IF(C152&lt;-10,"No","Yes")))</f>
        <v>N/A</v>
      </c>
      <c r="E152" s="23">
        <v>148180</v>
      </c>
      <c r="F152" s="27" t="str">
        <f t="shared" ref="F152:F158" si="51">IF($B152="N/A","N/A",IF(E152&gt;10,"No",IF(E152&lt;-10,"No","Yes")))</f>
        <v>N/A</v>
      </c>
      <c r="G152" s="23">
        <v>140228</v>
      </c>
      <c r="H152" s="27" t="str">
        <f t="shared" ref="H152:H158" si="52">IF($B152="N/A","N/A",IF(G152&gt;10,"No",IF(G152&lt;-10,"No","Yes")))</f>
        <v>N/A</v>
      </c>
      <c r="I152" s="8">
        <v>-22.5</v>
      </c>
      <c r="J152" s="8">
        <v>-5.37</v>
      </c>
      <c r="K152" s="28" t="s">
        <v>734</v>
      </c>
      <c r="L152" s="105" t="str">
        <f t="shared" ref="L152:L159" si="53">IF(J152="Div by 0", "N/A", IF(K152="N/A","N/A", IF(J152&gt;VALUE(MID(K152,1,2)), "No", IF(J152&lt;-1*VALUE(MID(K152,1,2)), "No", "Yes"))))</f>
        <v>Yes</v>
      </c>
    </row>
    <row r="153" spans="1:12" x14ac:dyDescent="0.2">
      <c r="A153" s="151" t="s">
        <v>1000</v>
      </c>
      <c r="B153" s="22" t="s">
        <v>213</v>
      </c>
      <c r="C153" s="4">
        <v>3.0501252381000001</v>
      </c>
      <c r="D153" s="27" t="str">
        <f t="shared" si="50"/>
        <v>N/A</v>
      </c>
      <c r="E153" s="4">
        <v>2.1370827997999999</v>
      </c>
      <c r="F153" s="27" t="str">
        <f t="shared" si="51"/>
        <v>N/A</v>
      </c>
      <c r="G153" s="4">
        <v>1.8999374581999999</v>
      </c>
      <c r="H153" s="27" t="str">
        <f t="shared" si="52"/>
        <v>N/A</v>
      </c>
      <c r="I153" s="8">
        <v>-29.9</v>
      </c>
      <c r="J153" s="8">
        <v>-11.1</v>
      </c>
      <c r="K153" s="28" t="s">
        <v>734</v>
      </c>
      <c r="L153" s="105" t="str">
        <f t="shared" si="53"/>
        <v>Yes</v>
      </c>
    </row>
    <row r="154" spans="1:12" x14ac:dyDescent="0.2">
      <c r="A154" s="138" t="s">
        <v>1001</v>
      </c>
      <c r="B154" s="22" t="s">
        <v>213</v>
      </c>
      <c r="C154" s="4">
        <v>8.7794417542000005</v>
      </c>
      <c r="D154" s="27" t="str">
        <f t="shared" si="50"/>
        <v>N/A</v>
      </c>
      <c r="E154" s="4">
        <v>4.1749052111999996</v>
      </c>
      <c r="F154" s="27" t="str">
        <f t="shared" si="51"/>
        <v>N/A</v>
      </c>
      <c r="G154" s="4">
        <v>2.8968460876000002</v>
      </c>
      <c r="H154" s="27" t="str">
        <f t="shared" si="52"/>
        <v>N/A</v>
      </c>
      <c r="I154" s="8">
        <v>-52.4</v>
      </c>
      <c r="J154" s="8">
        <v>-30.6</v>
      </c>
      <c r="K154" s="28" t="s">
        <v>734</v>
      </c>
      <c r="L154" s="105" t="str">
        <f t="shared" si="53"/>
        <v>No</v>
      </c>
    </row>
    <row r="155" spans="1:12" x14ac:dyDescent="0.2">
      <c r="A155" s="138" t="s">
        <v>1002</v>
      </c>
      <c r="B155" s="22" t="s">
        <v>213</v>
      </c>
      <c r="C155" s="4">
        <v>14.431227143999999</v>
      </c>
      <c r="D155" s="27" t="str">
        <f t="shared" si="50"/>
        <v>N/A</v>
      </c>
      <c r="E155" s="4">
        <v>12.603489078000001</v>
      </c>
      <c r="F155" s="27" t="str">
        <f t="shared" si="51"/>
        <v>N/A</v>
      </c>
      <c r="G155" s="4">
        <v>12.289545158999999</v>
      </c>
      <c r="H155" s="27" t="str">
        <f t="shared" si="52"/>
        <v>N/A</v>
      </c>
      <c r="I155" s="8">
        <v>-12.7</v>
      </c>
      <c r="J155" s="8">
        <v>-2.4900000000000002</v>
      </c>
      <c r="K155" s="28" t="s">
        <v>734</v>
      </c>
      <c r="L155" s="105" t="str">
        <f t="shared" si="53"/>
        <v>Yes</v>
      </c>
    </row>
    <row r="156" spans="1:12" x14ac:dyDescent="0.2">
      <c r="A156" s="138" t="s">
        <v>1003</v>
      </c>
      <c r="B156" s="22" t="s">
        <v>213</v>
      </c>
      <c r="C156" s="4">
        <v>0.59357453199999999</v>
      </c>
      <c r="D156" s="27" t="str">
        <f t="shared" si="50"/>
        <v>N/A</v>
      </c>
      <c r="E156" s="4">
        <v>0.54965175440000003</v>
      </c>
      <c r="F156" s="27" t="str">
        <f t="shared" si="51"/>
        <v>N/A</v>
      </c>
      <c r="G156" s="4">
        <v>0.70328041500000005</v>
      </c>
      <c r="H156" s="27" t="str">
        <f t="shared" si="52"/>
        <v>N/A</v>
      </c>
      <c r="I156" s="8">
        <v>-7.4</v>
      </c>
      <c r="J156" s="8">
        <v>27.95</v>
      </c>
      <c r="K156" s="28" t="s">
        <v>734</v>
      </c>
      <c r="L156" s="105" t="str">
        <f t="shared" si="53"/>
        <v>Yes</v>
      </c>
    </row>
    <row r="157" spans="1:12" x14ac:dyDescent="0.2">
      <c r="A157" s="138" t="s">
        <v>1004</v>
      </c>
      <c r="B157" s="22" t="s">
        <v>213</v>
      </c>
      <c r="C157" s="4">
        <v>0.2049965181</v>
      </c>
      <c r="D157" s="27" t="str">
        <f t="shared" si="50"/>
        <v>N/A</v>
      </c>
      <c r="E157" s="4">
        <v>0.1781188142</v>
      </c>
      <c r="F157" s="27" t="str">
        <f t="shared" si="51"/>
        <v>N/A</v>
      </c>
      <c r="G157" s="4">
        <v>5.7608364600000003E-2</v>
      </c>
      <c r="H157" s="27" t="str">
        <f t="shared" si="52"/>
        <v>N/A</v>
      </c>
      <c r="I157" s="8">
        <v>-13.1</v>
      </c>
      <c r="J157" s="8">
        <v>-67.7</v>
      </c>
      <c r="K157" s="28" t="s">
        <v>734</v>
      </c>
      <c r="L157" s="105" t="str">
        <f t="shared" si="53"/>
        <v>No</v>
      </c>
    </row>
    <row r="158" spans="1:12" x14ac:dyDescent="0.2">
      <c r="A158" s="128" t="s">
        <v>1005</v>
      </c>
      <c r="B158" s="22" t="s">
        <v>213</v>
      </c>
      <c r="C158" s="23">
        <v>13507</v>
      </c>
      <c r="D158" s="27" t="str">
        <f t="shared" si="50"/>
        <v>N/A</v>
      </c>
      <c r="E158" s="23">
        <v>10739</v>
      </c>
      <c r="F158" s="27" t="str">
        <f t="shared" si="51"/>
        <v>N/A</v>
      </c>
      <c r="G158" s="23">
        <v>9543</v>
      </c>
      <c r="H158" s="27" t="str">
        <f t="shared" si="52"/>
        <v>N/A</v>
      </c>
      <c r="I158" s="8">
        <v>-20.5</v>
      </c>
      <c r="J158" s="8">
        <v>-11.1</v>
      </c>
      <c r="K158" s="28" t="s">
        <v>734</v>
      </c>
      <c r="L158" s="105" t="str">
        <f t="shared" si="53"/>
        <v>Yes</v>
      </c>
    </row>
    <row r="159" spans="1:12" ht="25.5" x14ac:dyDescent="0.2">
      <c r="A159" s="138" t="s">
        <v>1006</v>
      </c>
      <c r="B159" s="22" t="s">
        <v>213</v>
      </c>
      <c r="C159" s="23">
        <v>202789</v>
      </c>
      <c r="D159" s="27" t="str">
        <f>IF($B159="N/A","N/A",IF(C159&gt;10,"No",IF(C159&lt;-10,"No","Yes")))</f>
        <v>N/A</v>
      </c>
      <c r="E159" s="23">
        <v>172212</v>
      </c>
      <c r="F159" s="27" t="str">
        <f>IF($B159="N/A","N/A",IF(E159&gt;10,"No",IF(E159&lt;-10,"No","Yes")))</f>
        <v>N/A</v>
      </c>
      <c r="G159" s="23">
        <v>165891</v>
      </c>
      <c r="H159" s="27" t="str">
        <f>IF($B159="N/A","N/A",IF(G159&gt;10,"No",IF(G159&lt;-10,"No","Yes")))</f>
        <v>N/A</v>
      </c>
      <c r="I159" s="8">
        <v>-15.1</v>
      </c>
      <c r="J159" s="8">
        <v>-3.67</v>
      </c>
      <c r="K159" s="28" t="s">
        <v>734</v>
      </c>
      <c r="L159" s="105" t="str">
        <f t="shared" si="53"/>
        <v>Yes</v>
      </c>
    </row>
    <row r="160" spans="1:12" x14ac:dyDescent="0.2">
      <c r="A160" s="137" t="s">
        <v>1007</v>
      </c>
      <c r="B160" s="22" t="s">
        <v>213</v>
      </c>
      <c r="C160" s="23">
        <v>120310</v>
      </c>
      <c r="D160" s="27" t="str">
        <f t="shared" ref="D160:D234" si="54">IF($B160="N/A","N/A",IF(C160&gt;10,"No",IF(C160&lt;-10,"No","Yes")))</f>
        <v>N/A</v>
      </c>
      <c r="E160" s="23">
        <v>118029</v>
      </c>
      <c r="F160" s="27" t="str">
        <f t="shared" ref="F160:F234" si="55">IF($B160="N/A","N/A",IF(E160&gt;10,"No",IF(E160&lt;-10,"No","Yes")))</f>
        <v>N/A</v>
      </c>
      <c r="G160" s="23">
        <v>121236</v>
      </c>
      <c r="H160" s="27" t="str">
        <f t="shared" ref="H160:H223" si="56">IF($B160="N/A","N/A",IF(G160&gt;10,"No",IF(G160&lt;-10,"No","Yes")))</f>
        <v>N/A</v>
      </c>
      <c r="I160" s="8">
        <v>-1.9</v>
      </c>
      <c r="J160" s="8">
        <v>2.7170000000000001</v>
      </c>
      <c r="K160" s="28" t="s">
        <v>734</v>
      </c>
      <c r="L160" s="105" t="str">
        <f t="shared" ref="L160:L223" si="57">IF(J160="Div by 0", "N/A", IF(K160="N/A","N/A", IF(J160&gt;VALUE(MID(K160,1,2)), "No", IF(J160&lt;-1*VALUE(MID(K160,1,2)), "No", "Yes"))))</f>
        <v>Yes</v>
      </c>
    </row>
    <row r="161" spans="1:12" x14ac:dyDescent="0.2">
      <c r="A161" s="153" t="s">
        <v>71</v>
      </c>
      <c r="B161" s="22" t="s">
        <v>213</v>
      </c>
      <c r="C161" s="4">
        <v>1.9199025160000001</v>
      </c>
      <c r="D161" s="27" t="str">
        <f t="shared" si="54"/>
        <v>N/A</v>
      </c>
      <c r="E161" s="4">
        <v>1.7022388025999999</v>
      </c>
      <c r="F161" s="27" t="str">
        <f t="shared" si="55"/>
        <v>N/A</v>
      </c>
      <c r="G161" s="4">
        <v>1.6426164367</v>
      </c>
      <c r="H161" s="27" t="str">
        <f t="shared" si="56"/>
        <v>N/A</v>
      </c>
      <c r="I161" s="8">
        <v>-11.3</v>
      </c>
      <c r="J161" s="8">
        <v>-3.5</v>
      </c>
      <c r="K161" s="28" t="s">
        <v>734</v>
      </c>
      <c r="L161" s="105" t="str">
        <f t="shared" si="57"/>
        <v>Yes</v>
      </c>
    </row>
    <row r="162" spans="1:12" x14ac:dyDescent="0.2">
      <c r="A162" s="137" t="s">
        <v>111</v>
      </c>
      <c r="B162" s="22" t="s">
        <v>213</v>
      </c>
      <c r="C162" s="4">
        <v>3.2225624925999998</v>
      </c>
      <c r="D162" s="27" t="str">
        <f t="shared" si="54"/>
        <v>N/A</v>
      </c>
      <c r="E162" s="4">
        <v>2.7448002674</v>
      </c>
      <c r="F162" s="27" t="str">
        <f t="shared" si="55"/>
        <v>N/A</v>
      </c>
      <c r="G162" s="4">
        <v>3.9768478661</v>
      </c>
      <c r="H162" s="27" t="str">
        <f t="shared" si="56"/>
        <v>N/A</v>
      </c>
      <c r="I162" s="8">
        <v>-14.8</v>
      </c>
      <c r="J162" s="8">
        <v>44.89</v>
      </c>
      <c r="K162" s="28" t="s">
        <v>734</v>
      </c>
      <c r="L162" s="105" t="str">
        <f t="shared" si="57"/>
        <v>No</v>
      </c>
    </row>
    <row r="163" spans="1:12" x14ac:dyDescent="0.2">
      <c r="A163" s="137" t="s">
        <v>112</v>
      </c>
      <c r="B163" s="22" t="s">
        <v>213</v>
      </c>
      <c r="C163" s="4">
        <v>11.085073252000001</v>
      </c>
      <c r="D163" s="27" t="str">
        <f t="shared" si="54"/>
        <v>N/A</v>
      </c>
      <c r="E163" s="4">
        <v>11.261424590000001</v>
      </c>
      <c r="F163" s="27" t="str">
        <f t="shared" si="55"/>
        <v>N/A</v>
      </c>
      <c r="G163" s="4">
        <v>12.055510765999999</v>
      </c>
      <c r="H163" s="27" t="str">
        <f t="shared" si="56"/>
        <v>N/A</v>
      </c>
      <c r="I163" s="8">
        <v>1.591</v>
      </c>
      <c r="J163" s="8">
        <v>7.0510000000000002</v>
      </c>
      <c r="K163" s="28" t="s">
        <v>734</v>
      </c>
      <c r="L163" s="105" t="str">
        <f t="shared" si="57"/>
        <v>Yes</v>
      </c>
    </row>
    <row r="164" spans="1:12" x14ac:dyDescent="0.2">
      <c r="A164" s="137" t="s">
        <v>113</v>
      </c>
      <c r="B164" s="22" t="s">
        <v>213</v>
      </c>
      <c r="C164" s="4">
        <v>0.30953193899999998</v>
      </c>
      <c r="D164" s="27" t="str">
        <f t="shared" si="54"/>
        <v>N/A</v>
      </c>
      <c r="E164" s="4">
        <v>0.29528842329999999</v>
      </c>
      <c r="F164" s="27" t="str">
        <f t="shared" si="55"/>
        <v>N/A</v>
      </c>
      <c r="G164" s="4">
        <v>0.40644381169999999</v>
      </c>
      <c r="H164" s="27" t="str">
        <f t="shared" si="56"/>
        <v>N/A</v>
      </c>
      <c r="I164" s="8">
        <v>-4.5999999999999996</v>
      </c>
      <c r="J164" s="8">
        <v>37.64</v>
      </c>
      <c r="K164" s="28" t="s">
        <v>734</v>
      </c>
      <c r="L164" s="105" t="str">
        <f t="shared" si="57"/>
        <v>No</v>
      </c>
    </row>
    <row r="165" spans="1:12" x14ac:dyDescent="0.2">
      <c r="A165" s="137" t="s">
        <v>114</v>
      </c>
      <c r="B165" s="22" t="s">
        <v>213</v>
      </c>
      <c r="C165" s="4">
        <v>3.8459103600000002E-2</v>
      </c>
      <c r="D165" s="27" t="str">
        <f t="shared" si="54"/>
        <v>N/A</v>
      </c>
      <c r="E165" s="4">
        <v>3.8895332900000003E-2</v>
      </c>
      <c r="F165" s="27" t="str">
        <f t="shared" si="55"/>
        <v>N/A</v>
      </c>
      <c r="G165" s="4">
        <v>3.7305857300000002E-2</v>
      </c>
      <c r="H165" s="27" t="str">
        <f t="shared" si="56"/>
        <v>N/A</v>
      </c>
      <c r="I165" s="8">
        <v>1.1339999999999999</v>
      </c>
      <c r="J165" s="8">
        <v>-4.09</v>
      </c>
      <c r="K165" s="28" t="s">
        <v>734</v>
      </c>
      <c r="L165" s="105" t="str">
        <f t="shared" si="57"/>
        <v>Yes</v>
      </c>
    </row>
    <row r="166" spans="1:12" x14ac:dyDescent="0.2">
      <c r="A166" s="137" t="s">
        <v>426</v>
      </c>
      <c r="B166" s="22" t="s">
        <v>213</v>
      </c>
      <c r="C166" s="23">
        <v>18033</v>
      </c>
      <c r="D166" s="27" t="str">
        <f>IF($B166="N/A","N/A",IF(C166&gt;10,"No",IF(C166&lt;-10,"No","Yes")))</f>
        <v>N/A</v>
      </c>
      <c r="E166" s="23">
        <v>16047</v>
      </c>
      <c r="F166" s="27" t="str">
        <f>IF($B166="N/A","N/A",IF(E166&gt;10,"No",IF(E166&lt;-10,"No","Yes")))</f>
        <v>N/A</v>
      </c>
      <c r="G166" s="23">
        <v>9550</v>
      </c>
      <c r="H166" s="27" t="str">
        <f>IF($B166="N/A","N/A",IF(G166&gt;10,"No",IF(G166&lt;-10,"No","Yes")))</f>
        <v>N/A</v>
      </c>
      <c r="I166" s="8">
        <v>-11</v>
      </c>
      <c r="J166" s="8">
        <v>-40.5</v>
      </c>
      <c r="K166" s="28" t="s">
        <v>734</v>
      </c>
      <c r="L166" s="105" t="str">
        <f t="shared" si="57"/>
        <v>No</v>
      </c>
    </row>
    <row r="167" spans="1:12" x14ac:dyDescent="0.2">
      <c r="A167" s="137" t="s">
        <v>427</v>
      </c>
      <c r="B167" s="22" t="s">
        <v>213</v>
      </c>
      <c r="C167" s="23">
        <v>361</v>
      </c>
      <c r="D167" s="27" t="str">
        <f>IF($B167="N/A","N/A",IF(C167&gt;10,"No",IF(C167&lt;-10,"No","Yes")))</f>
        <v>N/A</v>
      </c>
      <c r="E167" s="23">
        <v>292</v>
      </c>
      <c r="F167" s="27" t="str">
        <f>IF($B167="N/A","N/A",IF(E167&gt;10,"No",IF(E167&lt;-10,"No","Yes")))</f>
        <v>N/A</v>
      </c>
      <c r="G167" s="23">
        <v>289</v>
      </c>
      <c r="H167" s="27" t="str">
        <f>IF($B167="N/A","N/A",IF(G167&gt;10,"No",IF(G167&lt;-10,"No","Yes")))</f>
        <v>N/A</v>
      </c>
      <c r="I167" s="8">
        <v>-19.100000000000001</v>
      </c>
      <c r="J167" s="8">
        <v>-1.03</v>
      </c>
      <c r="K167" s="28" t="s">
        <v>734</v>
      </c>
      <c r="L167" s="105" t="str">
        <f t="shared" si="57"/>
        <v>Yes</v>
      </c>
    </row>
    <row r="168" spans="1:12" x14ac:dyDescent="0.2">
      <c r="A168" s="137" t="s">
        <v>428</v>
      </c>
      <c r="B168" s="22" t="s">
        <v>213</v>
      </c>
      <c r="C168" s="23">
        <v>46677</v>
      </c>
      <c r="D168" s="27" t="str">
        <f>IF($B168="N/A","N/A",IF(C168&gt;10,"No",IF(C168&lt;-10,"No","Yes")))</f>
        <v>N/A</v>
      </c>
      <c r="E168" s="23">
        <v>45301</v>
      </c>
      <c r="F168" s="27" t="str">
        <f>IF($B168="N/A","N/A",IF(E168&gt;10,"No",IF(E168&lt;-10,"No","Yes")))</f>
        <v>N/A</v>
      </c>
      <c r="G168" s="23">
        <v>16922</v>
      </c>
      <c r="H168" s="27" t="str">
        <f>IF($B168="N/A","N/A",IF(G168&gt;10,"No",IF(G168&lt;-10,"No","Yes")))</f>
        <v>N/A</v>
      </c>
      <c r="I168" s="8">
        <v>-2.95</v>
      </c>
      <c r="J168" s="8">
        <v>-62.6</v>
      </c>
      <c r="K168" s="28" t="s">
        <v>734</v>
      </c>
      <c r="L168" s="105" t="str">
        <f t="shared" si="57"/>
        <v>No</v>
      </c>
    </row>
    <row r="169" spans="1:12" x14ac:dyDescent="0.2">
      <c r="A169" s="137" t="s">
        <v>429</v>
      </c>
      <c r="B169" s="22" t="s">
        <v>213</v>
      </c>
      <c r="C169" s="23">
        <v>47078</v>
      </c>
      <c r="D169" s="27" t="str">
        <f>IF($B169="N/A","N/A",IF(C169&gt;10,"No",IF(C169&lt;-10,"No","Yes")))</f>
        <v>N/A</v>
      </c>
      <c r="E169" s="23">
        <v>47874</v>
      </c>
      <c r="F169" s="27" t="str">
        <f>IF($B169="N/A","N/A",IF(E169&gt;10,"No",IF(E169&lt;-10,"No","Yes")))</f>
        <v>N/A</v>
      </c>
      <c r="G169" s="23">
        <v>29284</v>
      </c>
      <c r="H169" s="27" t="str">
        <f>IF($B169="N/A","N/A",IF(G169&gt;10,"No",IF(G169&lt;-10,"No","Yes")))</f>
        <v>N/A</v>
      </c>
      <c r="I169" s="8">
        <v>1.6910000000000001</v>
      </c>
      <c r="J169" s="8">
        <v>-38.799999999999997</v>
      </c>
      <c r="K169" s="28" t="s">
        <v>734</v>
      </c>
      <c r="L169" s="105" t="str">
        <f t="shared" si="57"/>
        <v>No</v>
      </c>
    </row>
    <row r="170" spans="1:12" x14ac:dyDescent="0.2">
      <c r="A170" s="137" t="s">
        <v>1725</v>
      </c>
      <c r="B170" s="22" t="s">
        <v>213</v>
      </c>
      <c r="C170" s="23">
        <v>8161</v>
      </c>
      <c r="D170" s="27" t="str">
        <f>IF($B170="N/A","N/A",IF(C170&gt;10,"No",IF(C170&lt;-10,"No","Yes")))</f>
        <v>N/A</v>
      </c>
      <c r="E170" s="23">
        <v>8515</v>
      </c>
      <c r="F170" s="27" t="str">
        <f>IF($B170="N/A","N/A",IF(E170&gt;10,"No",IF(E170&lt;-10,"No","Yes")))</f>
        <v>N/A</v>
      </c>
      <c r="G170" s="23">
        <v>65191</v>
      </c>
      <c r="H170" s="27" t="str">
        <f>IF($B170="N/A","N/A",IF(G170&gt;10,"No",IF(G170&lt;-10,"No","Yes")))</f>
        <v>N/A</v>
      </c>
      <c r="I170" s="8">
        <v>4.3380000000000001</v>
      </c>
      <c r="J170" s="8">
        <v>665.6</v>
      </c>
      <c r="K170" s="28" t="s">
        <v>734</v>
      </c>
      <c r="L170" s="105" t="str">
        <f t="shared" si="57"/>
        <v>No</v>
      </c>
    </row>
    <row r="171" spans="1:12" x14ac:dyDescent="0.2">
      <c r="A171" s="151" t="s">
        <v>1008</v>
      </c>
      <c r="B171" s="22" t="s">
        <v>213</v>
      </c>
      <c r="C171" s="23">
        <v>25567</v>
      </c>
      <c r="D171" s="27" t="str">
        <f t="shared" si="54"/>
        <v>N/A</v>
      </c>
      <c r="E171" s="23">
        <v>20571</v>
      </c>
      <c r="F171" s="27" t="str">
        <f t="shared" si="55"/>
        <v>N/A</v>
      </c>
      <c r="G171" s="23">
        <v>1582</v>
      </c>
      <c r="H171" s="27" t="str">
        <f t="shared" si="56"/>
        <v>N/A</v>
      </c>
      <c r="I171" s="8">
        <v>-19.5</v>
      </c>
      <c r="J171" s="8">
        <v>-92.3</v>
      </c>
      <c r="K171" s="28" t="s">
        <v>734</v>
      </c>
      <c r="L171" s="105" t="str">
        <f t="shared" si="57"/>
        <v>No</v>
      </c>
    </row>
    <row r="172" spans="1:12" x14ac:dyDescent="0.2">
      <c r="A172" s="137" t="s">
        <v>1009</v>
      </c>
      <c r="B172" s="22" t="s">
        <v>213</v>
      </c>
      <c r="C172" s="23">
        <v>14586</v>
      </c>
      <c r="D172" s="27" t="str">
        <f>IF($B172="N/A","N/A",IF(C172&gt;10,"No",IF(C172&lt;-10,"No","Yes")))</f>
        <v>N/A</v>
      </c>
      <c r="E172" s="23">
        <v>11712</v>
      </c>
      <c r="F172" s="27" t="str">
        <f>IF($B172="N/A","N/A",IF(E172&gt;10,"No",IF(E172&lt;-10,"No","Yes")))</f>
        <v>N/A</v>
      </c>
      <c r="G172" s="23">
        <v>668</v>
      </c>
      <c r="H172" s="27" t="str">
        <f>IF($B172="N/A","N/A",IF(G172&gt;10,"No",IF(G172&lt;-10,"No","Yes")))</f>
        <v>N/A</v>
      </c>
      <c r="I172" s="8">
        <v>-19.7</v>
      </c>
      <c r="J172" s="8">
        <v>-94.3</v>
      </c>
      <c r="K172" s="28" t="s">
        <v>734</v>
      </c>
      <c r="L172" s="105" t="str">
        <f t="shared" si="57"/>
        <v>No</v>
      </c>
    </row>
    <row r="173" spans="1:12" x14ac:dyDescent="0.2">
      <c r="A173" s="137" t="s">
        <v>1010</v>
      </c>
      <c r="B173" s="22" t="s">
        <v>213</v>
      </c>
      <c r="C173" s="23">
        <v>336</v>
      </c>
      <c r="D173" s="27" t="str">
        <f>IF($B173="N/A","N/A",IF(C173&gt;10,"No",IF(C173&lt;-10,"No","Yes")))</f>
        <v>N/A</v>
      </c>
      <c r="E173" s="23">
        <v>271</v>
      </c>
      <c r="F173" s="27" t="str">
        <f>IF($B173="N/A","N/A",IF(E173&gt;10,"No",IF(E173&lt;-10,"No","Yes")))</f>
        <v>N/A</v>
      </c>
      <c r="G173" s="23">
        <v>49</v>
      </c>
      <c r="H173" s="27" t="str">
        <f>IF($B173="N/A","N/A",IF(G173&gt;10,"No",IF(G173&lt;-10,"No","Yes")))</f>
        <v>N/A</v>
      </c>
      <c r="I173" s="8">
        <v>-19.3</v>
      </c>
      <c r="J173" s="8">
        <v>-81.900000000000006</v>
      </c>
      <c r="K173" s="28" t="s">
        <v>734</v>
      </c>
      <c r="L173" s="105" t="str">
        <f t="shared" si="57"/>
        <v>No</v>
      </c>
    </row>
    <row r="174" spans="1:12" ht="25.5" x14ac:dyDescent="0.2">
      <c r="A174" s="137" t="s">
        <v>1011</v>
      </c>
      <c r="B174" s="22" t="s">
        <v>213</v>
      </c>
      <c r="C174" s="23">
        <v>7933</v>
      </c>
      <c r="D174" s="27" t="str">
        <f>IF($B174="N/A","N/A",IF(C174&gt;10,"No",IF(C174&lt;-10,"No","Yes")))</f>
        <v>N/A</v>
      </c>
      <c r="E174" s="23">
        <v>6575</v>
      </c>
      <c r="F174" s="27" t="str">
        <f>IF($B174="N/A","N/A",IF(E174&gt;10,"No",IF(E174&lt;-10,"No","Yes")))</f>
        <v>N/A</v>
      </c>
      <c r="G174" s="23">
        <v>233</v>
      </c>
      <c r="H174" s="27" t="str">
        <f>IF($B174="N/A","N/A",IF(G174&gt;10,"No",IF(G174&lt;-10,"No","Yes")))</f>
        <v>N/A</v>
      </c>
      <c r="I174" s="8">
        <v>-17.100000000000001</v>
      </c>
      <c r="J174" s="8">
        <v>-96.5</v>
      </c>
      <c r="K174" s="28" t="s">
        <v>734</v>
      </c>
      <c r="L174" s="105" t="str">
        <f t="shared" si="57"/>
        <v>No</v>
      </c>
    </row>
    <row r="175" spans="1:12" ht="25.5" x14ac:dyDescent="0.2">
      <c r="A175" s="137" t="s">
        <v>1012</v>
      </c>
      <c r="B175" s="22" t="s">
        <v>213</v>
      </c>
      <c r="C175" s="23">
        <v>2487</v>
      </c>
      <c r="D175" s="27" t="str">
        <f>IF($B175="N/A","N/A",IF(C175&gt;10,"No",IF(C175&lt;-10,"No","Yes")))</f>
        <v>N/A</v>
      </c>
      <c r="E175" s="23">
        <v>1828</v>
      </c>
      <c r="F175" s="27" t="str">
        <f>IF($B175="N/A","N/A",IF(E175&gt;10,"No",IF(E175&lt;-10,"No","Yes")))</f>
        <v>N/A</v>
      </c>
      <c r="G175" s="23">
        <v>86</v>
      </c>
      <c r="H175" s="27" t="str">
        <f>IF($B175="N/A","N/A",IF(G175&gt;10,"No",IF(G175&lt;-10,"No","Yes")))</f>
        <v>N/A</v>
      </c>
      <c r="I175" s="8">
        <v>-26.5</v>
      </c>
      <c r="J175" s="8">
        <v>-95.3</v>
      </c>
      <c r="K175" s="28" t="s">
        <v>734</v>
      </c>
      <c r="L175" s="105" t="str">
        <f t="shared" si="57"/>
        <v>No</v>
      </c>
    </row>
    <row r="176" spans="1:12" ht="25.5" x14ac:dyDescent="0.2">
      <c r="A176" s="137" t="s">
        <v>1726</v>
      </c>
      <c r="B176" s="22" t="s">
        <v>213</v>
      </c>
      <c r="C176" s="23">
        <v>225</v>
      </c>
      <c r="D176" s="27" t="str">
        <f>IF($B176="N/A","N/A",IF(C176&gt;10,"No",IF(C176&lt;-10,"No","Yes")))</f>
        <v>N/A</v>
      </c>
      <c r="E176" s="23">
        <v>185</v>
      </c>
      <c r="F176" s="27" t="str">
        <f>IF($B176="N/A","N/A",IF(E176&gt;10,"No",IF(E176&lt;-10,"No","Yes")))</f>
        <v>N/A</v>
      </c>
      <c r="G176" s="23">
        <v>546</v>
      </c>
      <c r="H176" s="27" t="str">
        <f>IF($B176="N/A","N/A",IF(G176&gt;10,"No",IF(G176&lt;-10,"No","Yes")))</f>
        <v>N/A</v>
      </c>
      <c r="I176" s="8">
        <v>-17.8</v>
      </c>
      <c r="J176" s="8">
        <v>195.1</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1030</v>
      </c>
      <c r="D183" s="7" t="str">
        <f t="shared" si="54"/>
        <v>N/A</v>
      </c>
      <c r="E183" s="1">
        <v>1178</v>
      </c>
      <c r="F183" s="7" t="str">
        <f t="shared" si="55"/>
        <v>N/A</v>
      </c>
      <c r="G183" s="1">
        <v>1422</v>
      </c>
      <c r="H183" s="7" t="str">
        <f t="shared" si="56"/>
        <v>N/A</v>
      </c>
      <c r="I183" s="36">
        <v>14.37</v>
      </c>
      <c r="J183" s="36">
        <v>20.71</v>
      </c>
      <c r="K183" s="30" t="s">
        <v>734</v>
      </c>
      <c r="L183" s="158" t="str">
        <f t="shared" si="57"/>
        <v>Yes</v>
      </c>
    </row>
    <row r="184" spans="1:12" x14ac:dyDescent="0.2">
      <c r="A184" s="137" t="s">
        <v>1019</v>
      </c>
      <c r="B184" s="22" t="s">
        <v>213</v>
      </c>
      <c r="C184" s="23">
        <v>0</v>
      </c>
      <c r="D184" s="27" t="str">
        <f t="shared" si="54"/>
        <v>N/A</v>
      </c>
      <c r="E184" s="23">
        <v>11</v>
      </c>
      <c r="F184" s="27" t="str">
        <f t="shared" si="55"/>
        <v>N/A</v>
      </c>
      <c r="G184" s="23">
        <v>0</v>
      </c>
      <c r="H184" s="27" t="str">
        <f t="shared" si="56"/>
        <v>N/A</v>
      </c>
      <c r="I184" s="8" t="s">
        <v>1751</v>
      </c>
      <c r="J184" s="8">
        <v>-100</v>
      </c>
      <c r="K184" s="28" t="s">
        <v>734</v>
      </c>
      <c r="L184" s="105" t="str">
        <f t="shared" si="57"/>
        <v>No</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11</v>
      </c>
      <c r="D186" s="27" t="str">
        <f t="shared" si="54"/>
        <v>N/A</v>
      </c>
      <c r="E186" s="23">
        <v>13</v>
      </c>
      <c r="F186" s="27" t="str">
        <f t="shared" si="55"/>
        <v>N/A</v>
      </c>
      <c r="G186" s="23">
        <v>11</v>
      </c>
      <c r="H186" s="27" t="str">
        <f t="shared" si="56"/>
        <v>N/A</v>
      </c>
      <c r="I186" s="8">
        <v>160</v>
      </c>
      <c r="J186" s="8">
        <v>-84.6</v>
      </c>
      <c r="K186" s="28" t="s">
        <v>734</v>
      </c>
      <c r="L186" s="105" t="str">
        <f t="shared" si="57"/>
        <v>No</v>
      </c>
    </row>
    <row r="187" spans="1:12" ht="25.5" x14ac:dyDescent="0.2">
      <c r="A187" s="137" t="s">
        <v>1022</v>
      </c>
      <c r="B187" s="22" t="s">
        <v>213</v>
      </c>
      <c r="C187" s="23">
        <v>979</v>
      </c>
      <c r="D187" s="27" t="str">
        <f t="shared" si="54"/>
        <v>N/A</v>
      </c>
      <c r="E187" s="23">
        <v>1107</v>
      </c>
      <c r="F187" s="27" t="str">
        <f t="shared" si="55"/>
        <v>N/A</v>
      </c>
      <c r="G187" s="23">
        <v>439</v>
      </c>
      <c r="H187" s="27" t="str">
        <f t="shared" si="56"/>
        <v>N/A</v>
      </c>
      <c r="I187" s="8">
        <v>13.07</v>
      </c>
      <c r="J187" s="8">
        <v>-60.3</v>
      </c>
      <c r="K187" s="28" t="s">
        <v>734</v>
      </c>
      <c r="L187" s="105" t="str">
        <f t="shared" si="57"/>
        <v>No</v>
      </c>
    </row>
    <row r="188" spans="1:12" ht="25.5" x14ac:dyDescent="0.2">
      <c r="A188" s="137" t="s">
        <v>1728</v>
      </c>
      <c r="B188" s="22" t="s">
        <v>213</v>
      </c>
      <c r="C188" s="23">
        <v>46</v>
      </c>
      <c r="D188" s="27" t="str">
        <f t="shared" si="54"/>
        <v>N/A</v>
      </c>
      <c r="E188" s="23">
        <v>56</v>
      </c>
      <c r="F188" s="27" t="str">
        <f t="shared" si="55"/>
        <v>N/A</v>
      </c>
      <c r="G188" s="23">
        <v>981</v>
      </c>
      <c r="H188" s="27" t="str">
        <f t="shared" si="56"/>
        <v>N/A</v>
      </c>
      <c r="I188" s="8">
        <v>21.74</v>
      </c>
      <c r="J188" s="8">
        <v>1652</v>
      </c>
      <c r="K188" s="28" t="s">
        <v>734</v>
      </c>
      <c r="L188" s="105" t="str">
        <f t="shared" si="57"/>
        <v>No</v>
      </c>
    </row>
    <row r="189" spans="1:12" x14ac:dyDescent="0.2">
      <c r="A189" s="151" t="s">
        <v>1023</v>
      </c>
      <c r="B189" s="30" t="s">
        <v>213</v>
      </c>
      <c r="C189" s="1">
        <v>3507</v>
      </c>
      <c r="D189" s="7" t="str">
        <f t="shared" si="54"/>
        <v>N/A</v>
      </c>
      <c r="E189" s="1">
        <v>3690</v>
      </c>
      <c r="F189" s="7" t="str">
        <f t="shared" si="55"/>
        <v>N/A</v>
      </c>
      <c r="G189" s="1">
        <v>175</v>
      </c>
      <c r="H189" s="7" t="str">
        <f t="shared" si="56"/>
        <v>N/A</v>
      </c>
      <c r="I189" s="36">
        <v>5.218</v>
      </c>
      <c r="J189" s="36">
        <v>-95.3</v>
      </c>
      <c r="K189" s="30" t="s">
        <v>734</v>
      </c>
      <c r="L189" s="158" t="str">
        <f t="shared" si="57"/>
        <v>No</v>
      </c>
    </row>
    <row r="190" spans="1:12" ht="25.5" x14ac:dyDescent="0.2">
      <c r="A190" s="137" t="s">
        <v>1024</v>
      </c>
      <c r="B190" s="22" t="s">
        <v>213</v>
      </c>
      <c r="C190" s="23">
        <v>80</v>
      </c>
      <c r="D190" s="27" t="str">
        <f t="shared" si="54"/>
        <v>N/A</v>
      </c>
      <c r="E190" s="23">
        <v>94</v>
      </c>
      <c r="F190" s="27" t="str">
        <f t="shared" si="55"/>
        <v>N/A</v>
      </c>
      <c r="G190" s="23">
        <v>11</v>
      </c>
      <c r="H190" s="27" t="str">
        <f t="shared" si="56"/>
        <v>N/A</v>
      </c>
      <c r="I190" s="8">
        <v>17.5</v>
      </c>
      <c r="J190" s="8">
        <v>-95.7</v>
      </c>
      <c r="K190" s="28" t="s">
        <v>734</v>
      </c>
      <c r="L190" s="105" t="str">
        <f t="shared" si="57"/>
        <v>No</v>
      </c>
    </row>
    <row r="191" spans="1:12" ht="25.5" x14ac:dyDescent="0.2">
      <c r="A191" s="137" t="s">
        <v>1025</v>
      </c>
      <c r="B191" s="22" t="s">
        <v>213</v>
      </c>
      <c r="C191" s="23">
        <v>11</v>
      </c>
      <c r="D191" s="27" t="str">
        <f t="shared" si="54"/>
        <v>N/A</v>
      </c>
      <c r="E191" s="23">
        <v>11</v>
      </c>
      <c r="F191" s="27" t="str">
        <f t="shared" si="55"/>
        <v>N/A</v>
      </c>
      <c r="G191" s="23">
        <v>0</v>
      </c>
      <c r="H191" s="27" t="str">
        <f t="shared" si="56"/>
        <v>N/A</v>
      </c>
      <c r="I191" s="8">
        <v>0</v>
      </c>
      <c r="J191" s="8">
        <v>-100</v>
      </c>
      <c r="K191" s="28" t="s">
        <v>734</v>
      </c>
      <c r="L191" s="105" t="str">
        <f t="shared" si="57"/>
        <v>No</v>
      </c>
    </row>
    <row r="192" spans="1:12" ht="25.5" x14ac:dyDescent="0.2">
      <c r="A192" s="137" t="s">
        <v>1026</v>
      </c>
      <c r="B192" s="22" t="s">
        <v>213</v>
      </c>
      <c r="C192" s="23">
        <v>2243</v>
      </c>
      <c r="D192" s="27" t="str">
        <f t="shared" si="54"/>
        <v>N/A</v>
      </c>
      <c r="E192" s="23">
        <v>2340</v>
      </c>
      <c r="F192" s="27" t="str">
        <f t="shared" si="55"/>
        <v>N/A</v>
      </c>
      <c r="G192" s="23">
        <v>50</v>
      </c>
      <c r="H192" s="27" t="str">
        <f t="shared" si="56"/>
        <v>N/A</v>
      </c>
      <c r="I192" s="8">
        <v>4.3250000000000002</v>
      </c>
      <c r="J192" s="8">
        <v>-97.9</v>
      </c>
      <c r="K192" s="28" t="s">
        <v>734</v>
      </c>
      <c r="L192" s="105" t="str">
        <f t="shared" si="57"/>
        <v>No</v>
      </c>
    </row>
    <row r="193" spans="1:12" ht="25.5" x14ac:dyDescent="0.2">
      <c r="A193" s="137" t="s">
        <v>1027</v>
      </c>
      <c r="B193" s="22" t="s">
        <v>213</v>
      </c>
      <c r="C193" s="23">
        <v>1066</v>
      </c>
      <c r="D193" s="27" t="str">
        <f t="shared" si="54"/>
        <v>N/A</v>
      </c>
      <c r="E193" s="23">
        <v>1081</v>
      </c>
      <c r="F193" s="27" t="str">
        <f t="shared" si="55"/>
        <v>N/A</v>
      </c>
      <c r="G193" s="23">
        <v>38</v>
      </c>
      <c r="H193" s="27" t="str">
        <f t="shared" si="56"/>
        <v>N/A</v>
      </c>
      <c r="I193" s="8">
        <v>1.407</v>
      </c>
      <c r="J193" s="8">
        <v>-96.5</v>
      </c>
      <c r="K193" s="28" t="s">
        <v>734</v>
      </c>
      <c r="L193" s="105" t="str">
        <f t="shared" si="57"/>
        <v>No</v>
      </c>
    </row>
    <row r="194" spans="1:12" ht="25.5" x14ac:dyDescent="0.2">
      <c r="A194" s="137" t="s">
        <v>1729</v>
      </c>
      <c r="B194" s="22" t="s">
        <v>213</v>
      </c>
      <c r="C194" s="23">
        <v>116</v>
      </c>
      <c r="D194" s="27" t="str">
        <f t="shared" si="54"/>
        <v>N/A</v>
      </c>
      <c r="E194" s="23">
        <v>173</v>
      </c>
      <c r="F194" s="27" t="str">
        <f t="shared" si="55"/>
        <v>N/A</v>
      </c>
      <c r="G194" s="23">
        <v>83</v>
      </c>
      <c r="H194" s="27" t="str">
        <f t="shared" si="56"/>
        <v>N/A</v>
      </c>
      <c r="I194" s="8">
        <v>49.14</v>
      </c>
      <c r="J194" s="8">
        <v>-52</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83282</v>
      </c>
      <c r="D201" s="7" t="str">
        <f t="shared" si="54"/>
        <v>N/A</v>
      </c>
      <c r="E201" s="1">
        <v>85406</v>
      </c>
      <c r="F201" s="7" t="str">
        <f t="shared" si="55"/>
        <v>N/A</v>
      </c>
      <c r="G201" s="1">
        <v>1931</v>
      </c>
      <c r="H201" s="7" t="str">
        <f t="shared" si="56"/>
        <v>N/A</v>
      </c>
      <c r="I201" s="36">
        <v>2.5499999999999998</v>
      </c>
      <c r="J201" s="36">
        <v>-97.7</v>
      </c>
      <c r="K201" s="30" t="s">
        <v>734</v>
      </c>
      <c r="L201" s="158" t="str">
        <f t="shared" si="57"/>
        <v>No</v>
      </c>
    </row>
    <row r="202" spans="1:12" x14ac:dyDescent="0.2">
      <c r="A202" s="137" t="s">
        <v>1034</v>
      </c>
      <c r="B202" s="22" t="s">
        <v>213</v>
      </c>
      <c r="C202" s="23">
        <v>3367</v>
      </c>
      <c r="D202" s="27" t="str">
        <f t="shared" si="54"/>
        <v>N/A</v>
      </c>
      <c r="E202" s="23">
        <v>4239</v>
      </c>
      <c r="F202" s="27" t="str">
        <f t="shared" si="55"/>
        <v>N/A</v>
      </c>
      <c r="G202" s="23">
        <v>157</v>
      </c>
      <c r="H202" s="27" t="str">
        <f t="shared" si="56"/>
        <v>N/A</v>
      </c>
      <c r="I202" s="8">
        <v>25.9</v>
      </c>
      <c r="J202" s="8">
        <v>-96.3</v>
      </c>
      <c r="K202" s="28" t="s">
        <v>734</v>
      </c>
      <c r="L202" s="105" t="str">
        <f t="shared" si="57"/>
        <v>No</v>
      </c>
    </row>
    <row r="203" spans="1:12" x14ac:dyDescent="0.2">
      <c r="A203" s="137" t="s">
        <v>1035</v>
      </c>
      <c r="B203" s="22" t="s">
        <v>213</v>
      </c>
      <c r="C203" s="23">
        <v>23</v>
      </c>
      <c r="D203" s="27" t="str">
        <f t="shared" si="54"/>
        <v>N/A</v>
      </c>
      <c r="E203" s="23">
        <v>19</v>
      </c>
      <c r="F203" s="27" t="str">
        <f t="shared" si="55"/>
        <v>N/A</v>
      </c>
      <c r="G203" s="23">
        <v>11</v>
      </c>
      <c r="H203" s="27" t="str">
        <f t="shared" si="56"/>
        <v>N/A</v>
      </c>
      <c r="I203" s="8">
        <v>-17.399999999999999</v>
      </c>
      <c r="J203" s="8">
        <v>-68.400000000000006</v>
      </c>
      <c r="K203" s="28" t="s">
        <v>734</v>
      </c>
      <c r="L203" s="105" t="str">
        <f t="shared" si="57"/>
        <v>No</v>
      </c>
    </row>
    <row r="204" spans="1:12" ht="25.5" x14ac:dyDescent="0.2">
      <c r="A204" s="137" t="s">
        <v>1036</v>
      </c>
      <c r="B204" s="22" t="s">
        <v>213</v>
      </c>
      <c r="C204" s="23">
        <v>36492</v>
      </c>
      <c r="D204" s="27" t="str">
        <f t="shared" si="54"/>
        <v>N/A</v>
      </c>
      <c r="E204" s="23">
        <v>36370</v>
      </c>
      <c r="F204" s="27" t="str">
        <f t="shared" si="55"/>
        <v>N/A</v>
      </c>
      <c r="G204" s="23">
        <v>429</v>
      </c>
      <c r="H204" s="27" t="str">
        <f t="shared" si="56"/>
        <v>N/A</v>
      </c>
      <c r="I204" s="8">
        <v>-0.33400000000000002</v>
      </c>
      <c r="J204" s="8">
        <v>-98.8</v>
      </c>
      <c r="K204" s="28" t="s">
        <v>734</v>
      </c>
      <c r="L204" s="105" t="str">
        <f t="shared" si="57"/>
        <v>No</v>
      </c>
    </row>
    <row r="205" spans="1:12" ht="25.5" x14ac:dyDescent="0.2">
      <c r="A205" s="137" t="s">
        <v>1037</v>
      </c>
      <c r="B205" s="22" t="s">
        <v>213</v>
      </c>
      <c r="C205" s="23">
        <v>40000</v>
      </c>
      <c r="D205" s="27" t="str">
        <f t="shared" si="54"/>
        <v>N/A</v>
      </c>
      <c r="E205" s="23">
        <v>41115</v>
      </c>
      <c r="F205" s="27" t="str">
        <f t="shared" si="55"/>
        <v>N/A</v>
      </c>
      <c r="G205" s="23">
        <v>581</v>
      </c>
      <c r="H205" s="27" t="str">
        <f t="shared" si="56"/>
        <v>N/A</v>
      </c>
      <c r="I205" s="8">
        <v>2.7879999999999998</v>
      </c>
      <c r="J205" s="8">
        <v>-98.6</v>
      </c>
      <c r="K205" s="28" t="s">
        <v>734</v>
      </c>
      <c r="L205" s="105" t="str">
        <f t="shared" si="57"/>
        <v>No</v>
      </c>
    </row>
    <row r="206" spans="1:12" ht="25.5" x14ac:dyDescent="0.2">
      <c r="A206" s="137" t="s">
        <v>1731</v>
      </c>
      <c r="B206" s="22" t="s">
        <v>213</v>
      </c>
      <c r="C206" s="23">
        <v>3400</v>
      </c>
      <c r="D206" s="27" t="str">
        <f t="shared" si="54"/>
        <v>N/A</v>
      </c>
      <c r="E206" s="23">
        <v>3663</v>
      </c>
      <c r="F206" s="27" t="str">
        <f t="shared" si="55"/>
        <v>N/A</v>
      </c>
      <c r="G206" s="23">
        <v>758</v>
      </c>
      <c r="H206" s="27" t="str">
        <f t="shared" si="56"/>
        <v>N/A</v>
      </c>
      <c r="I206" s="8">
        <v>7.7350000000000003</v>
      </c>
      <c r="J206" s="8">
        <v>-79.3</v>
      </c>
      <c r="K206" s="28" t="s">
        <v>734</v>
      </c>
      <c r="L206" s="105" t="str">
        <f t="shared" si="57"/>
        <v>No</v>
      </c>
    </row>
    <row r="207" spans="1:12" x14ac:dyDescent="0.2">
      <c r="A207" s="151" t="s">
        <v>1038</v>
      </c>
      <c r="B207" s="22" t="s">
        <v>213</v>
      </c>
      <c r="C207" s="23">
        <v>6740</v>
      </c>
      <c r="D207" s="27" t="str">
        <f t="shared" si="54"/>
        <v>N/A</v>
      </c>
      <c r="E207" s="23">
        <v>7009</v>
      </c>
      <c r="F207" s="27" t="str">
        <f t="shared" si="55"/>
        <v>N/A</v>
      </c>
      <c r="G207" s="23">
        <v>1358</v>
      </c>
      <c r="H207" s="27" t="str">
        <f t="shared" si="56"/>
        <v>N/A</v>
      </c>
      <c r="I207" s="8">
        <v>3.9910000000000001</v>
      </c>
      <c r="J207" s="8">
        <v>-80.599999999999994</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11</v>
      </c>
      <c r="D210" s="27" t="str">
        <f t="shared" si="54"/>
        <v>N/A</v>
      </c>
      <c r="E210" s="23">
        <v>11</v>
      </c>
      <c r="F210" s="27" t="str">
        <f t="shared" si="55"/>
        <v>N/A</v>
      </c>
      <c r="G210" s="23">
        <v>0</v>
      </c>
      <c r="H210" s="27" t="str">
        <f t="shared" si="56"/>
        <v>N/A</v>
      </c>
      <c r="I210" s="8">
        <v>-25</v>
      </c>
      <c r="J210" s="8">
        <v>-100</v>
      </c>
      <c r="K210" s="28" t="s">
        <v>734</v>
      </c>
      <c r="L210" s="105" t="str">
        <f t="shared" si="57"/>
        <v>No</v>
      </c>
    </row>
    <row r="211" spans="1:12" ht="25.5" x14ac:dyDescent="0.2">
      <c r="A211" s="137" t="s">
        <v>1042</v>
      </c>
      <c r="B211" s="22" t="s">
        <v>213</v>
      </c>
      <c r="C211" s="23">
        <v>2474</v>
      </c>
      <c r="D211" s="27" t="str">
        <f t="shared" si="54"/>
        <v>N/A</v>
      </c>
      <c r="E211" s="23">
        <v>2665</v>
      </c>
      <c r="F211" s="27" t="str">
        <f t="shared" si="55"/>
        <v>N/A</v>
      </c>
      <c r="G211" s="23">
        <v>172</v>
      </c>
      <c r="H211" s="27" t="str">
        <f t="shared" si="56"/>
        <v>N/A</v>
      </c>
      <c r="I211" s="8">
        <v>7.72</v>
      </c>
      <c r="J211" s="8">
        <v>-93.5</v>
      </c>
      <c r="K211" s="28" t="s">
        <v>734</v>
      </c>
      <c r="L211" s="105" t="str">
        <f t="shared" si="57"/>
        <v>No</v>
      </c>
    </row>
    <row r="212" spans="1:12" ht="25.5" x14ac:dyDescent="0.2">
      <c r="A212" s="137" t="s">
        <v>1732</v>
      </c>
      <c r="B212" s="22" t="s">
        <v>213</v>
      </c>
      <c r="C212" s="23">
        <v>4262</v>
      </c>
      <c r="D212" s="27" t="str">
        <f t="shared" si="54"/>
        <v>N/A</v>
      </c>
      <c r="E212" s="23">
        <v>4341</v>
      </c>
      <c r="F212" s="27" t="str">
        <f t="shared" si="55"/>
        <v>N/A</v>
      </c>
      <c r="G212" s="23">
        <v>1186</v>
      </c>
      <c r="H212" s="27" t="str">
        <f t="shared" si="56"/>
        <v>N/A</v>
      </c>
      <c r="I212" s="8">
        <v>1.8540000000000001</v>
      </c>
      <c r="J212" s="8">
        <v>-72.7</v>
      </c>
      <c r="K212" s="28" t="s">
        <v>734</v>
      </c>
      <c r="L212" s="105" t="str">
        <f t="shared" si="57"/>
        <v>No</v>
      </c>
    </row>
    <row r="213" spans="1:12" x14ac:dyDescent="0.2">
      <c r="A213" s="151" t="s">
        <v>1043</v>
      </c>
      <c r="B213" s="22" t="s">
        <v>213</v>
      </c>
      <c r="C213" s="23">
        <v>184</v>
      </c>
      <c r="D213" s="27" t="str">
        <f t="shared" si="54"/>
        <v>N/A</v>
      </c>
      <c r="E213" s="23">
        <v>175</v>
      </c>
      <c r="F213" s="27" t="str">
        <f t="shared" si="55"/>
        <v>N/A</v>
      </c>
      <c r="G213" s="23">
        <v>21</v>
      </c>
      <c r="H213" s="27" t="str">
        <f t="shared" si="56"/>
        <v>N/A</v>
      </c>
      <c r="I213" s="8">
        <v>-4.8899999999999997</v>
      </c>
      <c r="J213" s="8">
        <v>-88</v>
      </c>
      <c r="K213" s="28" t="s">
        <v>734</v>
      </c>
      <c r="L213" s="105" t="str">
        <f t="shared" si="57"/>
        <v>No</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72</v>
      </c>
      <c r="D217" s="27" t="str">
        <f t="shared" si="54"/>
        <v>N/A</v>
      </c>
      <c r="E217" s="23">
        <v>78</v>
      </c>
      <c r="F217" s="27" t="str">
        <f t="shared" si="55"/>
        <v>N/A</v>
      </c>
      <c r="G217" s="23">
        <v>11</v>
      </c>
      <c r="H217" s="27" t="str">
        <f t="shared" si="56"/>
        <v>N/A</v>
      </c>
      <c r="I217" s="8">
        <v>8.3330000000000002</v>
      </c>
      <c r="J217" s="8">
        <v>-98.7</v>
      </c>
      <c r="K217" s="28" t="s">
        <v>734</v>
      </c>
      <c r="L217" s="105" t="str">
        <f t="shared" si="57"/>
        <v>No</v>
      </c>
    </row>
    <row r="218" spans="1:12" ht="25.5" x14ac:dyDescent="0.2">
      <c r="A218" s="137" t="s">
        <v>1733</v>
      </c>
      <c r="B218" s="22" t="s">
        <v>213</v>
      </c>
      <c r="C218" s="23">
        <v>112</v>
      </c>
      <c r="D218" s="27" t="str">
        <f t="shared" si="54"/>
        <v>N/A</v>
      </c>
      <c r="E218" s="23">
        <v>97</v>
      </c>
      <c r="F218" s="27" t="str">
        <f t="shared" si="55"/>
        <v>N/A</v>
      </c>
      <c r="G218" s="23">
        <v>20</v>
      </c>
      <c r="H218" s="27" t="str">
        <f t="shared" si="56"/>
        <v>N/A</v>
      </c>
      <c r="I218" s="8">
        <v>-13.4</v>
      </c>
      <c r="J218" s="8">
        <v>-79.400000000000006</v>
      </c>
      <c r="K218" s="28" t="s">
        <v>734</v>
      </c>
      <c r="L218" s="105" t="str">
        <f t="shared" si="57"/>
        <v>No</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114747</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8721</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234</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16208</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27967</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61617</v>
      </c>
      <c r="H230" s="27" t="str">
        <f t="shared" si="58"/>
        <v>N/A</v>
      </c>
      <c r="I230" s="8" t="s">
        <v>1751</v>
      </c>
      <c r="J230" s="8" t="s">
        <v>1751</v>
      </c>
      <c r="K230" s="28" t="s">
        <v>734</v>
      </c>
      <c r="L230" s="105" t="str">
        <f t="shared" si="59"/>
        <v>N/A</v>
      </c>
    </row>
    <row r="231" spans="1:12" x14ac:dyDescent="0.2">
      <c r="A231" s="138" t="s">
        <v>1058</v>
      </c>
      <c r="B231" s="22" t="s">
        <v>289</v>
      </c>
      <c r="C231" s="4">
        <v>15.547336049</v>
      </c>
      <c r="D231" s="27" t="str">
        <f>IF($B231="N/A","N/A",IF(C231&lt;15,"Yes","No"))</f>
        <v>No</v>
      </c>
      <c r="E231" s="4">
        <v>22.599530624</v>
      </c>
      <c r="F231" s="27" t="str">
        <f>IF($B231="N/A","N/A",IF(E231&lt;15,"Yes","No"))</f>
        <v>No</v>
      </c>
      <c r="G231" s="4">
        <v>23.273615098000001</v>
      </c>
      <c r="H231" s="27" t="str">
        <f>IF($B231="N/A","N/A",IF(G231&lt;15,"Yes","No"))</f>
        <v>No</v>
      </c>
      <c r="I231" s="8">
        <v>45.36</v>
      </c>
      <c r="J231" s="8">
        <v>2.9830000000000001</v>
      </c>
      <c r="K231" s="28" t="s">
        <v>734</v>
      </c>
      <c r="L231" s="105" t="str">
        <f t="shared" si="59"/>
        <v>Yes</v>
      </c>
    </row>
    <row r="232" spans="1:12" x14ac:dyDescent="0.2">
      <c r="A232" s="138" t="s">
        <v>1059</v>
      </c>
      <c r="B232" s="22" t="s">
        <v>213</v>
      </c>
      <c r="C232" s="23">
        <v>1163</v>
      </c>
      <c r="D232" s="27" t="str">
        <f t="shared" ref="D232" si="60">IF($B232="N/A","N/A",IF(C232&gt;10,"No",IF(C232&lt;-10,"No","Yes")))</f>
        <v>N/A</v>
      </c>
      <c r="E232" s="23">
        <v>724</v>
      </c>
      <c r="F232" s="27" t="str">
        <f t="shared" ref="F232" si="61">IF($B232="N/A","N/A",IF(E232&gt;10,"No",IF(E232&lt;-10,"No","Yes")))</f>
        <v>N/A</v>
      </c>
      <c r="G232" s="23">
        <v>139</v>
      </c>
      <c r="H232" s="27" t="str">
        <f t="shared" ref="H232" si="62">IF($B232="N/A","N/A",IF(G232&gt;10,"No",IF(G232&lt;-10,"No","Yes")))</f>
        <v>N/A</v>
      </c>
      <c r="I232" s="8">
        <v>-37.700000000000003</v>
      </c>
      <c r="J232" s="8">
        <v>-80.8</v>
      </c>
      <c r="K232" s="28" t="s">
        <v>734</v>
      </c>
      <c r="L232" s="105" t="str">
        <f t="shared" si="59"/>
        <v>No</v>
      </c>
    </row>
    <row r="233" spans="1:12" ht="25.5" x14ac:dyDescent="0.2">
      <c r="A233" s="138" t="s">
        <v>1060</v>
      </c>
      <c r="B233" s="22" t="s">
        <v>279</v>
      </c>
      <c r="C233" s="4">
        <v>1.1316752296000001</v>
      </c>
      <c r="D233" s="27" t="str">
        <f>IF($B233="N/A","N/A",IF(C233&lt;10,"Yes","No"))</f>
        <v>Yes</v>
      </c>
      <c r="E233" s="4">
        <v>0.78628134540000005</v>
      </c>
      <c r="F233" s="27" t="str">
        <f>IF($B233="N/A","N/A",IF(E233&lt;10,"Yes","No"))</f>
        <v>Yes</v>
      </c>
      <c r="G233" s="4">
        <v>0.1492072693</v>
      </c>
      <c r="H233" s="27" t="str">
        <f>IF($B233="N/A","N/A",IF(G233&lt;10,"Yes","No"))</f>
        <v>Yes</v>
      </c>
      <c r="I233" s="8">
        <v>-30.5</v>
      </c>
      <c r="J233" s="8">
        <v>-81</v>
      </c>
      <c r="K233" s="28" t="s">
        <v>734</v>
      </c>
      <c r="L233" s="105" t="str">
        <f t="shared" si="59"/>
        <v>No</v>
      </c>
    </row>
    <row r="234" spans="1:12" x14ac:dyDescent="0.2">
      <c r="A234" s="128" t="s">
        <v>72</v>
      </c>
      <c r="B234" s="22" t="s">
        <v>213</v>
      </c>
      <c r="C234" s="4">
        <v>11.536031918000001</v>
      </c>
      <c r="D234" s="27" t="str">
        <f t="shared" si="54"/>
        <v>N/A</v>
      </c>
      <c r="E234" s="4">
        <v>12.677392844</v>
      </c>
      <c r="F234" s="27" t="str">
        <f t="shared" si="55"/>
        <v>N/A</v>
      </c>
      <c r="G234" s="4">
        <v>15.33867828</v>
      </c>
      <c r="H234" s="27" t="str">
        <f>IF($B234="N/A","N/A",IF(G234&gt;10,"No",IF(G234&lt;-10,"No","Yes")))</f>
        <v>N/A</v>
      </c>
      <c r="I234" s="8">
        <v>9.8940000000000001</v>
      </c>
      <c r="J234" s="8">
        <v>20.99</v>
      </c>
      <c r="K234" s="28" t="s">
        <v>734</v>
      </c>
      <c r="L234" s="105" t="str">
        <f t="shared" si="59"/>
        <v>Yes</v>
      </c>
    </row>
    <row r="235" spans="1:12" ht="25.5" x14ac:dyDescent="0.2">
      <c r="A235" s="138" t="s">
        <v>1061</v>
      </c>
      <c r="B235" s="22" t="s">
        <v>289</v>
      </c>
      <c r="C235" s="5">
        <v>12.732939905</v>
      </c>
      <c r="D235" s="27" t="str">
        <f>IF($B235="N/A","N/A",IF(C235&lt;15,"Yes","No"))</f>
        <v>Yes</v>
      </c>
      <c r="E235" s="5">
        <v>19.193588017</v>
      </c>
      <c r="F235" s="27" t="str">
        <f>IF($B235="N/A","N/A",IF(E235&lt;15,"Yes","No"))</f>
        <v>No</v>
      </c>
      <c r="G235" s="5">
        <v>18.988584248999999</v>
      </c>
      <c r="H235" s="27" t="str">
        <f>IF($B235="N/A","N/A",IF(G235&lt;15,"Yes","No"))</f>
        <v>No</v>
      </c>
      <c r="I235" s="8">
        <v>50.74</v>
      </c>
      <c r="J235" s="8">
        <v>-1.07</v>
      </c>
      <c r="K235" s="28" t="s">
        <v>734</v>
      </c>
      <c r="L235" s="105" t="str">
        <f t="shared" si="59"/>
        <v>Yes</v>
      </c>
    </row>
    <row r="236" spans="1:12" ht="25.5" x14ac:dyDescent="0.2">
      <c r="A236" s="138" t="s">
        <v>152</v>
      </c>
      <c r="B236" s="22" t="s">
        <v>213</v>
      </c>
      <c r="C236" s="23">
        <v>192</v>
      </c>
      <c r="D236" s="27" t="str">
        <f>IF($B236="N/A","N/A",IF(C236&gt;10,"No",IF(C236&lt;-10,"No","Yes")))</f>
        <v>N/A</v>
      </c>
      <c r="E236" s="23">
        <v>179</v>
      </c>
      <c r="F236" s="27" t="str">
        <f>IF($B236="N/A","N/A",IF(E236&gt;10,"No",IF(E236&lt;-10,"No","Yes")))</f>
        <v>N/A</v>
      </c>
      <c r="G236" s="23">
        <v>107404</v>
      </c>
      <c r="H236" s="27" t="str">
        <f>IF($B236="N/A","N/A",IF(G236&gt;10,"No",IF(G236&lt;-10,"No","Yes")))</f>
        <v>N/A</v>
      </c>
      <c r="I236" s="8">
        <v>-6.77</v>
      </c>
      <c r="J236" s="8">
        <v>59902</v>
      </c>
      <c r="K236" s="28" t="s">
        <v>734</v>
      </c>
      <c r="L236" s="105" t="str">
        <f>IF(J236="Div by 0", "N/A", IF(K236="N/A","N/A", IF(J236&gt;VALUE(MID(K236,1,2)), "No", IF(J236&lt;-1*VALUE(MID(K236,1,2)), "No", "Yes"))))</f>
        <v>No</v>
      </c>
    </row>
    <row r="237" spans="1:12" x14ac:dyDescent="0.2">
      <c r="A237" s="138" t="s">
        <v>1062</v>
      </c>
      <c r="B237" s="22" t="s">
        <v>213</v>
      </c>
      <c r="C237" s="23">
        <v>102768</v>
      </c>
      <c r="D237" s="27" t="str">
        <f t="shared" ref="D237:D242" si="63">IF($B237="N/A","N/A",IF(C237&gt;10,"No",IF(C237&lt;-10,"No","Yes")))</f>
        <v>N/A</v>
      </c>
      <c r="E237" s="23">
        <v>92079</v>
      </c>
      <c r="F237" s="27" t="str">
        <f t="shared" ref="F237:F242" si="64">IF($B237="N/A","N/A",IF(E237&gt;10,"No",IF(E237&lt;-10,"No","Yes")))</f>
        <v>N/A</v>
      </c>
      <c r="G237" s="23">
        <v>93159</v>
      </c>
      <c r="H237" s="27" t="str">
        <f>IF($B237="N/A","N/A",IF(G237&gt;10,"No",IF(G237&lt;-10,"No","Yes")))</f>
        <v>N/A</v>
      </c>
      <c r="I237" s="8">
        <v>-10.4</v>
      </c>
      <c r="J237" s="8">
        <v>1.173</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15.547336049</v>
      </c>
      <c r="D242" s="27" t="str">
        <f t="shared" si="63"/>
        <v>N/A</v>
      </c>
      <c r="E242" s="4">
        <v>22.599530624</v>
      </c>
      <c r="F242" s="27" t="str">
        <f t="shared" si="64"/>
        <v>N/A</v>
      </c>
      <c r="G242" s="4">
        <v>23.273615098000001</v>
      </c>
      <c r="H242" s="27" t="str">
        <f t="shared" si="65"/>
        <v>N/A</v>
      </c>
      <c r="I242" s="8">
        <v>45.36</v>
      </c>
      <c r="J242" s="8">
        <v>2.9830000000000001</v>
      </c>
      <c r="K242" s="28" t="s">
        <v>213</v>
      </c>
      <c r="L242" s="105" t="str">
        <f t="shared" si="66"/>
        <v>N/A</v>
      </c>
    </row>
    <row r="243" spans="1:12" x14ac:dyDescent="0.2">
      <c r="A243" s="151" t="s">
        <v>1068</v>
      </c>
      <c r="B243" s="22" t="s">
        <v>213</v>
      </c>
      <c r="C243" s="23">
        <v>5128009</v>
      </c>
      <c r="D243" s="27" t="str">
        <f>IF($B243="N/A","N/A",IF(C243&gt;10,"No",IF(C243&lt;-10,"No","Yes")))</f>
        <v>N/A</v>
      </c>
      <c r="E243" s="23">
        <v>5554859</v>
      </c>
      <c r="F243" s="27" t="str">
        <f>IF($B243="N/A","N/A",IF(E243&gt;10,"No",IF(E243&lt;-10,"No","Yes")))</f>
        <v>N/A</v>
      </c>
      <c r="G243" s="23">
        <v>6039418</v>
      </c>
      <c r="H243" s="27" t="str">
        <f>IF($B243="N/A","N/A",IF(G243&gt;10,"No",IF(G243&lt;-10,"No","Yes")))</f>
        <v>N/A</v>
      </c>
      <c r="I243" s="8">
        <v>8.3239999999999998</v>
      </c>
      <c r="J243" s="8">
        <v>8.7230000000000008</v>
      </c>
      <c r="K243" s="28" t="s">
        <v>734</v>
      </c>
      <c r="L243" s="105" t="str">
        <f t="shared" ref="L243:L276" si="67">IF(J243="Div by 0", "N/A", IF(K243="N/A","N/A", IF(J243&gt;VALUE(MID(K243,1,2)), "No", IF(J243&lt;-1*VALUE(MID(K243,1,2)), "No", "Yes"))))</f>
        <v>Yes</v>
      </c>
    </row>
    <row r="244" spans="1:12" x14ac:dyDescent="0.2">
      <c r="A244" s="128" t="s">
        <v>1069</v>
      </c>
      <c r="B244" s="22" t="s">
        <v>213</v>
      </c>
      <c r="C244" s="4">
        <v>31.225954295000001</v>
      </c>
      <c r="D244" s="27" t="str">
        <f>IF($B244="N/A","N/A",IF(C244&gt;10,"No",IF(C244&lt;-10,"No","Yes")))</f>
        <v>N/A</v>
      </c>
      <c r="E244" s="4">
        <v>33.164054690999997</v>
      </c>
      <c r="F244" s="27" t="str">
        <f>IF($B244="N/A","N/A",IF(E244&gt;10,"No",IF(E244&lt;-10,"No","Yes")))</f>
        <v>N/A</v>
      </c>
      <c r="G244" s="4">
        <v>39.807685311999997</v>
      </c>
      <c r="H244" s="27" t="str">
        <f>IF($B244="N/A","N/A",IF(G244&gt;10,"No",IF(G244&lt;-10,"No","Yes")))</f>
        <v>N/A</v>
      </c>
      <c r="I244" s="8">
        <v>6.2069999999999999</v>
      </c>
      <c r="J244" s="8">
        <v>20.03</v>
      </c>
      <c r="K244" s="28" t="s">
        <v>734</v>
      </c>
      <c r="L244" s="105" t="str">
        <f t="shared" si="67"/>
        <v>Yes</v>
      </c>
    </row>
    <row r="245" spans="1:12" x14ac:dyDescent="0.2">
      <c r="A245" s="128" t="s">
        <v>1070</v>
      </c>
      <c r="B245" s="22" t="s">
        <v>213</v>
      </c>
      <c r="C245" s="4">
        <v>49.180930670999999</v>
      </c>
      <c r="D245" s="27" t="str">
        <f>IF($B245="N/A","N/A",IF(C245&gt;10,"No",IF(C245&lt;-10,"No","Yes")))</f>
        <v>N/A</v>
      </c>
      <c r="E245" s="4">
        <v>49.640552972999998</v>
      </c>
      <c r="F245" s="27" t="str">
        <f>IF($B245="N/A","N/A",IF(E245&gt;10,"No",IF(E245&lt;-10,"No","Yes")))</f>
        <v>N/A</v>
      </c>
      <c r="G245" s="4">
        <v>61.434680401000001</v>
      </c>
      <c r="H245" s="27" t="str">
        <f>IF($B245="N/A","N/A",IF(G245&gt;10,"No",IF(G245&lt;-10,"No","Yes")))</f>
        <v>N/A</v>
      </c>
      <c r="I245" s="8">
        <v>0.93459999999999999</v>
      </c>
      <c r="J245" s="8">
        <v>23.76</v>
      </c>
      <c r="K245" s="28" t="s">
        <v>734</v>
      </c>
      <c r="L245" s="105" t="str">
        <f t="shared" si="67"/>
        <v>Yes</v>
      </c>
    </row>
    <row r="246" spans="1:12" x14ac:dyDescent="0.2">
      <c r="A246" s="128" t="s">
        <v>1071</v>
      </c>
      <c r="B246" s="22" t="s">
        <v>213</v>
      </c>
      <c r="C246" s="4">
        <v>91.056253522999995</v>
      </c>
      <c r="D246" s="27" t="str">
        <f t="shared" ref="D246:D274" si="68">IF($B246="N/A","N/A",IF(C246&gt;10,"No",IF(C246&lt;-10,"No","Yes")))</f>
        <v>N/A</v>
      </c>
      <c r="E246" s="4">
        <v>90.739742168000006</v>
      </c>
      <c r="F246" s="27" t="str">
        <f t="shared" ref="F246:F274" si="69">IF($B246="N/A","N/A",IF(E246&gt;10,"No",IF(E246&lt;-10,"No","Yes")))</f>
        <v>N/A</v>
      </c>
      <c r="G246" s="4">
        <v>87.883527713999996</v>
      </c>
      <c r="H246" s="27" t="str">
        <f t="shared" ref="H246:H274" si="70">IF($B246="N/A","N/A",IF(G246&gt;10,"No",IF(G246&lt;-10,"No","Yes")))</f>
        <v>N/A</v>
      </c>
      <c r="I246" s="8">
        <v>-0.34799999999999998</v>
      </c>
      <c r="J246" s="8">
        <v>-3.15</v>
      </c>
      <c r="K246" s="28" t="s">
        <v>734</v>
      </c>
      <c r="L246" s="105" t="str">
        <f t="shared" si="67"/>
        <v>Yes</v>
      </c>
    </row>
    <row r="247" spans="1:12" x14ac:dyDescent="0.2">
      <c r="A247" s="128" t="s">
        <v>1072</v>
      </c>
      <c r="B247" s="22" t="s">
        <v>213</v>
      </c>
      <c r="C247" s="4">
        <v>95.712403456999994</v>
      </c>
      <c r="D247" s="27" t="str">
        <f t="shared" si="68"/>
        <v>N/A</v>
      </c>
      <c r="E247" s="4">
        <v>88.954254198000001</v>
      </c>
      <c r="F247" s="27" t="str">
        <f t="shared" si="69"/>
        <v>N/A</v>
      </c>
      <c r="G247" s="4">
        <v>84.390417217000007</v>
      </c>
      <c r="H247" s="27" t="str">
        <f t="shared" si="70"/>
        <v>N/A</v>
      </c>
      <c r="I247" s="8">
        <v>-7.06</v>
      </c>
      <c r="J247" s="8">
        <v>-5.13</v>
      </c>
      <c r="K247" s="28" t="s">
        <v>734</v>
      </c>
      <c r="L247" s="105" t="str">
        <f t="shared" si="67"/>
        <v>Yes</v>
      </c>
    </row>
    <row r="248" spans="1:12" x14ac:dyDescent="0.2">
      <c r="A248" s="128" t="s">
        <v>1073</v>
      </c>
      <c r="B248" s="22" t="s">
        <v>213</v>
      </c>
      <c r="C248" s="4">
        <v>94.289187089999999</v>
      </c>
      <c r="D248" s="27" t="str">
        <f t="shared" si="68"/>
        <v>N/A</v>
      </c>
      <c r="E248" s="4">
        <v>94.692196507999995</v>
      </c>
      <c r="F248" s="27" t="str">
        <f t="shared" si="69"/>
        <v>N/A</v>
      </c>
      <c r="G248" s="4">
        <v>94.253833729999997</v>
      </c>
      <c r="H248" s="27" t="str">
        <f t="shared" si="70"/>
        <v>N/A</v>
      </c>
      <c r="I248" s="8">
        <v>0.4274</v>
      </c>
      <c r="J248" s="8">
        <v>-0.46300000000000002</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t="s">
        <v>1751</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t="s">
        <v>1751</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6855607</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1751</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2</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8</v>
      </c>
      <c r="H275" s="27" t="str">
        <f t="shared" ref="H275:H276" si="73">IF($B275="N/A","N/A",IF(G275&gt;0,"No",IF(G275&lt;0,"No","Yes")))</f>
        <v>No</v>
      </c>
      <c r="I275" s="8" t="s">
        <v>1751</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3</v>
      </c>
      <c r="H276" s="27" t="str">
        <f t="shared" si="73"/>
        <v>No</v>
      </c>
      <c r="I276" s="8" t="s">
        <v>1751</v>
      </c>
      <c r="J276" s="8" t="s">
        <v>1751</v>
      </c>
      <c r="K276" s="28" t="s">
        <v>734</v>
      </c>
      <c r="L276" s="105" t="str">
        <f t="shared" si="67"/>
        <v>N/A</v>
      </c>
    </row>
    <row r="277" spans="1:12" x14ac:dyDescent="0.2">
      <c r="A277" s="138" t="s">
        <v>688</v>
      </c>
      <c r="B277" s="1" t="s">
        <v>213</v>
      </c>
      <c r="C277" s="1">
        <v>5450661</v>
      </c>
      <c r="D277" s="7" t="str">
        <f t="shared" ref="D277:D284" si="74">IF($B277="N/A","N/A",IF(C277&gt;10,"No",IF(C277&lt;-10,"No","Yes")))</f>
        <v>N/A</v>
      </c>
      <c r="E277" s="1">
        <v>6435956</v>
      </c>
      <c r="F277" s="7" t="str">
        <f t="shared" ref="F277:F278" si="75">IF($B277="N/A","N/A",IF(E277&gt;10,"No",IF(E277&lt;-10,"No","Yes")))</f>
        <v>N/A</v>
      </c>
      <c r="G277" s="1">
        <v>6644087</v>
      </c>
      <c r="H277" s="7" t="str">
        <f t="shared" ref="H277:H278" si="76">IF($B277="N/A","N/A",IF(G277&gt;10,"No",IF(G277&lt;-10,"No","Yes")))</f>
        <v>N/A</v>
      </c>
      <c r="I277" s="8">
        <v>18.079999999999998</v>
      </c>
      <c r="J277" s="8">
        <v>3.234</v>
      </c>
      <c r="K277" s="1" t="s">
        <v>213</v>
      </c>
      <c r="L277" s="105" t="str">
        <f t="shared" ref="L277:L278" si="77">IF(J277="Div by 0", "N/A", IF(K277="N/A","N/A", IF(J277&gt;VALUE(MID(K277,1,2)), "No", IF(J277&lt;-1*VALUE(MID(K277,1,2)), "No", "Yes"))))</f>
        <v>N/A</v>
      </c>
    </row>
    <row r="278" spans="1:12" x14ac:dyDescent="0.2">
      <c r="A278" s="138" t="s">
        <v>689</v>
      </c>
      <c r="B278" s="1" t="s">
        <v>213</v>
      </c>
      <c r="C278" s="1">
        <v>4507007.5833000001</v>
      </c>
      <c r="D278" s="7" t="str">
        <f t="shared" si="74"/>
        <v>N/A</v>
      </c>
      <c r="E278" s="1">
        <v>5219429.5833000001</v>
      </c>
      <c r="F278" s="7" t="str">
        <f t="shared" si="75"/>
        <v>N/A</v>
      </c>
      <c r="G278" s="1">
        <v>4698821.5</v>
      </c>
      <c r="H278" s="7" t="str">
        <f t="shared" si="76"/>
        <v>N/A</v>
      </c>
      <c r="I278" s="8">
        <v>15.81</v>
      </c>
      <c r="J278" s="8">
        <v>-9.9700000000000006</v>
      </c>
      <c r="K278" s="1" t="s">
        <v>213</v>
      </c>
      <c r="L278" s="105" t="str">
        <f t="shared" si="77"/>
        <v>N/A</v>
      </c>
    </row>
    <row r="279" spans="1:12" x14ac:dyDescent="0.2">
      <c r="A279" s="138" t="s">
        <v>690</v>
      </c>
      <c r="B279" s="1" t="s">
        <v>213</v>
      </c>
      <c r="C279" s="1">
        <v>60129</v>
      </c>
      <c r="D279" s="7" t="str">
        <f t="shared" si="74"/>
        <v>N/A</v>
      </c>
      <c r="E279" s="1">
        <v>87814</v>
      </c>
      <c r="F279" s="7" t="str">
        <f t="shared" ref="F279:F284" si="78">IF($B279="N/A","N/A",IF(E279&gt;10,"No",IF(E279&lt;-10,"No","Yes")))</f>
        <v>N/A</v>
      </c>
      <c r="G279" s="1">
        <v>148487</v>
      </c>
      <c r="H279" s="7" t="str">
        <f t="shared" ref="H279:H284" si="79">IF($B279="N/A","N/A",IF(G279&gt;10,"No",IF(G279&lt;-10,"No","Yes")))</f>
        <v>N/A</v>
      </c>
      <c r="I279" s="8">
        <v>46.04</v>
      </c>
      <c r="J279" s="8">
        <v>69.09</v>
      </c>
      <c r="K279" s="1" t="s">
        <v>213</v>
      </c>
      <c r="L279" s="105" t="str">
        <f t="shared" ref="L279:L285" si="80">IF(J279="Div by 0", "N/A", IF(K279="N/A","N/A", IF(J279&gt;VALUE(MID(K279,1,2)), "No", IF(J279&lt;-1*VALUE(MID(K279,1,2)), "No", "Yes"))))</f>
        <v>N/A</v>
      </c>
    </row>
    <row r="280" spans="1:12" x14ac:dyDescent="0.2">
      <c r="A280" s="138" t="s">
        <v>691</v>
      </c>
      <c r="B280" s="1" t="s">
        <v>213</v>
      </c>
      <c r="C280" s="1">
        <v>190152</v>
      </c>
      <c r="D280" s="7" t="str">
        <f t="shared" si="74"/>
        <v>N/A</v>
      </c>
      <c r="E280" s="1">
        <v>133762</v>
      </c>
      <c r="F280" s="7" t="str">
        <f t="shared" si="78"/>
        <v>N/A</v>
      </c>
      <c r="G280" s="1">
        <v>174960</v>
      </c>
      <c r="H280" s="7" t="str">
        <f t="shared" si="79"/>
        <v>N/A</v>
      </c>
      <c r="I280" s="8">
        <v>-29.7</v>
      </c>
      <c r="J280" s="8">
        <v>30.8</v>
      </c>
      <c r="K280" s="1" t="s">
        <v>213</v>
      </c>
      <c r="L280" s="105" t="str">
        <f t="shared" si="80"/>
        <v>N/A</v>
      </c>
    </row>
    <row r="281" spans="1:12" x14ac:dyDescent="0.2">
      <c r="A281" s="138" t="s">
        <v>692</v>
      </c>
      <c r="B281" s="1" t="s">
        <v>213</v>
      </c>
      <c r="C281" s="1">
        <v>50253.416666999998</v>
      </c>
      <c r="D281" s="7" t="str">
        <f t="shared" si="74"/>
        <v>N/A</v>
      </c>
      <c r="E281" s="1">
        <v>55381.583333000002</v>
      </c>
      <c r="F281" s="7" t="str">
        <f t="shared" si="78"/>
        <v>N/A</v>
      </c>
      <c r="G281" s="1">
        <v>93756.083333000002</v>
      </c>
      <c r="H281" s="7" t="str">
        <f t="shared" si="79"/>
        <v>N/A</v>
      </c>
      <c r="I281" s="8">
        <v>10.199999999999999</v>
      </c>
      <c r="J281" s="8">
        <v>69.290000000000006</v>
      </c>
      <c r="K281" s="1" t="s">
        <v>213</v>
      </c>
      <c r="L281" s="105" t="str">
        <f t="shared" si="80"/>
        <v>N/A</v>
      </c>
    </row>
    <row r="282" spans="1:12" x14ac:dyDescent="0.2">
      <c r="A282" s="138" t="s">
        <v>693</v>
      </c>
      <c r="B282" s="1" t="s">
        <v>213</v>
      </c>
      <c r="C282" s="1">
        <v>125349</v>
      </c>
      <c r="D282" s="7" t="str">
        <f t="shared" si="74"/>
        <v>N/A</v>
      </c>
      <c r="E282" s="1">
        <v>129950</v>
      </c>
      <c r="F282" s="7" t="str">
        <f t="shared" si="78"/>
        <v>N/A</v>
      </c>
      <c r="G282" s="1">
        <v>138633</v>
      </c>
      <c r="H282" s="7" t="str">
        <f t="shared" si="79"/>
        <v>N/A</v>
      </c>
      <c r="I282" s="8">
        <v>3.6709999999999998</v>
      </c>
      <c r="J282" s="8">
        <v>6.6820000000000004</v>
      </c>
      <c r="K282" s="1" t="s">
        <v>213</v>
      </c>
      <c r="L282" s="105" t="str">
        <f t="shared" si="80"/>
        <v>N/A</v>
      </c>
    </row>
    <row r="283" spans="1:12" x14ac:dyDescent="0.2">
      <c r="A283" s="138" t="s">
        <v>694</v>
      </c>
      <c r="B283" s="1" t="s">
        <v>213</v>
      </c>
      <c r="C283" s="1">
        <v>146288</v>
      </c>
      <c r="D283" s="7" t="str">
        <f t="shared" si="74"/>
        <v>N/A</v>
      </c>
      <c r="E283" s="1">
        <v>152274</v>
      </c>
      <c r="F283" s="7" t="str">
        <f t="shared" si="78"/>
        <v>N/A</v>
      </c>
      <c r="G283" s="1">
        <v>155653</v>
      </c>
      <c r="H283" s="7" t="str">
        <f t="shared" si="79"/>
        <v>N/A</v>
      </c>
      <c r="I283" s="8">
        <v>4.0919999999999996</v>
      </c>
      <c r="J283" s="8">
        <v>2.2189999999999999</v>
      </c>
      <c r="K283" s="1" t="s">
        <v>213</v>
      </c>
      <c r="L283" s="105" t="str">
        <f t="shared" si="80"/>
        <v>N/A</v>
      </c>
    </row>
    <row r="284" spans="1:12" ht="25.5" x14ac:dyDescent="0.2">
      <c r="A284" s="138" t="s">
        <v>695</v>
      </c>
      <c r="B284" s="1" t="s">
        <v>213</v>
      </c>
      <c r="C284" s="1">
        <v>121476</v>
      </c>
      <c r="D284" s="7" t="str">
        <f t="shared" si="74"/>
        <v>N/A</v>
      </c>
      <c r="E284" s="1">
        <v>127209.41667000001</v>
      </c>
      <c r="F284" s="7" t="str">
        <f t="shared" si="78"/>
        <v>N/A</v>
      </c>
      <c r="G284" s="1">
        <v>128714.08332999999</v>
      </c>
      <c r="H284" s="7" t="str">
        <f t="shared" si="79"/>
        <v>N/A</v>
      </c>
      <c r="I284" s="8">
        <v>4.72</v>
      </c>
      <c r="J284" s="8">
        <v>1.1830000000000001</v>
      </c>
      <c r="K284" s="1" t="s">
        <v>213</v>
      </c>
      <c r="L284" s="105" t="str">
        <f t="shared" si="80"/>
        <v>N/A</v>
      </c>
    </row>
    <row r="285" spans="1:12" x14ac:dyDescent="0.2">
      <c r="A285" s="138" t="s">
        <v>402</v>
      </c>
      <c r="B285" s="22" t="s">
        <v>290</v>
      </c>
      <c r="C285" s="4">
        <v>13.928115461000001</v>
      </c>
      <c r="D285" s="27" t="str">
        <f>IF($B285="N/A","N/A",IF(C285&lt;=40,"Yes","No"))</f>
        <v>Yes</v>
      </c>
      <c r="E285" s="4">
        <v>14.035750931999999</v>
      </c>
      <c r="F285" s="27" t="str">
        <f>IF($B285="N/A","N/A",IF(E285&lt;=40,"Yes","No"))</f>
        <v>Yes</v>
      </c>
      <c r="G285" s="4">
        <v>14.312615953</v>
      </c>
      <c r="H285" s="27" t="str">
        <f>IF($B285="N/A","N/A",IF(G285&lt;=40,"Yes","No"))</f>
        <v>Yes</v>
      </c>
      <c r="I285" s="8">
        <v>0.77280000000000004</v>
      </c>
      <c r="J285" s="8">
        <v>1.9730000000000001</v>
      </c>
      <c r="K285" s="28" t="s">
        <v>736</v>
      </c>
      <c r="L285" s="105" t="str">
        <f t="shared" si="80"/>
        <v>Yes</v>
      </c>
    </row>
    <row r="286" spans="1:12" x14ac:dyDescent="0.2">
      <c r="A286" s="138" t="s">
        <v>696</v>
      </c>
      <c r="B286" s="1" t="s">
        <v>213</v>
      </c>
      <c r="C286" s="1">
        <v>22866</v>
      </c>
      <c r="D286" s="7" t="str">
        <f t="shared" ref="D286:D304" si="81">IF($B286="N/A","N/A",IF(C286&gt;10,"No",IF(C286&lt;-10,"No","Yes")))</f>
        <v>N/A</v>
      </c>
      <c r="E286" s="1">
        <v>14519</v>
      </c>
      <c r="F286" s="7" t="str">
        <f t="shared" ref="F286:F287" si="82">IF($B286="N/A","N/A",IF(E286&gt;10,"No",IF(E286&lt;-10,"No","Yes")))</f>
        <v>N/A</v>
      </c>
      <c r="G286" s="1">
        <v>11181</v>
      </c>
      <c r="H286" s="7" t="str">
        <f t="shared" ref="H286:H287" si="83">IF($B286="N/A","N/A",IF(G286&gt;10,"No",IF(G286&lt;-10,"No","Yes")))</f>
        <v>N/A</v>
      </c>
      <c r="I286" s="8">
        <v>-36.5</v>
      </c>
      <c r="J286" s="8">
        <v>-23</v>
      </c>
      <c r="K286" s="1" t="s">
        <v>213</v>
      </c>
      <c r="L286" s="105" t="str">
        <f t="shared" ref="L286:L287" si="84">IF(J286="Div by 0", "N/A", IF(K286="N/A","N/A", IF(J286&gt;VALUE(MID(K286,1,2)), "No", IF(J286&lt;-1*VALUE(MID(K286,1,2)), "No", "Yes"))))</f>
        <v>N/A</v>
      </c>
    </row>
    <row r="287" spans="1:12" x14ac:dyDescent="0.2">
      <c r="A287" s="138" t="s">
        <v>697</v>
      </c>
      <c r="B287" s="1" t="s">
        <v>213</v>
      </c>
      <c r="C287" s="1">
        <v>5656.1666667</v>
      </c>
      <c r="D287" s="7" t="str">
        <f t="shared" si="81"/>
        <v>N/A</v>
      </c>
      <c r="E287" s="1">
        <v>4209.4166667</v>
      </c>
      <c r="F287" s="7" t="str">
        <f t="shared" si="82"/>
        <v>N/A</v>
      </c>
      <c r="G287" s="1">
        <v>2449.5833333</v>
      </c>
      <c r="H287" s="7" t="str">
        <f t="shared" si="83"/>
        <v>N/A</v>
      </c>
      <c r="I287" s="8">
        <v>-25.6</v>
      </c>
      <c r="J287" s="8">
        <v>-41.8</v>
      </c>
      <c r="K287" s="1" t="s">
        <v>213</v>
      </c>
      <c r="L287" s="105" t="str">
        <f t="shared" si="84"/>
        <v>N/A</v>
      </c>
    </row>
    <row r="288" spans="1:12" x14ac:dyDescent="0.2">
      <c r="A288" s="138" t="s">
        <v>698</v>
      </c>
      <c r="B288" s="1" t="s">
        <v>213</v>
      </c>
      <c r="C288" s="1">
        <v>942741</v>
      </c>
      <c r="D288" s="7" t="str">
        <f t="shared" si="81"/>
        <v>N/A</v>
      </c>
      <c r="E288" s="1">
        <v>597503</v>
      </c>
      <c r="F288" s="7" t="str">
        <f t="shared" ref="F288:F289" si="85">IF($B288="N/A","N/A",IF(E288&gt;10,"No",IF(E288&lt;-10,"No","Yes")))</f>
        <v>N/A</v>
      </c>
      <c r="G288" s="1">
        <v>194928</v>
      </c>
      <c r="H288" s="7" t="str">
        <f t="shared" ref="H288:H289" si="86">IF($B288="N/A","N/A",IF(G288&gt;10,"No",IF(G288&lt;-10,"No","Yes")))</f>
        <v>N/A</v>
      </c>
      <c r="I288" s="8">
        <v>-36.6</v>
      </c>
      <c r="J288" s="8">
        <v>-67.400000000000006</v>
      </c>
      <c r="K288" s="1" t="s">
        <v>213</v>
      </c>
      <c r="L288" s="105" t="str">
        <f t="shared" ref="L288:L289" si="87">IF(J288="Div by 0", "N/A", IF(K288="N/A","N/A", IF(J288&gt;VALUE(MID(K288,1,2)), "No", IF(J288&lt;-1*VALUE(MID(K288,1,2)), "No", "Yes"))))</f>
        <v>N/A</v>
      </c>
    </row>
    <row r="289" spans="1:12" x14ac:dyDescent="0.2">
      <c r="A289" s="138" t="s">
        <v>710</v>
      </c>
      <c r="B289" s="1" t="s">
        <v>213</v>
      </c>
      <c r="C289" s="1">
        <v>586000.66666999995</v>
      </c>
      <c r="D289" s="7" t="str">
        <f t="shared" si="81"/>
        <v>N/A</v>
      </c>
      <c r="E289" s="1">
        <v>349134.41667000001</v>
      </c>
      <c r="F289" s="7" t="str">
        <f t="shared" si="85"/>
        <v>N/A</v>
      </c>
      <c r="G289" s="1">
        <v>95094.166666999998</v>
      </c>
      <c r="H289" s="7" t="str">
        <f t="shared" si="86"/>
        <v>N/A</v>
      </c>
      <c r="I289" s="8">
        <v>-40.4</v>
      </c>
      <c r="J289" s="8">
        <v>-72.8</v>
      </c>
      <c r="K289" s="1" t="s">
        <v>213</v>
      </c>
      <c r="L289" s="105" t="str">
        <f t="shared" si="87"/>
        <v>N/A</v>
      </c>
    </row>
    <row r="290" spans="1:12" x14ac:dyDescent="0.2">
      <c r="A290" s="138" t="s">
        <v>699</v>
      </c>
      <c r="B290" s="1" t="s">
        <v>213</v>
      </c>
      <c r="C290" s="1">
        <v>54736</v>
      </c>
      <c r="D290" s="7" t="str">
        <f t="shared" si="81"/>
        <v>N/A</v>
      </c>
      <c r="E290" s="1">
        <v>40885</v>
      </c>
      <c r="F290" s="7" t="str">
        <f t="shared" ref="F290:F304" si="88">IF($B290="N/A","N/A",IF(E290&gt;10,"No",IF(E290&lt;-10,"No","Yes")))</f>
        <v>N/A</v>
      </c>
      <c r="G290" s="1">
        <v>34148</v>
      </c>
      <c r="H290" s="7" t="str">
        <f t="shared" ref="H290:H304" si="89">IF($B290="N/A","N/A",IF(G290&gt;10,"No",IF(G290&lt;-10,"No","Yes")))</f>
        <v>N/A</v>
      </c>
      <c r="I290" s="8">
        <v>-25.3</v>
      </c>
      <c r="J290" s="8">
        <v>-16.5</v>
      </c>
      <c r="K290" s="1" t="s">
        <v>213</v>
      </c>
      <c r="L290" s="105" t="str">
        <f t="shared" ref="L290:L301" si="90">IF(J290="Div by 0", "N/A", IF(K290="N/A","N/A", IF(J290&gt;VALUE(MID(K290,1,2)), "No", IF(J290&lt;-1*VALUE(MID(K290,1,2)), "No", "Yes"))))</f>
        <v>N/A</v>
      </c>
    </row>
    <row r="291" spans="1:12" x14ac:dyDescent="0.2">
      <c r="A291" s="138" t="s">
        <v>700</v>
      </c>
      <c r="B291" s="1" t="s">
        <v>213</v>
      </c>
      <c r="C291" s="1">
        <v>83143</v>
      </c>
      <c r="D291" s="7" t="str">
        <f t="shared" si="81"/>
        <v>N/A</v>
      </c>
      <c r="E291" s="1">
        <v>70671</v>
      </c>
      <c r="F291" s="7" t="str">
        <f t="shared" si="88"/>
        <v>N/A</v>
      </c>
      <c r="G291" s="1">
        <v>56523</v>
      </c>
      <c r="H291" s="7" t="str">
        <f t="shared" si="89"/>
        <v>N/A</v>
      </c>
      <c r="I291" s="8">
        <v>-15</v>
      </c>
      <c r="J291" s="8">
        <v>-20</v>
      </c>
      <c r="K291" s="1" t="s">
        <v>213</v>
      </c>
      <c r="L291" s="105" t="str">
        <f t="shared" si="90"/>
        <v>N/A</v>
      </c>
    </row>
    <row r="292" spans="1:12" x14ac:dyDescent="0.2">
      <c r="A292" s="138" t="s">
        <v>718</v>
      </c>
      <c r="B292" s="22" t="s">
        <v>213</v>
      </c>
      <c r="C292" s="9">
        <v>19.553059186999999</v>
      </c>
      <c r="D292" s="7" t="str">
        <f t="shared" si="81"/>
        <v>N/A</v>
      </c>
      <c r="E292" s="9">
        <v>19.170522561999999</v>
      </c>
      <c r="F292" s="7" t="str">
        <f t="shared" si="88"/>
        <v>N/A</v>
      </c>
      <c r="G292" s="9">
        <v>21.085221945000001</v>
      </c>
      <c r="H292" s="7" t="str">
        <f t="shared" si="89"/>
        <v>N/A</v>
      </c>
      <c r="I292" s="8">
        <v>-1.96</v>
      </c>
      <c r="J292" s="8">
        <v>9.9879999999999995</v>
      </c>
      <c r="K292" s="22" t="s">
        <v>213</v>
      </c>
      <c r="L292" s="105" t="str">
        <f t="shared" si="90"/>
        <v>N/A</v>
      </c>
    </row>
    <row r="293" spans="1:12" x14ac:dyDescent="0.2">
      <c r="A293" s="138" t="s">
        <v>711</v>
      </c>
      <c r="B293" s="1" t="s">
        <v>213</v>
      </c>
      <c r="C293" s="1">
        <v>40634</v>
      </c>
      <c r="D293" s="7" t="str">
        <f t="shared" si="81"/>
        <v>N/A</v>
      </c>
      <c r="E293" s="1">
        <v>29070.333332999999</v>
      </c>
      <c r="F293" s="7" t="str">
        <f t="shared" si="88"/>
        <v>N/A</v>
      </c>
      <c r="G293" s="1">
        <v>23781.916667000001</v>
      </c>
      <c r="H293" s="7" t="str">
        <f t="shared" si="89"/>
        <v>N/A</v>
      </c>
      <c r="I293" s="8">
        <v>-28.5</v>
      </c>
      <c r="J293" s="8">
        <v>-18.2</v>
      </c>
      <c r="K293" s="1" t="s">
        <v>213</v>
      </c>
      <c r="L293" s="105" t="str">
        <f t="shared" si="90"/>
        <v>N/A</v>
      </c>
    </row>
    <row r="294" spans="1:12" x14ac:dyDescent="0.2">
      <c r="A294" s="138" t="s">
        <v>701</v>
      </c>
      <c r="B294" s="1" t="s">
        <v>213</v>
      </c>
      <c r="C294" s="1">
        <v>0</v>
      </c>
      <c r="D294" s="7" t="str">
        <f t="shared" si="81"/>
        <v>N/A</v>
      </c>
      <c r="E294" s="1">
        <v>0</v>
      </c>
      <c r="F294" s="7" t="str">
        <f t="shared" si="88"/>
        <v>N/A</v>
      </c>
      <c r="G294" s="1">
        <v>2071455</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873551.5</v>
      </c>
      <c r="H295" s="7" t="str">
        <f t="shared" si="89"/>
        <v>N/A</v>
      </c>
      <c r="I295" s="8" t="s">
        <v>1751</v>
      </c>
      <c r="J295" s="8" t="s">
        <v>1751</v>
      </c>
      <c r="K295" s="1" t="s">
        <v>213</v>
      </c>
      <c r="L295" s="105" t="str">
        <f t="shared" si="90"/>
        <v>N/A</v>
      </c>
    </row>
    <row r="296" spans="1:12" x14ac:dyDescent="0.2">
      <c r="A296" s="138" t="s">
        <v>702</v>
      </c>
      <c r="B296" s="1" t="s">
        <v>213</v>
      </c>
      <c r="C296" s="1">
        <v>632</v>
      </c>
      <c r="D296" s="7" t="str">
        <f t="shared" si="81"/>
        <v>N/A</v>
      </c>
      <c r="E296" s="1">
        <v>671</v>
      </c>
      <c r="F296" s="7" t="str">
        <f t="shared" si="88"/>
        <v>N/A</v>
      </c>
      <c r="G296" s="1">
        <v>961</v>
      </c>
      <c r="H296" s="7" t="str">
        <f t="shared" si="89"/>
        <v>N/A</v>
      </c>
      <c r="I296" s="8">
        <v>6.1710000000000003</v>
      </c>
      <c r="J296" s="8">
        <v>43.22</v>
      </c>
      <c r="K296" s="1" t="s">
        <v>213</v>
      </c>
      <c r="L296" s="105" t="str">
        <f t="shared" si="90"/>
        <v>N/A</v>
      </c>
    </row>
    <row r="297" spans="1:12" x14ac:dyDescent="0.2">
      <c r="A297" s="138" t="s">
        <v>713</v>
      </c>
      <c r="B297" s="1" t="s">
        <v>213</v>
      </c>
      <c r="C297" s="1">
        <v>300.66666666999998</v>
      </c>
      <c r="D297" s="7" t="str">
        <f t="shared" si="81"/>
        <v>N/A</v>
      </c>
      <c r="E297" s="1">
        <v>347.41666666999998</v>
      </c>
      <c r="F297" s="7" t="str">
        <f t="shared" si="88"/>
        <v>N/A</v>
      </c>
      <c r="G297" s="1">
        <v>490.66666666999998</v>
      </c>
      <c r="H297" s="7" t="str">
        <f t="shared" si="89"/>
        <v>N/A</v>
      </c>
      <c r="I297" s="8">
        <v>15.55</v>
      </c>
      <c r="J297" s="8">
        <v>41.23</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241063</v>
      </c>
      <c r="D309" s="1" t="s">
        <v>213</v>
      </c>
      <c r="E309" s="1">
        <v>259490</v>
      </c>
      <c r="F309" s="1" t="s">
        <v>213</v>
      </c>
      <c r="G309" s="1">
        <v>323447</v>
      </c>
      <c r="H309" s="1" t="s">
        <v>213</v>
      </c>
      <c r="I309" s="8">
        <v>7.6440000000000001</v>
      </c>
      <c r="J309" s="8">
        <v>24.65</v>
      </c>
      <c r="K309" s="1" t="s">
        <v>213</v>
      </c>
      <c r="L309" s="105" t="str">
        <f>IF(J309="Div by 0", "N/A", IF(K309="N/A","N/A", IF(J309&gt;VALUE(MID(K309,1,2)), "No", IF(J309&lt;-1*VALUE(MID(K309,1,2)), "No", "Yes"))))</f>
        <v>N/A</v>
      </c>
    </row>
    <row r="310" spans="1:12" x14ac:dyDescent="0.2">
      <c r="A310" s="157" t="s">
        <v>73</v>
      </c>
      <c r="B310" s="22" t="s">
        <v>213</v>
      </c>
      <c r="C310" s="23">
        <v>5291654</v>
      </c>
      <c r="D310" s="27" t="str">
        <f>IF($B310="N/A","N/A",IF(C310&gt;10,"No",IF(C310&lt;-10,"No","Yes")))</f>
        <v>N/A</v>
      </c>
      <c r="E310" s="23">
        <v>5786766</v>
      </c>
      <c r="F310" s="27" t="str">
        <f>IF($B310="N/A","N/A",IF(E310&gt;10,"No",IF(E310&lt;-10,"No","Yes")))</f>
        <v>N/A</v>
      </c>
      <c r="G310" s="23">
        <v>6132846</v>
      </c>
      <c r="H310" s="27" t="str">
        <f>IF($B310="N/A","N/A",IF(G310&gt;10,"No",IF(G310&lt;-10,"No","Yes")))</f>
        <v>N/A</v>
      </c>
      <c r="I310" s="8">
        <v>9.3559999999999999</v>
      </c>
      <c r="J310" s="8">
        <v>5.9809999999999999</v>
      </c>
      <c r="K310" s="28" t="s">
        <v>736</v>
      </c>
      <c r="L310" s="105" t="str">
        <f t="shared" ref="L310:L339" si="92">IF(J310="Div by 0", "N/A", IF(K310="N/A","N/A", IF(J310&gt;VALUE(MID(K310,1,2)), "No", IF(J310&lt;-1*VALUE(MID(K310,1,2)), "No", "Yes"))))</f>
        <v>Yes</v>
      </c>
    </row>
    <row r="311" spans="1:12" x14ac:dyDescent="0.2">
      <c r="A311" s="156" t="s">
        <v>182</v>
      </c>
      <c r="B311" s="22" t="s">
        <v>213</v>
      </c>
      <c r="C311" s="23">
        <v>488900</v>
      </c>
      <c r="D311" s="7" t="str">
        <f t="shared" ref="D311:D314" si="93">IF($B311="N/A","N/A",IF(C311&gt;10,"No",IF(C311&lt;-10,"No","Yes")))</f>
        <v>N/A</v>
      </c>
      <c r="E311" s="23">
        <v>507895</v>
      </c>
      <c r="F311" s="7" t="str">
        <f t="shared" ref="F311:F314" si="94">IF($B311="N/A","N/A",IF(E311&gt;10,"No",IF(E311&lt;-10,"No","Yes")))</f>
        <v>N/A</v>
      </c>
      <c r="G311" s="23">
        <v>521413</v>
      </c>
      <c r="H311" s="7" t="str">
        <f t="shared" ref="H311:H314" si="95">IF($B311="N/A","N/A",IF(G311&gt;10,"No",IF(G311&lt;-10,"No","Yes")))</f>
        <v>N/A</v>
      </c>
      <c r="I311" s="8">
        <v>3.8849999999999998</v>
      </c>
      <c r="J311" s="8">
        <v>2.6619999999999999</v>
      </c>
      <c r="K311" s="28" t="s">
        <v>736</v>
      </c>
      <c r="L311" s="105" t="str">
        <f>IF(J311="Div by 0", "N/A", IF(OR(J311="N/A",K311="N/A"),"N/A", IF(J311&gt;VALUE(MID(K311,1,2)), "No", IF(J311&lt;-1*VALUE(MID(K311,1,2)), "No", "Yes"))))</f>
        <v>Yes</v>
      </c>
    </row>
    <row r="312" spans="1:12" x14ac:dyDescent="0.2">
      <c r="A312" s="156" t="s">
        <v>183</v>
      </c>
      <c r="B312" s="22" t="s">
        <v>213</v>
      </c>
      <c r="C312" s="23">
        <v>784630</v>
      </c>
      <c r="D312" s="7" t="str">
        <f t="shared" si="93"/>
        <v>N/A</v>
      </c>
      <c r="E312" s="23">
        <v>785011</v>
      </c>
      <c r="F312" s="7" t="str">
        <f t="shared" si="94"/>
        <v>N/A</v>
      </c>
      <c r="G312" s="23">
        <v>762160</v>
      </c>
      <c r="H312" s="7" t="str">
        <f t="shared" si="95"/>
        <v>N/A</v>
      </c>
      <c r="I312" s="8">
        <v>4.8599999999999997E-2</v>
      </c>
      <c r="J312" s="8">
        <v>-2.91</v>
      </c>
      <c r="K312" s="28" t="s">
        <v>736</v>
      </c>
      <c r="L312" s="105" t="str">
        <f t="shared" ref="L312:L314" si="96">IF(J312="Div by 0", "N/A", IF(OR(J312="N/A",K312="N/A"),"N/A", IF(J312&gt;VALUE(MID(K312,1,2)), "No", IF(J312&lt;-1*VALUE(MID(K312,1,2)), "No", "Yes"))))</f>
        <v>Yes</v>
      </c>
    </row>
    <row r="313" spans="1:12" x14ac:dyDescent="0.2">
      <c r="A313" s="156" t="s">
        <v>184</v>
      </c>
      <c r="B313" s="22" t="s">
        <v>213</v>
      </c>
      <c r="C313" s="23">
        <v>2011378</v>
      </c>
      <c r="D313" s="7" t="str">
        <f t="shared" si="93"/>
        <v>N/A</v>
      </c>
      <c r="E313" s="23">
        <v>2115578</v>
      </c>
      <c r="F313" s="7" t="str">
        <f t="shared" si="94"/>
        <v>N/A</v>
      </c>
      <c r="G313" s="23">
        <v>2197420</v>
      </c>
      <c r="H313" s="7" t="str">
        <f t="shared" si="95"/>
        <v>N/A</v>
      </c>
      <c r="I313" s="8">
        <v>5.181</v>
      </c>
      <c r="J313" s="8">
        <v>3.8690000000000002</v>
      </c>
      <c r="K313" s="28" t="s">
        <v>736</v>
      </c>
      <c r="L313" s="105" t="str">
        <f t="shared" si="96"/>
        <v>Yes</v>
      </c>
    </row>
    <row r="314" spans="1:12" x14ac:dyDescent="0.2">
      <c r="A314" s="152" t="s">
        <v>185</v>
      </c>
      <c r="B314" s="22" t="s">
        <v>213</v>
      </c>
      <c r="C314" s="23">
        <v>2006746</v>
      </c>
      <c r="D314" s="7" t="str">
        <f t="shared" si="93"/>
        <v>N/A</v>
      </c>
      <c r="E314" s="23">
        <v>2378282</v>
      </c>
      <c r="F314" s="7" t="str">
        <f t="shared" si="94"/>
        <v>N/A</v>
      </c>
      <c r="G314" s="23">
        <v>2651853</v>
      </c>
      <c r="H314" s="7" t="str">
        <f t="shared" si="95"/>
        <v>N/A</v>
      </c>
      <c r="I314" s="8">
        <v>18.510000000000002</v>
      </c>
      <c r="J314" s="8">
        <v>11.5</v>
      </c>
      <c r="K314" s="28" t="s">
        <v>736</v>
      </c>
      <c r="L314" s="105" t="str">
        <f t="shared" si="96"/>
        <v>Yes</v>
      </c>
    </row>
    <row r="315" spans="1:12" x14ac:dyDescent="0.2">
      <c r="A315" s="156" t="s">
        <v>1099</v>
      </c>
      <c r="B315" s="9" t="s">
        <v>213</v>
      </c>
      <c r="C315" s="23">
        <v>1896856</v>
      </c>
      <c r="D315" s="5" t="str">
        <f t="shared" ref="D315:F318" si="97">IF($B315="N/A","N/A",IF(C315&lt;0,"No","Yes"))</f>
        <v>N/A</v>
      </c>
      <c r="E315" s="23">
        <v>1972318</v>
      </c>
      <c r="F315" s="5" t="str">
        <f t="shared" si="97"/>
        <v>N/A</v>
      </c>
      <c r="G315" s="23">
        <v>2018134</v>
      </c>
      <c r="H315" s="5" t="str">
        <f t="shared" ref="H315:H318" si="98">IF($B315="N/A","N/A",IF(G315&lt;0,"No","Yes"))</f>
        <v>N/A</v>
      </c>
      <c r="I315" s="8">
        <v>3.9780000000000002</v>
      </c>
      <c r="J315" s="8">
        <v>2.323</v>
      </c>
      <c r="K315" s="1" t="s">
        <v>735</v>
      </c>
      <c r="L315" s="105" t="str">
        <f>IF(J315="Div by 0", "N/A", IF(OR(J315="N/A",K315="N/A"),"N/A", IF(J315&gt;VALUE(MID(K315,1,2)), "No", IF(J315&lt;-1*VALUE(MID(K315,1,2)), "No", "Yes"))))</f>
        <v>Yes</v>
      </c>
    </row>
    <row r="316" spans="1:12" x14ac:dyDescent="0.2">
      <c r="A316" s="156" t="s">
        <v>430</v>
      </c>
      <c r="B316" s="9" t="s">
        <v>213</v>
      </c>
      <c r="C316" s="23">
        <v>166186</v>
      </c>
      <c r="D316" s="5" t="str">
        <f t="shared" si="97"/>
        <v>N/A</v>
      </c>
      <c r="E316" s="23">
        <v>179390</v>
      </c>
      <c r="F316" s="5" t="str">
        <f t="shared" si="97"/>
        <v>N/A</v>
      </c>
      <c r="G316" s="23">
        <v>187365</v>
      </c>
      <c r="H316" s="5" t="str">
        <f t="shared" si="98"/>
        <v>N/A</v>
      </c>
      <c r="I316" s="8">
        <v>7.9450000000000003</v>
      </c>
      <c r="J316" s="8">
        <v>4.4459999999999997</v>
      </c>
      <c r="K316" s="1" t="s">
        <v>735</v>
      </c>
      <c r="L316" s="105" t="str">
        <f t="shared" ref="L316:L318" si="99">IF(J316="Div by 0", "N/A", IF(OR(J316="N/A",K316="N/A"),"N/A", IF(J316&gt;VALUE(MID(K316,1,2)), "No", IF(J316&lt;-1*VALUE(MID(K316,1,2)), "No", "Yes"))))</f>
        <v>Yes</v>
      </c>
    </row>
    <row r="317" spans="1:12" x14ac:dyDescent="0.2">
      <c r="A317" s="156" t="s">
        <v>431</v>
      </c>
      <c r="B317" s="9" t="s">
        <v>213</v>
      </c>
      <c r="C317" s="23">
        <v>2536360</v>
      </c>
      <c r="D317" s="5" t="str">
        <f t="shared" si="97"/>
        <v>N/A</v>
      </c>
      <c r="E317" s="23">
        <v>2899672</v>
      </c>
      <c r="F317" s="5" t="str">
        <f t="shared" si="97"/>
        <v>N/A</v>
      </c>
      <c r="G317" s="23">
        <v>3101404</v>
      </c>
      <c r="H317" s="5" t="str">
        <f t="shared" si="98"/>
        <v>N/A</v>
      </c>
      <c r="I317" s="8">
        <v>14.32</v>
      </c>
      <c r="J317" s="8">
        <v>6.9569999999999999</v>
      </c>
      <c r="K317" s="1" t="s">
        <v>735</v>
      </c>
      <c r="L317" s="105" t="str">
        <f t="shared" si="99"/>
        <v>Yes</v>
      </c>
    </row>
    <row r="318" spans="1:12" x14ac:dyDescent="0.2">
      <c r="A318" s="156" t="s">
        <v>1100</v>
      </c>
      <c r="B318" s="9" t="s">
        <v>213</v>
      </c>
      <c r="C318" s="23">
        <v>513211</v>
      </c>
      <c r="D318" s="5" t="str">
        <f t="shared" si="97"/>
        <v>N/A</v>
      </c>
      <c r="E318" s="23">
        <v>539885</v>
      </c>
      <c r="F318" s="5" t="str">
        <f t="shared" si="97"/>
        <v>N/A</v>
      </c>
      <c r="G318" s="23">
        <v>558839</v>
      </c>
      <c r="H318" s="5" t="str">
        <f t="shared" si="98"/>
        <v>N/A</v>
      </c>
      <c r="I318" s="8">
        <v>5.1970000000000001</v>
      </c>
      <c r="J318" s="8">
        <v>3.5110000000000001</v>
      </c>
      <c r="K318" s="1" t="s">
        <v>735</v>
      </c>
      <c r="L318" s="105" t="str">
        <f t="shared" si="99"/>
        <v>Yes</v>
      </c>
    </row>
    <row r="319" spans="1:12" x14ac:dyDescent="0.2">
      <c r="A319" s="156" t="s">
        <v>98</v>
      </c>
      <c r="B319" s="22" t="s">
        <v>291</v>
      </c>
      <c r="C319" s="4">
        <v>84.977456954000004</v>
      </c>
      <c r="D319" s="27" t="str">
        <f>IF($B319="N/A","N/A",IF(C319&gt;80,"Yes","No"))</f>
        <v>Yes</v>
      </c>
      <c r="E319" s="4">
        <v>89.808348912</v>
      </c>
      <c r="F319" s="27" t="str">
        <f>IF($B319="N/A","N/A",IF(E319&gt;80,"Yes","No"))</f>
        <v>Yes</v>
      </c>
      <c r="G319" s="4">
        <v>93.864235300000004</v>
      </c>
      <c r="H319" s="27" t="str">
        <f>IF($B319="N/A","N/A",IF(G319&gt;80,"Yes","No"))</f>
        <v>Yes</v>
      </c>
      <c r="I319" s="8">
        <v>5.6849999999999996</v>
      </c>
      <c r="J319" s="8">
        <v>4.516</v>
      </c>
      <c r="K319" s="28" t="s">
        <v>736</v>
      </c>
      <c r="L319" s="105" t="str">
        <f t="shared" si="92"/>
        <v>Yes</v>
      </c>
    </row>
    <row r="320" spans="1:12" x14ac:dyDescent="0.2">
      <c r="A320" s="156" t="s">
        <v>332</v>
      </c>
      <c r="B320" s="22" t="s">
        <v>278</v>
      </c>
      <c r="C320" s="4">
        <v>0.95032668419999999</v>
      </c>
      <c r="D320" s="27" t="str">
        <f>IF($B320="N/A","N/A",IF(C320&gt;=5,"No",IF(C320&lt;0,"No","Yes")))</f>
        <v>Yes</v>
      </c>
      <c r="E320" s="4">
        <v>0.8251240849</v>
      </c>
      <c r="F320" s="27" t="str">
        <f>IF($B320="N/A","N/A",IF(E320&gt;=5,"No",IF(E320&lt;0,"No","Yes")))</f>
        <v>Yes</v>
      </c>
      <c r="G320" s="4">
        <v>1.4764923168999999</v>
      </c>
      <c r="H320" s="27" t="str">
        <f>IF($B320="N/A","N/A",IF(G320&gt;=5,"No",IF(G320&lt;0,"No","Yes")))</f>
        <v>Yes</v>
      </c>
      <c r="I320" s="8">
        <v>-13.2</v>
      </c>
      <c r="J320" s="8">
        <v>78.94</v>
      </c>
      <c r="K320" s="28" t="s">
        <v>736</v>
      </c>
      <c r="L320" s="105" t="str">
        <f t="shared" si="92"/>
        <v>No</v>
      </c>
    </row>
    <row r="321" spans="1:12" x14ac:dyDescent="0.2">
      <c r="A321" s="156" t="s">
        <v>340</v>
      </c>
      <c r="B321" s="30" t="s">
        <v>278</v>
      </c>
      <c r="C321" s="4">
        <v>2.2963708511999998</v>
      </c>
      <c r="D321" s="27" t="str">
        <f>IF($B321="N/A","N/A",IF(C321&gt;=5,"No",IF(C321&lt;0,"No","Yes")))</f>
        <v>Yes</v>
      </c>
      <c r="E321" s="4">
        <v>2.2050312730999999</v>
      </c>
      <c r="F321" s="27" t="str">
        <f>IF($B321="N/A","N/A",IF(E321&gt;=5,"No",IF(E321&lt;0,"No","Yes")))</f>
        <v>Yes</v>
      </c>
      <c r="G321" s="4">
        <v>2.0925847478000001</v>
      </c>
      <c r="H321" s="27" t="str">
        <f>IF($B321="N/A","N/A",IF(G321&gt;=5,"No",IF(G321&lt;0,"No","Yes")))</f>
        <v>Yes</v>
      </c>
      <c r="I321" s="8">
        <v>-3.98</v>
      </c>
      <c r="J321" s="8">
        <v>-5.0999999999999996</v>
      </c>
      <c r="K321" s="28" t="s">
        <v>736</v>
      </c>
      <c r="L321" s="105" t="str">
        <f t="shared" si="92"/>
        <v>Yes</v>
      </c>
    </row>
    <row r="322" spans="1:12" x14ac:dyDescent="0.2">
      <c r="A322" s="156" t="s">
        <v>333</v>
      </c>
      <c r="B322" s="30" t="s">
        <v>278</v>
      </c>
      <c r="C322" s="4">
        <v>0.1097955384</v>
      </c>
      <c r="D322" s="27" t="str">
        <f>IF($B322="N/A","N/A",IF(C322&gt;=5,"No",IF(C322&lt;0,"No","Yes")))</f>
        <v>Yes</v>
      </c>
      <c r="E322" s="4">
        <v>6.6824889799999995E-2</v>
      </c>
      <c r="F322" s="27" t="str">
        <f>IF($B322="N/A","N/A",IF(E322&gt;=5,"No",IF(E322&lt;0,"No","Yes")))</f>
        <v>Yes</v>
      </c>
      <c r="G322" s="4">
        <v>3.9410740100000001E-2</v>
      </c>
      <c r="H322" s="27" t="str">
        <f>IF($B322="N/A","N/A",IF(G322&gt;=5,"No",IF(G322&lt;0,"No","Yes")))</f>
        <v>Yes</v>
      </c>
      <c r="I322" s="8">
        <v>-39.1</v>
      </c>
      <c r="J322" s="8">
        <v>-41</v>
      </c>
      <c r="K322" s="28" t="s">
        <v>736</v>
      </c>
      <c r="L322" s="105" t="str">
        <f t="shared" si="92"/>
        <v>No</v>
      </c>
    </row>
    <row r="323" spans="1:12" x14ac:dyDescent="0.2">
      <c r="A323" s="156" t="s">
        <v>334</v>
      </c>
      <c r="B323" s="30" t="s">
        <v>292</v>
      </c>
      <c r="C323" s="4">
        <v>10.881210297999999</v>
      </c>
      <c r="D323" s="27" t="str">
        <f>IF($B323="N/A","N/A",IF(C323&gt;0,"No",IF(C323&lt;0,"No","Yes")))</f>
        <v>No</v>
      </c>
      <c r="E323" s="4">
        <v>6.6039476971999997</v>
      </c>
      <c r="F323" s="27" t="str">
        <f>IF($B323="N/A","N/A",IF(E323&gt;0,"No",IF(E323&lt;0,"No","Yes")))</f>
        <v>No</v>
      </c>
      <c r="G323" s="4">
        <v>2.1267124594000002</v>
      </c>
      <c r="H323" s="27" t="str">
        <f>IF($B323="N/A","N/A",IF(G323&gt;0,"No",IF(G323&lt;0,"No","Yes")))</f>
        <v>No</v>
      </c>
      <c r="I323" s="8">
        <v>-39.299999999999997</v>
      </c>
      <c r="J323" s="8">
        <v>-67.8</v>
      </c>
      <c r="K323" s="28" t="s">
        <v>736</v>
      </c>
      <c r="L323" s="105" t="str">
        <f t="shared" si="92"/>
        <v>No</v>
      </c>
    </row>
    <row r="324" spans="1:12" x14ac:dyDescent="0.2">
      <c r="A324" s="156" t="s">
        <v>335</v>
      </c>
      <c r="B324" s="30" t="s">
        <v>278</v>
      </c>
      <c r="C324" s="4">
        <v>0.77962391340000003</v>
      </c>
      <c r="D324" s="27" t="str">
        <f>IF($B324="N/A","N/A",IF(C324&gt;=5,"No",IF(C324&lt;0,"No","Yes")))</f>
        <v>Yes</v>
      </c>
      <c r="E324" s="4">
        <v>0.48429468199999998</v>
      </c>
      <c r="F324" s="27" t="str">
        <f>IF($B324="N/A","N/A",IF(E324&gt;=5,"No",IF(E324&lt;0,"No","Yes")))</f>
        <v>Yes</v>
      </c>
      <c r="G324" s="4">
        <v>0.39622713500000001</v>
      </c>
      <c r="H324" s="27" t="str">
        <f>IF($B324="N/A","N/A",IF(G324&gt;=5,"No",IF(G324&lt;0,"No","Yes")))</f>
        <v>Yes</v>
      </c>
      <c r="I324" s="8">
        <v>-37.9</v>
      </c>
      <c r="J324" s="8">
        <v>-18.2</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5.2157604999999996E-3</v>
      </c>
      <c r="D326" s="27" t="str">
        <f t="shared" si="100"/>
        <v>No</v>
      </c>
      <c r="E326" s="4">
        <v>6.4284611000000004E-3</v>
      </c>
      <c r="F326" s="27" t="str">
        <f t="shared" si="101"/>
        <v>No</v>
      </c>
      <c r="G326" s="4">
        <v>4.3373010999999996E-3</v>
      </c>
      <c r="H326" s="27" t="str">
        <f t="shared" si="102"/>
        <v>No</v>
      </c>
      <c r="I326" s="8">
        <v>23.25</v>
      </c>
      <c r="J326" s="8">
        <v>-32.5</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10.244301687</v>
      </c>
      <c r="D334" s="27" t="str">
        <f>IF($B334="N/A","N/A",IF(C334&gt;15,"No",IF(C334&lt;2,"No","Yes")))</f>
        <v>Yes</v>
      </c>
      <c r="E334" s="4">
        <v>10.558125212</v>
      </c>
      <c r="F334" s="27" t="str">
        <f>IF($B334="N/A","N/A",IF(E334&gt;15,"No",IF(E334&lt;2,"No","Yes")))</f>
        <v>Yes</v>
      </c>
      <c r="G334" s="4">
        <v>10.428926472000001</v>
      </c>
      <c r="H334" s="27" t="str">
        <f>IF($B334="N/A","N/A",IF(G334&gt;15,"No",IF(G334&lt;2,"No","Yes")))</f>
        <v>Yes</v>
      </c>
      <c r="I334" s="8">
        <v>3.0630000000000002</v>
      </c>
      <c r="J334" s="8">
        <v>-1.22</v>
      </c>
      <c r="K334" s="28" t="s">
        <v>736</v>
      </c>
      <c r="L334" s="105" t="str">
        <f t="shared" si="92"/>
        <v>Yes</v>
      </c>
    </row>
    <row r="335" spans="1:12" x14ac:dyDescent="0.2">
      <c r="A335" s="156" t="s">
        <v>1105</v>
      </c>
      <c r="B335" s="22" t="s">
        <v>213</v>
      </c>
      <c r="C335" s="23">
        <v>267910</v>
      </c>
      <c r="D335" s="27" t="str">
        <f>IF($B335="N/A","N/A",IF(C335&gt;10,"No",IF(C335&lt;-10,"No","Yes")))</f>
        <v>N/A</v>
      </c>
      <c r="E335" s="23">
        <v>255978</v>
      </c>
      <c r="F335" s="27" t="str">
        <f>IF($B335="N/A","N/A",IF(E335&gt;10,"No",IF(E335&lt;-10,"No","Yes")))</f>
        <v>N/A</v>
      </c>
      <c r="G335" s="23">
        <v>238669</v>
      </c>
      <c r="H335" s="27" t="str">
        <f>IF($B335="N/A","N/A",IF(G335&gt;10,"No",IF(G335&lt;-10,"No","Yes")))</f>
        <v>N/A</v>
      </c>
      <c r="I335" s="8">
        <v>-4.45</v>
      </c>
      <c r="J335" s="8">
        <v>-6.76</v>
      </c>
      <c r="K335" s="28" t="s">
        <v>736</v>
      </c>
      <c r="L335" s="105" t="str">
        <f t="shared" si="92"/>
        <v>Yes</v>
      </c>
    </row>
    <row r="336" spans="1:12" x14ac:dyDescent="0.2">
      <c r="A336" s="156" t="s">
        <v>1659</v>
      </c>
      <c r="B336" s="22" t="s">
        <v>213</v>
      </c>
      <c r="C336" s="23">
        <v>137575</v>
      </c>
      <c r="D336" s="27" t="str">
        <f>IF($B336="N/A","N/A",IF(C336&gt;10,"No",IF(C336&lt;-10,"No","Yes")))</f>
        <v>N/A</v>
      </c>
      <c r="E336" s="23">
        <v>166234</v>
      </c>
      <c r="F336" s="27" t="str">
        <f>IF($B336="N/A","N/A",IF(E336&gt;10,"No",IF(E336&lt;-10,"No","Yes")))</f>
        <v>N/A</v>
      </c>
      <c r="G336" s="23">
        <v>181077</v>
      </c>
      <c r="H336" s="27" t="str">
        <f>IF($B336="N/A","N/A",IF(G336&gt;10,"No",IF(G336&lt;-10,"No","Yes")))</f>
        <v>N/A</v>
      </c>
      <c r="I336" s="8">
        <v>20.83</v>
      </c>
      <c r="J336" s="8">
        <v>8.9290000000000003</v>
      </c>
      <c r="K336" s="28" t="s">
        <v>736</v>
      </c>
      <c r="L336" s="105" t="str">
        <f t="shared" si="92"/>
        <v>Yes</v>
      </c>
    </row>
    <row r="337" spans="1:12" x14ac:dyDescent="0.2">
      <c r="A337" s="156" t="s">
        <v>1660</v>
      </c>
      <c r="B337" s="22" t="s">
        <v>213</v>
      </c>
      <c r="C337" s="23">
        <v>5547</v>
      </c>
      <c r="D337" s="27" t="str">
        <f>IF($B337="N/A","N/A",IF(C337&gt;10,"No",IF(C337&lt;-10,"No","Yes")))</f>
        <v>N/A</v>
      </c>
      <c r="E337" s="23">
        <v>7124</v>
      </c>
      <c r="F337" s="27" t="str">
        <f>IF($B337="N/A","N/A",IF(E337&gt;10,"No",IF(E337&lt;-10,"No","Yes")))</f>
        <v>N/A</v>
      </c>
      <c r="G337" s="23">
        <v>7886</v>
      </c>
      <c r="H337" s="27" t="str">
        <f>IF($B337="N/A","N/A",IF(G337&gt;10,"No",IF(G337&lt;-10,"No","Yes")))</f>
        <v>N/A</v>
      </c>
      <c r="I337" s="8">
        <v>28.43</v>
      </c>
      <c r="J337" s="8">
        <v>10.7</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1751</v>
      </c>
      <c r="J338" s="8" t="s">
        <v>1751</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1751</v>
      </c>
      <c r="J339" s="146" t="s">
        <v>1751</v>
      </c>
      <c r="K339" s="161" t="s">
        <v>736</v>
      </c>
      <c r="L339" s="116" t="str">
        <f t="shared" si="92"/>
        <v>N/A</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47125579897</v>
      </c>
      <c r="D6" s="7" t="str">
        <f t="shared" ref="D6:D12" si="0">IF($B6="N/A","N/A",IF(C6&gt;10,"No",IF(C6&lt;-10,"No","Yes")))</f>
        <v>N/A</v>
      </c>
      <c r="E6" s="10">
        <v>53125345953</v>
      </c>
      <c r="F6" s="7" t="str">
        <f t="shared" ref="F6:F12" si="1">IF($B6="N/A","N/A",IF(E6&gt;10,"No",IF(E6&lt;-10,"No","Yes")))</f>
        <v>N/A</v>
      </c>
      <c r="G6" s="10">
        <v>70474714039</v>
      </c>
      <c r="H6" s="7" t="str">
        <f t="shared" ref="H6:H12" si="2">IF($B6="N/A","N/A",IF(G6&gt;10,"No",IF(G6&lt;-10,"No","Yes")))</f>
        <v>N/A</v>
      </c>
      <c r="I6" s="8">
        <v>12.73</v>
      </c>
      <c r="J6" s="8">
        <v>32.659999999999997</v>
      </c>
      <c r="K6" s="30" t="s">
        <v>734</v>
      </c>
      <c r="L6" s="105" t="str">
        <f t="shared" ref="L6:L13" si="3">IF(J6="Div by 0", "N/A", IF(K6="N/A","N/A", IF(J6&gt;VALUE(MID(K6,1,2)), "No", IF(J6&lt;-1*VALUE(MID(K6,1,2)), "No", "Yes"))))</f>
        <v>No</v>
      </c>
    </row>
    <row r="7" spans="1:12" x14ac:dyDescent="0.2">
      <c r="A7" s="137" t="s">
        <v>1106</v>
      </c>
      <c r="B7" s="30" t="s">
        <v>213</v>
      </c>
      <c r="C7" s="10">
        <v>7520.2825543999998</v>
      </c>
      <c r="D7" s="7" t="str">
        <f t="shared" si="0"/>
        <v>N/A</v>
      </c>
      <c r="E7" s="10">
        <v>7661.8479598000004</v>
      </c>
      <c r="F7" s="7" t="str">
        <f t="shared" si="1"/>
        <v>N/A</v>
      </c>
      <c r="G7" s="10">
        <v>9548.5601348</v>
      </c>
      <c r="H7" s="7" t="str">
        <f t="shared" si="2"/>
        <v>N/A</v>
      </c>
      <c r="I7" s="8">
        <v>1.8819999999999999</v>
      </c>
      <c r="J7" s="8">
        <v>24.62</v>
      </c>
      <c r="K7" s="30" t="s">
        <v>734</v>
      </c>
      <c r="L7" s="105" t="str">
        <f t="shared" si="3"/>
        <v>Yes</v>
      </c>
    </row>
    <row r="8" spans="1:12" x14ac:dyDescent="0.2">
      <c r="A8" s="137" t="s">
        <v>719</v>
      </c>
      <c r="B8" s="30" t="s">
        <v>213</v>
      </c>
      <c r="C8" s="10">
        <v>1149</v>
      </c>
      <c r="D8" s="7" t="str">
        <f t="shared" si="0"/>
        <v>N/A</v>
      </c>
      <c r="E8" s="10">
        <v>1018</v>
      </c>
      <c r="F8" s="7" t="str">
        <f t="shared" si="1"/>
        <v>N/A</v>
      </c>
      <c r="G8" s="10">
        <v>1238</v>
      </c>
      <c r="H8" s="7" t="str">
        <f t="shared" si="2"/>
        <v>N/A</v>
      </c>
      <c r="I8" s="8">
        <v>-11.4</v>
      </c>
      <c r="J8" s="8">
        <v>21.61</v>
      </c>
      <c r="K8" s="30" t="s">
        <v>734</v>
      </c>
      <c r="L8" s="105" t="str">
        <f t="shared" si="3"/>
        <v>Yes</v>
      </c>
    </row>
    <row r="9" spans="1:12" x14ac:dyDescent="0.2">
      <c r="A9" s="137" t="s">
        <v>720</v>
      </c>
      <c r="B9" s="30" t="s">
        <v>213</v>
      </c>
      <c r="C9" s="10">
        <v>2271</v>
      </c>
      <c r="D9" s="7" t="str">
        <f t="shared" si="0"/>
        <v>N/A</v>
      </c>
      <c r="E9" s="10">
        <v>2361</v>
      </c>
      <c r="F9" s="7" t="str">
        <f t="shared" si="1"/>
        <v>N/A</v>
      </c>
      <c r="G9" s="10">
        <v>3071</v>
      </c>
      <c r="H9" s="7" t="str">
        <f t="shared" si="2"/>
        <v>N/A</v>
      </c>
      <c r="I9" s="8">
        <v>3.9630000000000001</v>
      </c>
      <c r="J9" s="8">
        <v>30.07</v>
      </c>
      <c r="K9" s="30" t="s">
        <v>734</v>
      </c>
      <c r="L9" s="105" t="str">
        <f t="shared" si="3"/>
        <v>No</v>
      </c>
    </row>
    <row r="10" spans="1:12" x14ac:dyDescent="0.2">
      <c r="A10" s="137" t="s">
        <v>721</v>
      </c>
      <c r="B10" s="30" t="s">
        <v>213</v>
      </c>
      <c r="C10" s="10">
        <v>5023</v>
      </c>
      <c r="D10" s="7" t="str">
        <f t="shared" si="0"/>
        <v>N/A</v>
      </c>
      <c r="E10" s="10">
        <v>5175</v>
      </c>
      <c r="F10" s="7" t="str">
        <f t="shared" si="1"/>
        <v>N/A</v>
      </c>
      <c r="G10" s="10">
        <v>6753</v>
      </c>
      <c r="H10" s="7" t="str">
        <f t="shared" si="2"/>
        <v>N/A</v>
      </c>
      <c r="I10" s="8">
        <v>3.0259999999999998</v>
      </c>
      <c r="J10" s="8">
        <v>30.49</v>
      </c>
      <c r="K10" s="30" t="s">
        <v>734</v>
      </c>
      <c r="L10" s="105" t="str">
        <f t="shared" si="3"/>
        <v>No</v>
      </c>
    </row>
    <row r="11" spans="1:12" x14ac:dyDescent="0.2">
      <c r="A11" s="137" t="s">
        <v>722</v>
      </c>
      <c r="B11" s="30" t="s">
        <v>213</v>
      </c>
      <c r="C11" s="10">
        <v>36033</v>
      </c>
      <c r="D11" s="7" t="str">
        <f t="shared" si="0"/>
        <v>N/A</v>
      </c>
      <c r="E11" s="10">
        <v>32577</v>
      </c>
      <c r="F11" s="7" t="str">
        <f t="shared" si="1"/>
        <v>N/A</v>
      </c>
      <c r="G11" s="10">
        <v>34769</v>
      </c>
      <c r="H11" s="7" t="str">
        <f t="shared" si="2"/>
        <v>N/A</v>
      </c>
      <c r="I11" s="8">
        <v>-9.59</v>
      </c>
      <c r="J11" s="8">
        <v>6.7290000000000001</v>
      </c>
      <c r="K11" s="30" t="s">
        <v>734</v>
      </c>
      <c r="L11" s="105" t="str">
        <f t="shared" si="3"/>
        <v>Yes</v>
      </c>
    </row>
    <row r="12" spans="1:12" x14ac:dyDescent="0.2">
      <c r="A12" s="137" t="s">
        <v>723</v>
      </c>
      <c r="B12" s="30" t="s">
        <v>213</v>
      </c>
      <c r="C12" s="10">
        <v>97758</v>
      </c>
      <c r="D12" s="7" t="str">
        <f t="shared" si="0"/>
        <v>N/A</v>
      </c>
      <c r="E12" s="10">
        <v>101991</v>
      </c>
      <c r="F12" s="7" t="str">
        <f t="shared" si="1"/>
        <v>N/A</v>
      </c>
      <c r="G12" s="10">
        <v>125896</v>
      </c>
      <c r="H12" s="7" t="str">
        <f t="shared" si="2"/>
        <v>N/A</v>
      </c>
      <c r="I12" s="8">
        <v>4.33</v>
      </c>
      <c r="J12" s="8">
        <v>23.44</v>
      </c>
      <c r="K12" s="30" t="s">
        <v>734</v>
      </c>
      <c r="L12" s="105" t="str">
        <f t="shared" si="3"/>
        <v>Yes</v>
      </c>
    </row>
    <row r="13" spans="1:12" x14ac:dyDescent="0.2">
      <c r="A13" s="137" t="s">
        <v>74</v>
      </c>
      <c r="B13" s="30" t="s">
        <v>213</v>
      </c>
      <c r="C13" s="10">
        <v>8509754</v>
      </c>
      <c r="D13" s="7" t="str">
        <f>IF($B13="N/A","N/A",IF(C13&gt;10,"No",IF(C13&lt;-10,"No","Yes")))</f>
        <v>N/A</v>
      </c>
      <c r="E13" s="10">
        <v>4786430</v>
      </c>
      <c r="F13" s="7" t="str">
        <f>IF($B13="N/A","N/A",IF(E13&gt;10,"No",IF(E13&lt;-10,"No","Yes")))</f>
        <v>N/A</v>
      </c>
      <c r="G13" s="10">
        <v>2828921</v>
      </c>
      <c r="H13" s="7" t="str">
        <f>IF($B13="N/A","N/A",IF(G13&gt;10,"No",IF(G13&lt;-10,"No","Yes")))</f>
        <v>N/A</v>
      </c>
      <c r="I13" s="8">
        <v>-43.8</v>
      </c>
      <c r="J13" s="8">
        <v>-40.9</v>
      </c>
      <c r="K13" s="30" t="s">
        <v>734</v>
      </c>
      <c r="L13" s="105" t="str">
        <f t="shared" si="3"/>
        <v>No</v>
      </c>
    </row>
    <row r="14" spans="1:12" x14ac:dyDescent="0.2">
      <c r="A14" s="153" t="s">
        <v>157</v>
      </c>
      <c r="B14" s="22" t="s">
        <v>213</v>
      </c>
      <c r="C14" s="4">
        <v>12.377139644</v>
      </c>
      <c r="D14" s="27" t="str">
        <f t="shared" ref="D14:D18" si="4">IF($B14="N/A","N/A",IF(C14&gt;10,"No",IF(C14&lt;-10,"No","Yes")))</f>
        <v>N/A</v>
      </c>
      <c r="E14" s="4">
        <v>13.609675340000001</v>
      </c>
      <c r="F14" s="27" t="str">
        <f t="shared" ref="F14:F18" si="5">IF($B14="N/A","N/A",IF(E14&gt;10,"No",IF(E14&lt;-10,"No","Yes")))</f>
        <v>N/A</v>
      </c>
      <c r="G14" s="4">
        <v>13.854092261</v>
      </c>
      <c r="H14" s="27" t="str">
        <f t="shared" ref="H14:H18" si="6">IF($B14="N/A","N/A",IF(G14&gt;10,"No",IF(G14&lt;-10,"No","Yes")))</f>
        <v>N/A</v>
      </c>
      <c r="I14" s="8">
        <v>9.9580000000000002</v>
      </c>
      <c r="J14" s="8">
        <v>1.796</v>
      </c>
      <c r="K14" s="28" t="s">
        <v>734</v>
      </c>
      <c r="L14" s="105" t="str">
        <f t="shared" ref="L14:L18" si="7">IF(J14="Div by 0", "N/A", IF(K14="N/A","N/A", IF(J14&gt;VALUE(MID(K14,1,2)), "No", IF(J14&lt;-1*VALUE(MID(K14,1,2)), "No", "Yes"))))</f>
        <v>Yes</v>
      </c>
    </row>
    <row r="15" spans="1:12" x14ac:dyDescent="0.2">
      <c r="A15" s="137" t="s">
        <v>417</v>
      </c>
      <c r="B15" s="22" t="s">
        <v>213</v>
      </c>
      <c r="C15" s="4">
        <v>27.274224405999998</v>
      </c>
      <c r="D15" s="27" t="str">
        <f t="shared" si="4"/>
        <v>N/A</v>
      </c>
      <c r="E15" s="4">
        <v>27.325873426000001</v>
      </c>
      <c r="F15" s="27" t="str">
        <f t="shared" si="5"/>
        <v>N/A</v>
      </c>
      <c r="G15" s="4">
        <v>15.944981347000001</v>
      </c>
      <c r="H15" s="27" t="str">
        <f t="shared" si="6"/>
        <v>N/A</v>
      </c>
      <c r="I15" s="8">
        <v>0.18940000000000001</v>
      </c>
      <c r="J15" s="8">
        <v>-41.6</v>
      </c>
      <c r="K15" s="28" t="s">
        <v>734</v>
      </c>
      <c r="L15" s="105" t="str">
        <f t="shared" si="7"/>
        <v>No</v>
      </c>
    </row>
    <row r="16" spans="1:12" x14ac:dyDescent="0.2">
      <c r="A16" s="137" t="s">
        <v>418</v>
      </c>
      <c r="B16" s="22" t="s">
        <v>213</v>
      </c>
      <c r="C16" s="4">
        <v>9.1164692348000003</v>
      </c>
      <c r="D16" s="27" t="str">
        <f t="shared" si="4"/>
        <v>N/A</v>
      </c>
      <c r="E16" s="4">
        <v>9.1318157754999998</v>
      </c>
      <c r="F16" s="27" t="str">
        <f t="shared" si="5"/>
        <v>N/A</v>
      </c>
      <c r="G16" s="4">
        <v>6.2328289982999996</v>
      </c>
      <c r="H16" s="27" t="str">
        <f t="shared" si="6"/>
        <v>N/A</v>
      </c>
      <c r="I16" s="8">
        <v>0.16830000000000001</v>
      </c>
      <c r="J16" s="8">
        <v>-31.7</v>
      </c>
      <c r="K16" s="28" t="s">
        <v>734</v>
      </c>
      <c r="L16" s="105" t="str">
        <f t="shared" si="7"/>
        <v>No</v>
      </c>
    </row>
    <row r="17" spans="1:12" x14ac:dyDescent="0.2">
      <c r="A17" s="137" t="s">
        <v>419</v>
      </c>
      <c r="B17" s="22" t="s">
        <v>213</v>
      </c>
      <c r="C17" s="4">
        <v>6.8453102401999999</v>
      </c>
      <c r="D17" s="27" t="str">
        <f t="shared" si="4"/>
        <v>N/A</v>
      </c>
      <c r="E17" s="4">
        <v>7.5744820581000001</v>
      </c>
      <c r="F17" s="27" t="str">
        <f t="shared" si="5"/>
        <v>N/A</v>
      </c>
      <c r="G17" s="4">
        <v>12.153528103999999</v>
      </c>
      <c r="H17" s="27" t="str">
        <f t="shared" si="6"/>
        <v>N/A</v>
      </c>
      <c r="I17" s="8">
        <v>10.65</v>
      </c>
      <c r="J17" s="8">
        <v>60.45</v>
      </c>
      <c r="K17" s="28" t="s">
        <v>734</v>
      </c>
      <c r="L17" s="105" t="str">
        <f t="shared" si="7"/>
        <v>No</v>
      </c>
    </row>
    <row r="18" spans="1:12" x14ac:dyDescent="0.2">
      <c r="A18" s="137" t="s">
        <v>420</v>
      </c>
      <c r="B18" s="22" t="s">
        <v>213</v>
      </c>
      <c r="C18" s="4">
        <v>15.187428778999999</v>
      </c>
      <c r="D18" s="27" t="str">
        <f t="shared" si="4"/>
        <v>N/A</v>
      </c>
      <c r="E18" s="4">
        <v>17.091970774</v>
      </c>
      <c r="F18" s="27" t="str">
        <f t="shared" si="5"/>
        <v>N/A</v>
      </c>
      <c r="G18" s="4">
        <v>22.747436808</v>
      </c>
      <c r="H18" s="27" t="str">
        <f t="shared" si="6"/>
        <v>N/A</v>
      </c>
      <c r="I18" s="8">
        <v>12.54</v>
      </c>
      <c r="J18" s="8">
        <v>33.090000000000003</v>
      </c>
      <c r="K18" s="28" t="s">
        <v>734</v>
      </c>
      <c r="L18" s="105" t="str">
        <f t="shared" si="7"/>
        <v>No</v>
      </c>
    </row>
    <row r="19" spans="1:12" x14ac:dyDescent="0.2">
      <c r="A19" s="137" t="s">
        <v>75</v>
      </c>
      <c r="B19" s="30" t="s">
        <v>213</v>
      </c>
      <c r="C19" s="23">
        <v>22</v>
      </c>
      <c r="D19" s="27" t="str">
        <f t="shared" ref="D19:D50" si="8">IF($B19="N/A","N/A",IF(C19&gt;10,"No",IF(C19&lt;-10,"No","Yes")))</f>
        <v>N/A</v>
      </c>
      <c r="E19" s="23">
        <v>23</v>
      </c>
      <c r="F19" s="27" t="str">
        <f t="shared" ref="F19:F50" si="9">IF($B19="N/A","N/A",IF(E19&gt;10,"No",IF(E19&lt;-10,"No","Yes")))</f>
        <v>N/A</v>
      </c>
      <c r="G19" s="23">
        <v>26</v>
      </c>
      <c r="H19" s="27" t="str">
        <f t="shared" ref="H19:H50" si="10">IF($B19="N/A","N/A",IF(G19&gt;10,"No",IF(G19&lt;-10,"No","Yes")))</f>
        <v>N/A</v>
      </c>
      <c r="I19" s="8">
        <v>4.5449999999999999</v>
      </c>
      <c r="J19" s="8">
        <v>13.04</v>
      </c>
      <c r="K19" s="30" t="s">
        <v>213</v>
      </c>
      <c r="L19" s="105" t="str">
        <f t="shared" ref="L19:L25" si="11">IF(J19="Div by 0", "N/A", IF(K19="N/A","N/A", IF(J19&gt;VALUE(MID(K19,1,2)), "No", IF(J19&lt;-1*VALUE(MID(K19,1,2)), "No", "Yes"))))</f>
        <v>N/A</v>
      </c>
    </row>
    <row r="20" spans="1:12" x14ac:dyDescent="0.2">
      <c r="A20" s="137" t="s">
        <v>76</v>
      </c>
      <c r="B20" s="30" t="s">
        <v>213</v>
      </c>
      <c r="C20" s="23">
        <v>1230</v>
      </c>
      <c r="D20" s="27" t="str">
        <f t="shared" si="8"/>
        <v>N/A</v>
      </c>
      <c r="E20" s="23">
        <v>1158</v>
      </c>
      <c r="F20" s="27" t="str">
        <f t="shared" si="9"/>
        <v>N/A</v>
      </c>
      <c r="G20" s="23">
        <v>1363</v>
      </c>
      <c r="H20" s="27" t="str">
        <f t="shared" si="10"/>
        <v>N/A</v>
      </c>
      <c r="I20" s="8">
        <v>-5.85</v>
      </c>
      <c r="J20" s="8">
        <v>17.7</v>
      </c>
      <c r="K20" s="30" t="s">
        <v>213</v>
      </c>
      <c r="L20" s="105" t="str">
        <f t="shared" si="11"/>
        <v>N/A</v>
      </c>
    </row>
    <row r="21" spans="1:12" x14ac:dyDescent="0.2">
      <c r="A21" s="153" t="s">
        <v>1106</v>
      </c>
      <c r="B21" s="30" t="s">
        <v>213</v>
      </c>
      <c r="C21" s="10">
        <v>7520.2825543999998</v>
      </c>
      <c r="D21" s="7" t="str">
        <f t="shared" si="8"/>
        <v>N/A</v>
      </c>
      <c r="E21" s="10">
        <v>7661.8479598000004</v>
      </c>
      <c r="F21" s="7" t="str">
        <f t="shared" si="9"/>
        <v>N/A</v>
      </c>
      <c r="G21" s="10">
        <v>9548.5601348</v>
      </c>
      <c r="H21" s="7" t="str">
        <f t="shared" si="10"/>
        <v>N/A</v>
      </c>
      <c r="I21" s="8">
        <v>1.8819999999999999</v>
      </c>
      <c r="J21" s="8">
        <v>24.62</v>
      </c>
      <c r="K21" s="30" t="s">
        <v>734</v>
      </c>
      <c r="L21" s="105" t="str">
        <f t="shared" si="11"/>
        <v>Yes</v>
      </c>
    </row>
    <row r="22" spans="1:12" x14ac:dyDescent="0.2">
      <c r="A22" s="137" t="s">
        <v>1688</v>
      </c>
      <c r="B22" s="30" t="s">
        <v>213</v>
      </c>
      <c r="C22" s="10">
        <v>19360.955994</v>
      </c>
      <c r="D22" s="7" t="str">
        <f t="shared" si="8"/>
        <v>N/A</v>
      </c>
      <c r="E22" s="10">
        <v>20772.148022000001</v>
      </c>
      <c r="F22" s="7" t="str">
        <f t="shared" si="9"/>
        <v>N/A</v>
      </c>
      <c r="G22" s="10">
        <v>33792.870011999999</v>
      </c>
      <c r="H22" s="7" t="str">
        <f t="shared" si="10"/>
        <v>N/A</v>
      </c>
      <c r="I22" s="8">
        <v>7.2889999999999997</v>
      </c>
      <c r="J22" s="8">
        <v>62.68</v>
      </c>
      <c r="K22" s="30" t="s">
        <v>734</v>
      </c>
      <c r="L22" s="105" t="str">
        <f t="shared" si="11"/>
        <v>No</v>
      </c>
    </row>
    <row r="23" spans="1:12" x14ac:dyDescent="0.2">
      <c r="A23" s="137" t="s">
        <v>1107</v>
      </c>
      <c r="B23" s="30" t="s">
        <v>213</v>
      </c>
      <c r="C23" s="10">
        <v>23287.999739999999</v>
      </c>
      <c r="D23" s="7" t="str">
        <f t="shared" si="8"/>
        <v>N/A</v>
      </c>
      <c r="E23" s="10">
        <v>26099.131539999998</v>
      </c>
      <c r="F23" s="7" t="str">
        <f t="shared" si="9"/>
        <v>N/A</v>
      </c>
      <c r="G23" s="10">
        <v>32959.667182999998</v>
      </c>
      <c r="H23" s="7" t="str">
        <f t="shared" si="10"/>
        <v>N/A</v>
      </c>
      <c r="I23" s="8">
        <v>12.07</v>
      </c>
      <c r="J23" s="8">
        <v>26.29</v>
      </c>
      <c r="K23" s="30" t="s">
        <v>734</v>
      </c>
      <c r="L23" s="105" t="str">
        <f t="shared" si="11"/>
        <v>Yes</v>
      </c>
    </row>
    <row r="24" spans="1:12" x14ac:dyDescent="0.2">
      <c r="A24" s="137" t="s">
        <v>1108</v>
      </c>
      <c r="B24" s="30" t="s">
        <v>213</v>
      </c>
      <c r="C24" s="10">
        <v>2418.7954269000002</v>
      </c>
      <c r="D24" s="7" t="str">
        <f t="shared" si="8"/>
        <v>N/A</v>
      </c>
      <c r="E24" s="10">
        <v>2469.450648</v>
      </c>
      <c r="F24" s="7" t="str">
        <f t="shared" si="9"/>
        <v>N/A</v>
      </c>
      <c r="G24" s="10">
        <v>2259.6096111000002</v>
      </c>
      <c r="H24" s="7" t="str">
        <f t="shared" si="10"/>
        <v>N/A</v>
      </c>
      <c r="I24" s="8">
        <v>2.0939999999999999</v>
      </c>
      <c r="J24" s="8">
        <v>-8.5</v>
      </c>
      <c r="K24" s="30" t="s">
        <v>734</v>
      </c>
      <c r="L24" s="105" t="str">
        <f t="shared" si="11"/>
        <v>Yes</v>
      </c>
    </row>
    <row r="25" spans="1:12" x14ac:dyDescent="0.2">
      <c r="A25" s="137" t="s">
        <v>1109</v>
      </c>
      <c r="B25" s="30" t="s">
        <v>213</v>
      </c>
      <c r="C25" s="10">
        <v>4257.5562164000003</v>
      </c>
      <c r="D25" s="7" t="str">
        <f t="shared" si="8"/>
        <v>N/A</v>
      </c>
      <c r="E25" s="10">
        <v>4305.8101667000001</v>
      </c>
      <c r="F25" s="7" t="str">
        <f t="shared" si="9"/>
        <v>N/A</v>
      </c>
      <c r="G25" s="10">
        <v>3998.2524997</v>
      </c>
      <c r="H25" s="7" t="str">
        <f t="shared" si="10"/>
        <v>N/A</v>
      </c>
      <c r="I25" s="8">
        <v>1.133</v>
      </c>
      <c r="J25" s="8">
        <v>-7.14</v>
      </c>
      <c r="K25" s="30" t="s">
        <v>734</v>
      </c>
      <c r="L25" s="105" t="str">
        <f t="shared" si="11"/>
        <v>Yes</v>
      </c>
    </row>
    <row r="26" spans="1:12" x14ac:dyDescent="0.2">
      <c r="A26" s="128" t="s">
        <v>1110</v>
      </c>
      <c r="B26" s="30" t="s">
        <v>213</v>
      </c>
      <c r="C26" s="10">
        <v>7506.5900091000003</v>
      </c>
      <c r="D26" s="7" t="str">
        <f t="shared" si="8"/>
        <v>N/A</v>
      </c>
      <c r="E26" s="10">
        <v>7669.2950700000001</v>
      </c>
      <c r="F26" s="7" t="str">
        <f t="shared" si="9"/>
        <v>N/A</v>
      </c>
      <c r="G26" s="10">
        <v>9830.6396872999994</v>
      </c>
      <c r="H26" s="7" t="str">
        <f t="shared" si="10"/>
        <v>N/A</v>
      </c>
      <c r="I26" s="8">
        <v>2.1669999999999998</v>
      </c>
      <c r="J26" s="8">
        <v>28.18</v>
      </c>
      <c r="K26" s="30" t="s">
        <v>734</v>
      </c>
      <c r="L26" s="105" t="str">
        <f>IF(J26="Div by 0", "N/A", IF(OR(J26="N/A",K26="N/A"),"N/A", IF(J26&gt;VALUE(MID(K26,1,2)), "No", IF(J26&lt;-1*VALUE(MID(K26,1,2)), "No", "Yes"))))</f>
        <v>Yes</v>
      </c>
    </row>
    <row r="27" spans="1:12" x14ac:dyDescent="0.2">
      <c r="A27" s="128" t="s">
        <v>1111</v>
      </c>
      <c r="B27" s="30" t="s">
        <v>213</v>
      </c>
      <c r="C27" s="10">
        <v>7697.2744874</v>
      </c>
      <c r="D27" s="7" t="str">
        <f t="shared" si="8"/>
        <v>N/A</v>
      </c>
      <c r="E27" s="10">
        <v>7830.227844</v>
      </c>
      <c r="F27" s="7" t="str">
        <f t="shared" si="9"/>
        <v>N/A</v>
      </c>
      <c r="G27" s="10">
        <v>9380.6130446999996</v>
      </c>
      <c r="H27" s="7" t="str">
        <f t="shared" si="10"/>
        <v>N/A</v>
      </c>
      <c r="I27" s="8">
        <v>1.7270000000000001</v>
      </c>
      <c r="J27" s="8">
        <v>19.8</v>
      </c>
      <c r="K27" s="30" t="s">
        <v>734</v>
      </c>
      <c r="L27" s="105" t="str">
        <f>IF(J27="Div by 0", "N/A", IF(OR(J27="N/A",K27="N/A"),"N/A", IF(J27&gt;VALUE(MID(K27,1,2)), "No", IF(J27&lt;-1*VALUE(MID(K27,1,2)), "No", "Yes"))))</f>
        <v>Yes</v>
      </c>
    </row>
    <row r="28" spans="1:12" x14ac:dyDescent="0.2">
      <c r="A28" s="153" t="s">
        <v>1112</v>
      </c>
      <c r="B28" s="30" t="s">
        <v>213</v>
      </c>
      <c r="C28" s="10">
        <v>20701.623350999998</v>
      </c>
      <c r="D28" s="7" t="str">
        <f t="shared" si="8"/>
        <v>N/A</v>
      </c>
      <c r="E28" s="10">
        <v>22888.831988999998</v>
      </c>
      <c r="F28" s="7" t="str">
        <f t="shared" si="9"/>
        <v>N/A</v>
      </c>
      <c r="G28" s="10">
        <v>30426.775303999999</v>
      </c>
      <c r="H28" s="7" t="str">
        <f t="shared" si="10"/>
        <v>N/A</v>
      </c>
      <c r="I28" s="8">
        <v>10.57</v>
      </c>
      <c r="J28" s="8">
        <v>32.93</v>
      </c>
      <c r="K28" s="30" t="s">
        <v>734</v>
      </c>
      <c r="L28" s="105" t="str">
        <f>IF(J28="Div by 0", "N/A", IF(K28="N/A","N/A", IF(J28&gt;VALUE(MID(K28,1,2)), "No", IF(J28&lt;-1*VALUE(MID(K28,1,2)), "No", "Yes"))))</f>
        <v>No</v>
      </c>
    </row>
    <row r="29" spans="1:12" x14ac:dyDescent="0.2">
      <c r="A29" s="128" t="s">
        <v>1113</v>
      </c>
      <c r="B29" s="30" t="s">
        <v>213</v>
      </c>
      <c r="C29" s="10">
        <v>20855.232809000001</v>
      </c>
      <c r="D29" s="7" t="str">
        <f t="shared" si="8"/>
        <v>N/A</v>
      </c>
      <c r="E29" s="10">
        <v>22597.274672</v>
      </c>
      <c r="F29" s="7" t="str">
        <f t="shared" si="9"/>
        <v>N/A</v>
      </c>
      <c r="G29" s="10">
        <v>35527.070914999997</v>
      </c>
      <c r="H29" s="7" t="str">
        <f t="shared" si="10"/>
        <v>N/A</v>
      </c>
      <c r="I29" s="8">
        <v>8.3529999999999998</v>
      </c>
      <c r="J29" s="8">
        <v>57.22</v>
      </c>
      <c r="K29" s="30" t="s">
        <v>734</v>
      </c>
      <c r="L29" s="105" t="str">
        <f>IF(J29="Div by 0", "N/A", IF(K29="N/A","N/A", IF(J29&gt;VALUE(MID(K29,1,2)), "No", IF(J29&lt;-1*VALUE(MID(K29,1,2)), "No", "Yes"))))</f>
        <v>No</v>
      </c>
    </row>
    <row r="30" spans="1:12" x14ac:dyDescent="0.2">
      <c r="A30" s="128" t="s">
        <v>1114</v>
      </c>
      <c r="B30" s="30" t="s">
        <v>213</v>
      </c>
      <c r="C30" s="10">
        <v>21282.253987</v>
      </c>
      <c r="D30" s="7" t="str">
        <f t="shared" si="8"/>
        <v>N/A</v>
      </c>
      <c r="E30" s="10">
        <v>24581.120930000001</v>
      </c>
      <c r="F30" s="7" t="str">
        <f t="shared" si="9"/>
        <v>N/A</v>
      </c>
      <c r="G30" s="10">
        <v>30083.603265000002</v>
      </c>
      <c r="H30" s="7" t="str">
        <f t="shared" si="10"/>
        <v>N/A</v>
      </c>
      <c r="I30" s="8">
        <v>15.5</v>
      </c>
      <c r="J30" s="8">
        <v>22.38</v>
      </c>
      <c r="K30" s="30" t="s">
        <v>734</v>
      </c>
      <c r="L30" s="105" t="str">
        <f>IF(J30="Div by 0", "N/A", IF(K30="N/A","N/A", IF(J30&gt;VALUE(MID(K30,1,2)), "No", IF(J30&lt;-1*VALUE(MID(K30,1,2)), "No", "Yes"))))</f>
        <v>Yes</v>
      </c>
    </row>
    <row r="31" spans="1:12" x14ac:dyDescent="0.2">
      <c r="A31" s="128" t="s">
        <v>1115</v>
      </c>
      <c r="B31" s="30" t="s">
        <v>213</v>
      </c>
      <c r="C31" s="10">
        <v>20210.523397000001</v>
      </c>
      <c r="D31" s="7" t="str">
        <f t="shared" si="8"/>
        <v>N/A</v>
      </c>
      <c r="E31" s="10">
        <v>22181.369029000001</v>
      </c>
      <c r="F31" s="7" t="str">
        <f t="shared" si="9"/>
        <v>N/A</v>
      </c>
      <c r="G31" s="10">
        <v>30690.482438999999</v>
      </c>
      <c r="H31" s="7" t="str">
        <f t="shared" si="10"/>
        <v>N/A</v>
      </c>
      <c r="I31" s="8">
        <v>9.7520000000000007</v>
      </c>
      <c r="J31" s="8">
        <v>38.36</v>
      </c>
      <c r="K31" s="30" t="s">
        <v>734</v>
      </c>
      <c r="L31" s="105" t="str">
        <f>IF(J31="Div by 0", "N/A", IF(OR(J31="N/A",K31="N/A"),"N/A", IF(J31&gt;VALUE(MID(K31,1,2)), "No", IF(J31&lt;-1*VALUE(MID(K31,1,2)), "No", "Yes"))))</f>
        <v>No</v>
      </c>
    </row>
    <row r="32" spans="1:12" x14ac:dyDescent="0.2">
      <c r="A32" s="128" t="s">
        <v>1116</v>
      </c>
      <c r="B32" s="30" t="s">
        <v>213</v>
      </c>
      <c r="C32" s="10">
        <v>21477.564799</v>
      </c>
      <c r="D32" s="7" t="str">
        <f t="shared" si="8"/>
        <v>N/A</v>
      </c>
      <c r="E32" s="10">
        <v>23990.74396</v>
      </c>
      <c r="F32" s="7" t="str">
        <f t="shared" si="9"/>
        <v>N/A</v>
      </c>
      <c r="G32" s="10">
        <v>30021.455204999998</v>
      </c>
      <c r="H32" s="7" t="str">
        <f t="shared" si="10"/>
        <v>N/A</v>
      </c>
      <c r="I32" s="8">
        <v>11.7</v>
      </c>
      <c r="J32" s="8">
        <v>25.14</v>
      </c>
      <c r="K32" s="30" t="s">
        <v>734</v>
      </c>
      <c r="L32" s="105" t="str">
        <f>IF(J32="Div by 0", "N/A", IF(OR(J32="N/A",K32="N/A"),"N/A", IF(J32&gt;VALUE(MID(K32,1,2)), "No", IF(J32&lt;-1*VALUE(MID(K32,1,2)), "No", "Yes"))))</f>
        <v>Yes</v>
      </c>
    </row>
    <row r="33" spans="1:12" x14ac:dyDescent="0.2">
      <c r="A33" s="128" t="s">
        <v>1691</v>
      </c>
      <c r="B33" s="30" t="s">
        <v>213</v>
      </c>
      <c r="C33" s="10">
        <v>12435.227461</v>
      </c>
      <c r="D33" s="7" t="str">
        <f t="shared" si="8"/>
        <v>N/A</v>
      </c>
      <c r="E33" s="10">
        <v>12801.809748</v>
      </c>
      <c r="F33" s="7" t="str">
        <f t="shared" si="9"/>
        <v>N/A</v>
      </c>
      <c r="G33" s="10">
        <v>20244.140711</v>
      </c>
      <c r="H33" s="7" t="str">
        <f t="shared" si="10"/>
        <v>N/A</v>
      </c>
      <c r="I33" s="8">
        <v>2.948</v>
      </c>
      <c r="J33" s="8">
        <v>58.13</v>
      </c>
      <c r="K33" s="30" t="s">
        <v>734</v>
      </c>
      <c r="L33" s="105" t="str">
        <f t="shared" ref="L33:L45" si="12">IF(J33="Div by 0", "N/A", IF(K33="N/A","N/A", IF(J33&gt;VALUE(MID(K33,1,2)), "No", IF(J33&lt;-1*VALUE(MID(K33,1,2)), "No", "Yes"))))</f>
        <v>No</v>
      </c>
    </row>
    <row r="34" spans="1:12" x14ac:dyDescent="0.2">
      <c r="A34" s="128" t="s">
        <v>1692</v>
      </c>
      <c r="B34" s="30" t="s">
        <v>213</v>
      </c>
      <c r="C34" s="10">
        <v>463.54049658000002</v>
      </c>
      <c r="D34" s="7" t="str">
        <f t="shared" si="8"/>
        <v>N/A</v>
      </c>
      <c r="E34" s="10">
        <v>473.88077894000003</v>
      </c>
      <c r="F34" s="7" t="str">
        <f t="shared" si="9"/>
        <v>N/A</v>
      </c>
      <c r="G34" s="10">
        <v>485.73595153999997</v>
      </c>
      <c r="H34" s="7" t="str">
        <f t="shared" si="10"/>
        <v>N/A</v>
      </c>
      <c r="I34" s="8">
        <v>2.2309999999999999</v>
      </c>
      <c r="J34" s="8">
        <v>2.5019999999999998</v>
      </c>
      <c r="K34" s="30" t="s">
        <v>734</v>
      </c>
      <c r="L34" s="105" t="str">
        <f t="shared" si="12"/>
        <v>Yes</v>
      </c>
    </row>
    <row r="35" spans="1:12" x14ac:dyDescent="0.2">
      <c r="A35" s="128" t="s">
        <v>1693</v>
      </c>
      <c r="B35" s="30" t="s">
        <v>213</v>
      </c>
      <c r="C35" s="10">
        <v>19090.178883</v>
      </c>
      <c r="D35" s="7" t="str">
        <f t="shared" si="8"/>
        <v>N/A</v>
      </c>
      <c r="E35" s="10">
        <v>21199.660261000001</v>
      </c>
      <c r="F35" s="7" t="str">
        <f t="shared" si="9"/>
        <v>N/A</v>
      </c>
      <c r="G35" s="10">
        <v>30742.007766999999</v>
      </c>
      <c r="H35" s="7" t="str">
        <f t="shared" si="10"/>
        <v>N/A</v>
      </c>
      <c r="I35" s="8">
        <v>11.05</v>
      </c>
      <c r="J35" s="8">
        <v>45.01</v>
      </c>
      <c r="K35" s="30" t="s">
        <v>734</v>
      </c>
      <c r="L35" s="105" t="str">
        <f t="shared" si="12"/>
        <v>No</v>
      </c>
    </row>
    <row r="36" spans="1:12" x14ac:dyDescent="0.2">
      <c r="A36" s="128" t="s">
        <v>1694</v>
      </c>
      <c r="B36" s="30" t="s">
        <v>213</v>
      </c>
      <c r="C36" s="10">
        <v>163.11216726000001</v>
      </c>
      <c r="D36" s="7" t="str">
        <f t="shared" si="8"/>
        <v>N/A</v>
      </c>
      <c r="E36" s="10">
        <v>159.35528123</v>
      </c>
      <c r="F36" s="7" t="str">
        <f t="shared" si="9"/>
        <v>N/A</v>
      </c>
      <c r="G36" s="10">
        <v>200.53155255999999</v>
      </c>
      <c r="H36" s="7" t="str">
        <f t="shared" si="10"/>
        <v>N/A</v>
      </c>
      <c r="I36" s="8">
        <v>-2.2999999999999998</v>
      </c>
      <c r="J36" s="8">
        <v>25.84</v>
      </c>
      <c r="K36" s="30" t="s">
        <v>734</v>
      </c>
      <c r="L36" s="105" t="str">
        <f t="shared" si="12"/>
        <v>Yes</v>
      </c>
    </row>
    <row r="37" spans="1:12" x14ac:dyDescent="0.2">
      <c r="A37" s="128" t="s">
        <v>1695</v>
      </c>
      <c r="B37" s="30" t="s">
        <v>213</v>
      </c>
      <c r="C37" s="10">
        <v>39386.731761000003</v>
      </c>
      <c r="D37" s="7" t="str">
        <f t="shared" si="8"/>
        <v>N/A</v>
      </c>
      <c r="E37" s="10">
        <v>44656.509199</v>
      </c>
      <c r="F37" s="7" t="str">
        <f t="shared" si="9"/>
        <v>N/A</v>
      </c>
      <c r="G37" s="10">
        <v>47115.442467000001</v>
      </c>
      <c r="H37" s="7" t="str">
        <f t="shared" si="10"/>
        <v>N/A</v>
      </c>
      <c r="I37" s="8">
        <v>13.38</v>
      </c>
      <c r="J37" s="8">
        <v>5.5060000000000002</v>
      </c>
      <c r="K37" s="30" t="s">
        <v>734</v>
      </c>
      <c r="L37" s="105" t="str">
        <f t="shared" si="12"/>
        <v>Yes</v>
      </c>
    </row>
    <row r="38" spans="1:12" x14ac:dyDescent="0.2">
      <c r="A38" s="128" t="s">
        <v>1696</v>
      </c>
      <c r="B38" s="30" t="s">
        <v>213</v>
      </c>
      <c r="C38" s="10">
        <v>13738.672414000001</v>
      </c>
      <c r="D38" s="7" t="str">
        <f t="shared" si="8"/>
        <v>N/A</v>
      </c>
      <c r="E38" s="10">
        <v>12744.644068</v>
      </c>
      <c r="F38" s="7" t="str">
        <f t="shared" si="9"/>
        <v>N/A</v>
      </c>
      <c r="G38" s="10">
        <v>22503.882353000001</v>
      </c>
      <c r="H38" s="7" t="str">
        <f t="shared" si="10"/>
        <v>N/A</v>
      </c>
      <c r="I38" s="8">
        <v>-7.24</v>
      </c>
      <c r="J38" s="8">
        <v>76.58</v>
      </c>
      <c r="K38" s="30" t="s">
        <v>734</v>
      </c>
      <c r="L38" s="105" t="str">
        <f t="shared" si="12"/>
        <v>No</v>
      </c>
    </row>
    <row r="39" spans="1:12" x14ac:dyDescent="0.2">
      <c r="A39" s="128" t="s">
        <v>1697</v>
      </c>
      <c r="B39" s="30" t="s">
        <v>213</v>
      </c>
      <c r="C39" s="10">
        <v>1648.0122719999999</v>
      </c>
      <c r="D39" s="7" t="str">
        <f t="shared" si="8"/>
        <v>N/A</v>
      </c>
      <c r="E39" s="10">
        <v>1707.6417693000001</v>
      </c>
      <c r="F39" s="7" t="str">
        <f t="shared" si="9"/>
        <v>N/A</v>
      </c>
      <c r="G39" s="10">
        <v>8196.9832382000004</v>
      </c>
      <c r="H39" s="7" t="str">
        <f t="shared" si="10"/>
        <v>N/A</v>
      </c>
      <c r="I39" s="8">
        <v>3.6179999999999999</v>
      </c>
      <c r="J39" s="8">
        <v>380</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30965.672672000001</v>
      </c>
      <c r="D41" s="7" t="str">
        <f t="shared" si="8"/>
        <v>N/A</v>
      </c>
      <c r="E41" s="10">
        <v>34214.613906999999</v>
      </c>
      <c r="F41" s="7" t="str">
        <f t="shared" si="9"/>
        <v>N/A</v>
      </c>
      <c r="G41" s="10">
        <v>46043.527682</v>
      </c>
      <c r="H41" s="7" t="str">
        <f t="shared" si="10"/>
        <v>N/A</v>
      </c>
      <c r="I41" s="8">
        <v>10.49</v>
      </c>
      <c r="J41" s="8">
        <v>34.57</v>
      </c>
      <c r="K41" s="30" t="s">
        <v>734</v>
      </c>
      <c r="L41" s="105" t="str">
        <f t="shared" si="12"/>
        <v>No</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24367.448807000001</v>
      </c>
      <c r="D44" s="7" t="str">
        <f t="shared" si="8"/>
        <v>N/A</v>
      </c>
      <c r="E44" s="10">
        <v>26990.548845000001</v>
      </c>
      <c r="F44" s="7" t="str">
        <f t="shared" si="9"/>
        <v>N/A</v>
      </c>
      <c r="G44" s="10">
        <v>36087.407160000002</v>
      </c>
      <c r="H44" s="7" t="str">
        <f t="shared" si="10"/>
        <v>N/A</v>
      </c>
      <c r="I44" s="8">
        <v>10.76</v>
      </c>
      <c r="J44" s="8">
        <v>33.700000000000003</v>
      </c>
      <c r="K44" s="30" t="s">
        <v>734</v>
      </c>
      <c r="L44" s="105" t="str">
        <f t="shared" si="12"/>
        <v>No</v>
      </c>
    </row>
    <row r="45" spans="1:12" ht="25.5" x14ac:dyDescent="0.2">
      <c r="A45" s="128" t="s">
        <v>1118</v>
      </c>
      <c r="B45" s="30" t="s">
        <v>213</v>
      </c>
      <c r="C45" s="10">
        <v>691.24745235</v>
      </c>
      <c r="D45" s="7" t="str">
        <f t="shared" si="8"/>
        <v>N/A</v>
      </c>
      <c r="E45" s="10">
        <v>703.75289166000005</v>
      </c>
      <c r="F45" s="7" t="str">
        <f t="shared" si="9"/>
        <v>N/A</v>
      </c>
      <c r="G45" s="10">
        <v>2001.2572752000001</v>
      </c>
      <c r="H45" s="7" t="str">
        <f t="shared" si="10"/>
        <v>N/A</v>
      </c>
      <c r="I45" s="8">
        <v>1.8089999999999999</v>
      </c>
      <c r="J45" s="8">
        <v>184.4</v>
      </c>
      <c r="K45" s="30" t="s">
        <v>734</v>
      </c>
      <c r="L45" s="105" t="str">
        <f t="shared" si="12"/>
        <v>No</v>
      </c>
    </row>
    <row r="46" spans="1:12" x14ac:dyDescent="0.2">
      <c r="A46" s="128" t="s">
        <v>1119</v>
      </c>
      <c r="B46" s="22" t="s">
        <v>213</v>
      </c>
      <c r="C46" s="29">
        <v>71082.813500999997</v>
      </c>
      <c r="D46" s="27" t="str">
        <f t="shared" si="8"/>
        <v>N/A</v>
      </c>
      <c r="E46" s="29">
        <v>78634.843129000001</v>
      </c>
      <c r="F46" s="27" t="str">
        <f t="shared" si="9"/>
        <v>N/A</v>
      </c>
      <c r="G46" s="29">
        <v>91879.504665</v>
      </c>
      <c r="H46" s="27" t="str">
        <f t="shared" si="10"/>
        <v>N/A</v>
      </c>
      <c r="I46" s="8">
        <v>10.62</v>
      </c>
      <c r="J46" s="8">
        <v>16.84</v>
      </c>
      <c r="K46" s="28" t="s">
        <v>734</v>
      </c>
      <c r="L46" s="105" t="str">
        <f>IF(J46="Div by 0", "N/A", IF(K46="N/A","N/A", IF(J46&gt;VALUE(MID(K46,1,2)), "No", IF(J46&lt;-1*VALUE(MID(K46,1,2)), "No", "Yes"))))</f>
        <v>Yes</v>
      </c>
    </row>
    <row r="47" spans="1:12" x14ac:dyDescent="0.2">
      <c r="A47" s="162" t="s">
        <v>1120</v>
      </c>
      <c r="B47" s="22" t="s">
        <v>213</v>
      </c>
      <c r="C47" s="29">
        <v>57735.555941999999</v>
      </c>
      <c r="D47" s="27" t="str">
        <f t="shared" si="8"/>
        <v>N/A</v>
      </c>
      <c r="E47" s="29">
        <v>72411.117708000005</v>
      </c>
      <c r="F47" s="27" t="str">
        <f t="shared" si="9"/>
        <v>N/A</v>
      </c>
      <c r="G47" s="29">
        <v>87897.237877000007</v>
      </c>
      <c r="H47" s="27" t="str">
        <f t="shared" si="10"/>
        <v>N/A</v>
      </c>
      <c r="I47" s="8">
        <v>25.42</v>
      </c>
      <c r="J47" s="8">
        <v>21.39</v>
      </c>
      <c r="K47" s="28" t="s">
        <v>734</v>
      </c>
      <c r="L47" s="105" t="str">
        <f>IF(J47="Div by 0", "N/A", IF(K47="N/A","N/A", IF(J47&gt;VALUE(MID(K47,1,2)), "No", IF(J47&lt;-1*VALUE(MID(K47,1,2)), "No", "Yes"))))</f>
        <v>Yes</v>
      </c>
    </row>
    <row r="48" spans="1:12" ht="25.5" x14ac:dyDescent="0.2">
      <c r="A48" s="128" t="s">
        <v>1121</v>
      </c>
      <c r="B48" s="22" t="s">
        <v>213</v>
      </c>
      <c r="C48" s="29">
        <v>78143.389353999999</v>
      </c>
      <c r="D48" s="27" t="str">
        <f t="shared" si="8"/>
        <v>N/A</v>
      </c>
      <c r="E48" s="29">
        <v>94828.870658</v>
      </c>
      <c r="F48" s="27" t="str">
        <f t="shared" si="9"/>
        <v>N/A</v>
      </c>
      <c r="G48" s="29">
        <v>125751.37651</v>
      </c>
      <c r="H48" s="27" t="str">
        <f t="shared" si="10"/>
        <v>N/A</v>
      </c>
      <c r="I48" s="8">
        <v>21.35</v>
      </c>
      <c r="J48" s="8">
        <v>32.61</v>
      </c>
      <c r="K48" s="28" t="s">
        <v>734</v>
      </c>
      <c r="L48" s="105" t="str">
        <f>IF(J48="Div by 0", "N/A", IF(K48="N/A","N/A", IF(J48&gt;VALUE(MID(K48,1,2)), "No", IF(J48&lt;-1*VALUE(MID(K48,1,2)), "No", "Yes"))))</f>
        <v>No</v>
      </c>
    </row>
    <row r="49" spans="1:12" x14ac:dyDescent="0.2">
      <c r="A49" s="151" t="s">
        <v>1122</v>
      </c>
      <c r="B49" s="22" t="s">
        <v>213</v>
      </c>
      <c r="C49" s="29">
        <v>66495.887440999999</v>
      </c>
      <c r="D49" s="27" t="str">
        <f t="shared" si="8"/>
        <v>N/A</v>
      </c>
      <c r="E49" s="29">
        <v>80089.267416999995</v>
      </c>
      <c r="F49" s="27" t="str">
        <f t="shared" si="9"/>
        <v>N/A</v>
      </c>
      <c r="G49" s="29">
        <v>97376.790343000001</v>
      </c>
      <c r="H49" s="27" t="str">
        <f t="shared" si="10"/>
        <v>N/A</v>
      </c>
      <c r="I49" s="8">
        <v>20.440000000000001</v>
      </c>
      <c r="J49" s="8">
        <v>21.59</v>
      </c>
      <c r="K49" s="28" t="s">
        <v>734</v>
      </c>
      <c r="L49" s="105" t="str">
        <f t="shared" ref="L49:L59" si="13">IF(J49="Div by 0", "N/A", IF(K49="N/A","N/A", IF(J49&gt;VALUE(MID(K49,1,2)), "No", IF(J49&lt;-1*VALUE(MID(K49,1,2)), "No", "Yes"))))</f>
        <v>Yes</v>
      </c>
    </row>
    <row r="50" spans="1:12" ht="25.5" x14ac:dyDescent="0.2">
      <c r="A50" s="128" t="s">
        <v>1123</v>
      </c>
      <c r="B50" s="22" t="s">
        <v>213</v>
      </c>
      <c r="C50" s="29">
        <v>43639.466225999997</v>
      </c>
      <c r="D50" s="27" t="str">
        <f t="shared" si="8"/>
        <v>N/A</v>
      </c>
      <c r="E50" s="29">
        <v>49531.277575</v>
      </c>
      <c r="F50" s="27" t="str">
        <f t="shared" si="9"/>
        <v>N/A</v>
      </c>
      <c r="G50" s="29">
        <v>39677.453856</v>
      </c>
      <c r="H50" s="27" t="str">
        <f t="shared" si="10"/>
        <v>N/A</v>
      </c>
      <c r="I50" s="8">
        <v>13.5</v>
      </c>
      <c r="J50" s="8">
        <v>-19.899999999999999</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v>71910.819417000006</v>
      </c>
      <c r="D52" s="27" t="str">
        <f t="shared" si="14"/>
        <v>N/A</v>
      </c>
      <c r="E52" s="29">
        <v>72928.282682999998</v>
      </c>
      <c r="F52" s="27" t="str">
        <f t="shared" si="15"/>
        <v>N/A</v>
      </c>
      <c r="G52" s="29">
        <v>88843.507736</v>
      </c>
      <c r="H52" s="27" t="str">
        <f t="shared" si="16"/>
        <v>N/A</v>
      </c>
      <c r="I52" s="8">
        <v>1.415</v>
      </c>
      <c r="J52" s="8">
        <v>21.82</v>
      </c>
      <c r="K52" s="28" t="s">
        <v>734</v>
      </c>
      <c r="L52" s="105" t="str">
        <f t="shared" si="13"/>
        <v>Yes</v>
      </c>
    </row>
    <row r="53" spans="1:12" ht="25.5" x14ac:dyDescent="0.2">
      <c r="A53" s="128" t="s">
        <v>1126</v>
      </c>
      <c r="B53" s="22" t="s">
        <v>213</v>
      </c>
      <c r="C53" s="29">
        <v>58228.500998000003</v>
      </c>
      <c r="D53" s="27" t="str">
        <f t="shared" si="14"/>
        <v>N/A</v>
      </c>
      <c r="E53" s="29">
        <v>62286.842547</v>
      </c>
      <c r="F53" s="27" t="str">
        <f t="shared" si="15"/>
        <v>N/A</v>
      </c>
      <c r="G53" s="29">
        <v>26612.2</v>
      </c>
      <c r="H53" s="27" t="str">
        <f t="shared" si="16"/>
        <v>N/A</v>
      </c>
      <c r="I53" s="8">
        <v>6.97</v>
      </c>
      <c r="J53" s="8">
        <v>-57.3</v>
      </c>
      <c r="K53" s="28" t="s">
        <v>734</v>
      </c>
      <c r="L53" s="105" t="str">
        <f t="shared" si="13"/>
        <v>No</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76112.421891999998</v>
      </c>
      <c r="D55" s="27" t="str">
        <f t="shared" si="14"/>
        <v>N/A</v>
      </c>
      <c r="E55" s="29">
        <v>91754.794932000004</v>
      </c>
      <c r="F55" s="27" t="str">
        <f t="shared" si="15"/>
        <v>N/A</v>
      </c>
      <c r="G55" s="29">
        <v>41790.578974999997</v>
      </c>
      <c r="H55" s="27" t="str">
        <f t="shared" si="16"/>
        <v>N/A</v>
      </c>
      <c r="I55" s="8">
        <v>20.55</v>
      </c>
      <c r="J55" s="8">
        <v>-54.5</v>
      </c>
      <c r="K55" s="28" t="s">
        <v>734</v>
      </c>
      <c r="L55" s="105" t="str">
        <f t="shared" si="13"/>
        <v>No</v>
      </c>
    </row>
    <row r="56" spans="1:12" ht="25.5" x14ac:dyDescent="0.2">
      <c r="A56" s="128" t="s">
        <v>1129</v>
      </c>
      <c r="B56" s="22" t="s">
        <v>213</v>
      </c>
      <c r="C56" s="29">
        <v>38245.847478000003</v>
      </c>
      <c r="D56" s="27" t="str">
        <f t="shared" si="14"/>
        <v>N/A</v>
      </c>
      <c r="E56" s="29">
        <v>38963.727779000001</v>
      </c>
      <c r="F56" s="27" t="str">
        <f t="shared" si="15"/>
        <v>N/A</v>
      </c>
      <c r="G56" s="29">
        <v>34032.401324999999</v>
      </c>
      <c r="H56" s="27" t="str">
        <f t="shared" si="16"/>
        <v>N/A</v>
      </c>
      <c r="I56" s="8">
        <v>1.877</v>
      </c>
      <c r="J56" s="8">
        <v>-12.7</v>
      </c>
      <c r="K56" s="28" t="s">
        <v>734</v>
      </c>
      <c r="L56" s="105" t="str">
        <f t="shared" si="13"/>
        <v>Yes</v>
      </c>
    </row>
    <row r="57" spans="1:12" ht="25.5" x14ac:dyDescent="0.2">
      <c r="A57" s="128" t="s">
        <v>1130</v>
      </c>
      <c r="B57" s="22" t="s">
        <v>213</v>
      </c>
      <c r="C57" s="29">
        <v>51862.804347999998</v>
      </c>
      <c r="D57" s="27" t="str">
        <f t="shared" si="14"/>
        <v>N/A</v>
      </c>
      <c r="E57" s="29">
        <v>49677.045714</v>
      </c>
      <c r="F57" s="27" t="str">
        <f t="shared" si="15"/>
        <v>N/A</v>
      </c>
      <c r="G57" s="29">
        <v>63478.523809999999</v>
      </c>
      <c r="H57" s="27" t="str">
        <f t="shared" si="16"/>
        <v>N/A</v>
      </c>
      <c r="I57" s="8">
        <v>-4.21</v>
      </c>
      <c r="J57" s="8">
        <v>27.78</v>
      </c>
      <c r="K57" s="28" t="s">
        <v>734</v>
      </c>
      <c r="L57" s="105" t="str">
        <f t="shared" si="13"/>
        <v>Yes</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v>100077.24438</v>
      </c>
      <c r="H59" s="27" t="str">
        <f t="shared" si="16"/>
        <v>N/A</v>
      </c>
      <c r="I59" s="8" t="s">
        <v>1751</v>
      </c>
      <c r="J59" s="8" t="s">
        <v>1751</v>
      </c>
      <c r="K59" s="28" t="s">
        <v>734</v>
      </c>
      <c r="L59" s="105" t="str">
        <f t="shared" si="13"/>
        <v>N/A</v>
      </c>
    </row>
    <row r="60" spans="1:12" x14ac:dyDescent="0.2">
      <c r="A60" s="151" t="s">
        <v>356</v>
      </c>
      <c r="B60" s="22" t="s">
        <v>213</v>
      </c>
      <c r="C60" s="29">
        <v>5413012054</v>
      </c>
      <c r="D60" s="27" t="str">
        <f t="shared" si="14"/>
        <v>N/A</v>
      </c>
      <c r="E60" s="29">
        <v>6963363124</v>
      </c>
      <c r="F60" s="27" t="str">
        <f t="shared" si="15"/>
        <v>N/A</v>
      </c>
      <c r="G60" s="29">
        <v>8385327988</v>
      </c>
      <c r="H60" s="27" t="str">
        <f t="shared" si="16"/>
        <v>N/A</v>
      </c>
      <c r="I60" s="8">
        <v>28.64</v>
      </c>
      <c r="J60" s="8">
        <v>20.420000000000002</v>
      </c>
      <c r="K60" s="28" t="s">
        <v>734</v>
      </c>
      <c r="L60" s="105" t="str">
        <f t="shared" ref="L60:L70" si="17">IF(J60="Div by 0", "N/A", IF(K60="N/A","N/A", IF(J60&gt;VALUE(MID(K60,1,2)), "No", IF(J60&lt;-1*VALUE(MID(K60,1,2)), "No", "Yes"))))</f>
        <v>Yes</v>
      </c>
    </row>
    <row r="61" spans="1:12" ht="25.5" x14ac:dyDescent="0.2">
      <c r="A61" s="128" t="s">
        <v>1133</v>
      </c>
      <c r="B61" s="22" t="s">
        <v>213</v>
      </c>
      <c r="C61" s="29">
        <v>98975210</v>
      </c>
      <c r="D61" s="27" t="str">
        <f t="shared" si="14"/>
        <v>N/A</v>
      </c>
      <c r="E61" s="29">
        <v>119836306</v>
      </c>
      <c r="F61" s="27" t="str">
        <f t="shared" si="15"/>
        <v>N/A</v>
      </c>
      <c r="G61" s="29">
        <v>4062271</v>
      </c>
      <c r="H61" s="27" t="str">
        <f t="shared" si="16"/>
        <v>N/A</v>
      </c>
      <c r="I61" s="8">
        <v>21.08</v>
      </c>
      <c r="J61" s="8">
        <v>-96.6</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2309547</v>
      </c>
      <c r="D63" s="27" t="str">
        <f t="shared" si="14"/>
        <v>N/A</v>
      </c>
      <c r="E63" s="29">
        <v>4660537</v>
      </c>
      <c r="F63" s="27" t="str">
        <f t="shared" si="15"/>
        <v>N/A</v>
      </c>
      <c r="G63" s="29">
        <v>5791430</v>
      </c>
      <c r="H63" s="27" t="str">
        <f t="shared" si="16"/>
        <v>N/A</v>
      </c>
      <c r="I63" s="8">
        <v>101.8</v>
      </c>
      <c r="J63" s="8">
        <v>24.27</v>
      </c>
      <c r="K63" s="28" t="s">
        <v>734</v>
      </c>
      <c r="L63" s="105" t="str">
        <f t="shared" si="17"/>
        <v>Yes</v>
      </c>
    </row>
    <row r="64" spans="1:12" ht="25.5" x14ac:dyDescent="0.2">
      <c r="A64" s="128" t="s">
        <v>1136</v>
      </c>
      <c r="B64" s="22" t="s">
        <v>213</v>
      </c>
      <c r="C64" s="29">
        <v>129422497</v>
      </c>
      <c r="D64" s="27" t="str">
        <f t="shared" si="14"/>
        <v>N/A</v>
      </c>
      <c r="E64" s="29">
        <v>149941883</v>
      </c>
      <c r="F64" s="27" t="str">
        <f t="shared" si="15"/>
        <v>N/A</v>
      </c>
      <c r="G64" s="29">
        <v>891496</v>
      </c>
      <c r="H64" s="27" t="str">
        <f t="shared" si="16"/>
        <v>N/A</v>
      </c>
      <c r="I64" s="8">
        <v>15.85</v>
      </c>
      <c r="J64" s="8">
        <v>-99.4</v>
      </c>
      <c r="K64" s="28" t="s">
        <v>734</v>
      </c>
      <c r="L64" s="105" t="str">
        <f t="shared" si="17"/>
        <v>No</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5047810757</v>
      </c>
      <c r="D66" s="27" t="str">
        <f t="shared" si="14"/>
        <v>N/A</v>
      </c>
      <c r="E66" s="29">
        <v>6548669769</v>
      </c>
      <c r="F66" s="27" t="str">
        <f t="shared" si="15"/>
        <v>N/A</v>
      </c>
      <c r="G66" s="29">
        <v>28943777</v>
      </c>
      <c r="H66" s="27" t="str">
        <f t="shared" si="16"/>
        <v>N/A</v>
      </c>
      <c r="I66" s="8">
        <v>29.73</v>
      </c>
      <c r="J66" s="8">
        <v>-99.6</v>
      </c>
      <c r="K66" s="28" t="s">
        <v>734</v>
      </c>
      <c r="L66" s="105" t="str">
        <f t="shared" si="17"/>
        <v>No</v>
      </c>
    </row>
    <row r="67" spans="1:12" ht="25.5" x14ac:dyDescent="0.2">
      <c r="A67" s="128" t="s">
        <v>1139</v>
      </c>
      <c r="B67" s="22" t="s">
        <v>213</v>
      </c>
      <c r="C67" s="29">
        <v>130436783</v>
      </c>
      <c r="D67" s="27" t="str">
        <f t="shared" si="14"/>
        <v>N/A</v>
      </c>
      <c r="E67" s="29">
        <v>136395355</v>
      </c>
      <c r="F67" s="27" t="str">
        <f t="shared" si="15"/>
        <v>N/A</v>
      </c>
      <c r="G67" s="29">
        <v>10332556</v>
      </c>
      <c r="H67" s="27" t="str">
        <f t="shared" si="16"/>
        <v>N/A</v>
      </c>
      <c r="I67" s="8">
        <v>4.5679999999999996</v>
      </c>
      <c r="J67" s="8">
        <v>-92.4</v>
      </c>
      <c r="K67" s="28" t="s">
        <v>734</v>
      </c>
      <c r="L67" s="105" t="str">
        <f t="shared" si="17"/>
        <v>No</v>
      </c>
    </row>
    <row r="68" spans="1:12" ht="25.5" x14ac:dyDescent="0.2">
      <c r="A68" s="128" t="s">
        <v>1140</v>
      </c>
      <c r="B68" s="22" t="s">
        <v>213</v>
      </c>
      <c r="C68" s="29">
        <v>4057260</v>
      </c>
      <c r="D68" s="27" t="str">
        <f t="shared" si="14"/>
        <v>N/A</v>
      </c>
      <c r="E68" s="29">
        <v>3859274</v>
      </c>
      <c r="F68" s="27" t="str">
        <f t="shared" si="15"/>
        <v>N/A</v>
      </c>
      <c r="G68" s="29">
        <v>159714</v>
      </c>
      <c r="H68" s="27" t="str">
        <f t="shared" si="16"/>
        <v>N/A</v>
      </c>
      <c r="I68" s="8">
        <v>-4.88</v>
      </c>
      <c r="J68" s="8">
        <v>-95.9</v>
      </c>
      <c r="K68" s="28" t="s">
        <v>734</v>
      </c>
      <c r="L68" s="105" t="str">
        <f t="shared" si="17"/>
        <v>No</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8335146744</v>
      </c>
      <c r="H70" s="27" t="str">
        <f t="shared" si="16"/>
        <v>N/A</v>
      </c>
      <c r="I70" s="8" t="s">
        <v>1751</v>
      </c>
      <c r="J70" s="8" t="s">
        <v>1751</v>
      </c>
      <c r="K70" s="28" t="s">
        <v>734</v>
      </c>
      <c r="L70" s="105" t="str">
        <f t="shared" si="17"/>
        <v>N/A</v>
      </c>
    </row>
    <row r="71" spans="1:12" x14ac:dyDescent="0.2">
      <c r="A71" s="151" t="s">
        <v>1143</v>
      </c>
      <c r="B71" s="22" t="s">
        <v>213</v>
      </c>
      <c r="C71" s="29">
        <v>44992.203923000001</v>
      </c>
      <c r="D71" s="27" t="str">
        <f t="shared" si="14"/>
        <v>N/A</v>
      </c>
      <c r="E71" s="29">
        <v>58997.052623000003</v>
      </c>
      <c r="F71" s="27" t="str">
        <f t="shared" si="15"/>
        <v>N/A</v>
      </c>
      <c r="G71" s="29">
        <v>69165.330331000005</v>
      </c>
      <c r="H71" s="27" t="str">
        <f t="shared" si="16"/>
        <v>N/A</v>
      </c>
      <c r="I71" s="8">
        <v>31.13</v>
      </c>
      <c r="J71" s="8">
        <v>17.239999999999998</v>
      </c>
      <c r="K71" s="28" t="s">
        <v>734</v>
      </c>
      <c r="L71" s="105" t="str">
        <f t="shared" ref="L71:L81" si="18">IF(J71="Div by 0", "N/A", IF(K71="N/A","N/A", IF(J71&gt;VALUE(MID(K71,1,2)), "No", IF(J71&lt;-1*VALUE(MID(K71,1,2)), "No", "Yes"))))</f>
        <v>Yes</v>
      </c>
    </row>
    <row r="72" spans="1:12" ht="25.5" x14ac:dyDescent="0.2">
      <c r="A72" s="128" t="s">
        <v>1144</v>
      </c>
      <c r="B72" s="22" t="s">
        <v>213</v>
      </c>
      <c r="C72" s="29">
        <v>3871.2093715000001</v>
      </c>
      <c r="D72" s="27" t="str">
        <f t="shared" si="14"/>
        <v>N/A</v>
      </c>
      <c r="E72" s="29">
        <v>5825.4973505999997</v>
      </c>
      <c r="F72" s="27" t="str">
        <f t="shared" si="15"/>
        <v>N/A</v>
      </c>
      <c r="G72" s="29">
        <v>2567.8072060999998</v>
      </c>
      <c r="H72" s="27" t="str">
        <f t="shared" si="16"/>
        <v>N/A</v>
      </c>
      <c r="I72" s="8">
        <v>50.48</v>
      </c>
      <c r="J72" s="8">
        <v>-55.9</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v>2242.2786408000002</v>
      </c>
      <c r="D74" s="27" t="str">
        <f t="shared" si="14"/>
        <v>N/A</v>
      </c>
      <c r="E74" s="29">
        <v>3956.3132427999999</v>
      </c>
      <c r="F74" s="27" t="str">
        <f t="shared" si="15"/>
        <v>N/A</v>
      </c>
      <c r="G74" s="29">
        <v>4072.7355837</v>
      </c>
      <c r="H74" s="27" t="str">
        <f t="shared" si="16"/>
        <v>N/A</v>
      </c>
      <c r="I74" s="8">
        <v>76.44</v>
      </c>
      <c r="J74" s="8">
        <v>2.9430000000000001</v>
      </c>
      <c r="K74" s="28" t="s">
        <v>734</v>
      </c>
      <c r="L74" s="105" t="str">
        <f t="shared" si="18"/>
        <v>Yes</v>
      </c>
    </row>
    <row r="75" spans="1:12" ht="25.5" x14ac:dyDescent="0.2">
      <c r="A75" s="128" t="s">
        <v>1147</v>
      </c>
      <c r="B75" s="22" t="s">
        <v>213</v>
      </c>
      <c r="C75" s="29">
        <v>36904.048189000001</v>
      </c>
      <c r="D75" s="27" t="str">
        <f t="shared" si="14"/>
        <v>N/A</v>
      </c>
      <c r="E75" s="29">
        <v>40634.656640000001</v>
      </c>
      <c r="F75" s="27" t="str">
        <f t="shared" si="15"/>
        <v>N/A</v>
      </c>
      <c r="G75" s="29">
        <v>5094.2628570999996</v>
      </c>
      <c r="H75" s="27" t="str">
        <f t="shared" si="16"/>
        <v>N/A</v>
      </c>
      <c r="I75" s="8">
        <v>10.11</v>
      </c>
      <c r="J75" s="8">
        <v>-87.5</v>
      </c>
      <c r="K75" s="28" t="s">
        <v>734</v>
      </c>
      <c r="L75" s="105" t="str">
        <f t="shared" si="18"/>
        <v>No</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60611.065499999997</v>
      </c>
      <c r="D77" s="27" t="str">
        <f t="shared" si="14"/>
        <v>N/A</v>
      </c>
      <c r="E77" s="29">
        <v>76676.928658000004</v>
      </c>
      <c r="F77" s="27" t="str">
        <f t="shared" si="15"/>
        <v>N/A</v>
      </c>
      <c r="G77" s="29">
        <v>14989.009322</v>
      </c>
      <c r="H77" s="27" t="str">
        <f t="shared" si="16"/>
        <v>N/A</v>
      </c>
      <c r="I77" s="8">
        <v>26.51</v>
      </c>
      <c r="J77" s="8">
        <v>-80.5</v>
      </c>
      <c r="K77" s="28" t="s">
        <v>734</v>
      </c>
      <c r="L77" s="105" t="str">
        <f t="shared" si="18"/>
        <v>No</v>
      </c>
    </row>
    <row r="78" spans="1:12" ht="25.5" x14ac:dyDescent="0.2">
      <c r="A78" s="128" t="s">
        <v>1150</v>
      </c>
      <c r="B78" s="22" t="s">
        <v>213</v>
      </c>
      <c r="C78" s="29">
        <v>19352.638427000002</v>
      </c>
      <c r="D78" s="27" t="str">
        <f t="shared" si="14"/>
        <v>N/A</v>
      </c>
      <c r="E78" s="29">
        <v>19460.030675000002</v>
      </c>
      <c r="F78" s="27" t="str">
        <f t="shared" si="15"/>
        <v>N/A</v>
      </c>
      <c r="G78" s="29">
        <v>7608.6568483000001</v>
      </c>
      <c r="H78" s="27" t="str">
        <f t="shared" si="16"/>
        <v>N/A</v>
      </c>
      <c r="I78" s="8">
        <v>0.55489999999999995</v>
      </c>
      <c r="J78" s="8">
        <v>-60.9</v>
      </c>
      <c r="K78" s="28" t="s">
        <v>734</v>
      </c>
      <c r="L78" s="105" t="str">
        <f t="shared" si="18"/>
        <v>No</v>
      </c>
    </row>
    <row r="79" spans="1:12" ht="25.5" x14ac:dyDescent="0.2">
      <c r="A79" s="128" t="s">
        <v>1151</v>
      </c>
      <c r="B79" s="22" t="s">
        <v>213</v>
      </c>
      <c r="C79" s="29">
        <v>22050.326087000001</v>
      </c>
      <c r="D79" s="27" t="str">
        <f t="shared" si="14"/>
        <v>N/A</v>
      </c>
      <c r="E79" s="29">
        <v>22052.994286000001</v>
      </c>
      <c r="F79" s="27" t="str">
        <f t="shared" si="15"/>
        <v>N/A</v>
      </c>
      <c r="G79" s="29">
        <v>7605.4285713999998</v>
      </c>
      <c r="H79" s="27" t="str">
        <f t="shared" si="16"/>
        <v>N/A</v>
      </c>
      <c r="I79" s="8">
        <v>1.21E-2</v>
      </c>
      <c r="J79" s="8">
        <v>-65.5</v>
      </c>
      <c r="K79" s="28" t="s">
        <v>734</v>
      </c>
      <c r="L79" s="105" t="str">
        <f t="shared" si="18"/>
        <v>No</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v>72639.343460000004</v>
      </c>
      <c r="H81" s="27" t="str">
        <f t="shared" si="16"/>
        <v>N/A</v>
      </c>
      <c r="I81" s="8" t="s">
        <v>1751</v>
      </c>
      <c r="J81" s="8" t="s">
        <v>1751</v>
      </c>
      <c r="K81" s="28" t="s">
        <v>734</v>
      </c>
      <c r="L81" s="105" t="str">
        <f t="shared" si="18"/>
        <v>N/A</v>
      </c>
    </row>
    <row r="82" spans="1:12" x14ac:dyDescent="0.2">
      <c r="A82" s="128" t="s">
        <v>357</v>
      </c>
      <c r="B82" s="22" t="s">
        <v>213</v>
      </c>
      <c r="C82" s="29">
        <v>5415643664</v>
      </c>
      <c r="D82" s="27" t="str">
        <f t="shared" si="14"/>
        <v>N/A</v>
      </c>
      <c r="E82" s="29">
        <v>6967254469</v>
      </c>
      <c r="F82" s="27" t="str">
        <f t="shared" si="15"/>
        <v>N/A</v>
      </c>
      <c r="G82" s="29">
        <v>8385936173</v>
      </c>
      <c r="H82" s="27" t="str">
        <f t="shared" si="16"/>
        <v>N/A</v>
      </c>
      <c r="I82" s="8">
        <v>28.65</v>
      </c>
      <c r="J82" s="8">
        <v>20.36</v>
      </c>
      <c r="K82" s="28" t="s">
        <v>734</v>
      </c>
      <c r="L82" s="105" t="str">
        <f t="shared" ref="L82:L138" si="19">IF(J82="Div by 0", "N/A", IF(K82="N/A","N/A", IF(J82&gt;VALUE(MID(K82,1,2)), "No", IF(J82&lt;-1*VALUE(MID(K82,1,2)), "No", "Yes"))))</f>
        <v>Yes</v>
      </c>
    </row>
    <row r="83" spans="1:12" x14ac:dyDescent="0.2">
      <c r="A83" s="128" t="s">
        <v>363</v>
      </c>
      <c r="B83" s="22" t="s">
        <v>213</v>
      </c>
      <c r="C83" s="23">
        <v>102769</v>
      </c>
      <c r="D83" s="27" t="str">
        <f t="shared" ref="D83:D114" si="20">IF($B83="N/A","N/A",IF(C83&gt;10,"No",IF(C83&lt;-10,"No","Yes")))</f>
        <v>N/A</v>
      </c>
      <c r="E83" s="23">
        <v>92079</v>
      </c>
      <c r="F83" s="27" t="str">
        <f t="shared" ref="F83:F114" si="21">IF($B83="N/A","N/A",IF(E83&gt;10,"No",IF(E83&lt;-10,"No","Yes")))</f>
        <v>N/A</v>
      </c>
      <c r="G83" s="23">
        <v>93161</v>
      </c>
      <c r="H83" s="27" t="str">
        <f t="shared" ref="H83:H114" si="22">IF($B83="N/A","N/A",IF(G83&gt;10,"No",IF(G83&lt;-10,"No","Yes")))</f>
        <v>N/A</v>
      </c>
      <c r="I83" s="8">
        <v>-10.4</v>
      </c>
      <c r="J83" s="8">
        <v>1.175</v>
      </c>
      <c r="K83" s="28" t="s">
        <v>734</v>
      </c>
      <c r="L83" s="105" t="str">
        <f t="shared" si="19"/>
        <v>Yes</v>
      </c>
    </row>
    <row r="84" spans="1:12" x14ac:dyDescent="0.2">
      <c r="A84" s="128" t="s">
        <v>358</v>
      </c>
      <c r="B84" s="22" t="s">
        <v>213</v>
      </c>
      <c r="C84" s="29">
        <v>52697.249793000003</v>
      </c>
      <c r="D84" s="27" t="str">
        <f t="shared" si="20"/>
        <v>N/A</v>
      </c>
      <c r="E84" s="29">
        <v>75666.052725999994</v>
      </c>
      <c r="F84" s="27" t="str">
        <f t="shared" si="21"/>
        <v>N/A</v>
      </c>
      <c r="G84" s="29">
        <v>90015.523373999997</v>
      </c>
      <c r="H84" s="27" t="str">
        <f t="shared" si="22"/>
        <v>N/A</v>
      </c>
      <c r="I84" s="8">
        <v>43.59</v>
      </c>
      <c r="J84" s="8">
        <v>18.96</v>
      </c>
      <c r="K84" s="28" t="s">
        <v>734</v>
      </c>
      <c r="L84" s="105" t="str">
        <f t="shared" si="19"/>
        <v>Yes</v>
      </c>
    </row>
    <row r="85" spans="1:12" ht="25.5" x14ac:dyDescent="0.2">
      <c r="A85" s="128" t="s">
        <v>1154</v>
      </c>
      <c r="B85" s="22" t="s">
        <v>213</v>
      </c>
      <c r="C85" s="29">
        <v>134514452</v>
      </c>
      <c r="D85" s="27" t="str">
        <f t="shared" si="20"/>
        <v>N/A</v>
      </c>
      <c r="E85" s="29">
        <v>146396289</v>
      </c>
      <c r="F85" s="27" t="str">
        <f t="shared" si="21"/>
        <v>N/A</v>
      </c>
      <c r="G85" s="29">
        <v>69625872</v>
      </c>
      <c r="H85" s="27" t="str">
        <f t="shared" si="22"/>
        <v>N/A</v>
      </c>
      <c r="I85" s="8">
        <v>8.8330000000000002</v>
      </c>
      <c r="J85" s="8">
        <v>-52.4</v>
      </c>
      <c r="K85" s="28" t="s">
        <v>734</v>
      </c>
      <c r="L85" s="105" t="str">
        <f t="shared" si="19"/>
        <v>No</v>
      </c>
    </row>
    <row r="86" spans="1:12" x14ac:dyDescent="0.2">
      <c r="A86" s="128" t="s">
        <v>724</v>
      </c>
      <c r="B86" s="22" t="s">
        <v>213</v>
      </c>
      <c r="C86" s="23">
        <v>15769</v>
      </c>
      <c r="D86" s="27" t="str">
        <f t="shared" si="20"/>
        <v>N/A</v>
      </c>
      <c r="E86" s="23">
        <v>14729</v>
      </c>
      <c r="F86" s="27" t="str">
        <f t="shared" si="21"/>
        <v>N/A</v>
      </c>
      <c r="G86" s="23">
        <v>12490</v>
      </c>
      <c r="H86" s="27" t="str">
        <f t="shared" si="22"/>
        <v>N/A</v>
      </c>
      <c r="I86" s="8">
        <v>-6.6</v>
      </c>
      <c r="J86" s="8">
        <v>-15.2</v>
      </c>
      <c r="K86" s="28" t="s">
        <v>734</v>
      </c>
      <c r="L86" s="105" t="str">
        <f t="shared" si="19"/>
        <v>Yes</v>
      </c>
    </row>
    <row r="87" spans="1:12" ht="25.5" x14ac:dyDescent="0.2">
      <c r="A87" s="128" t="s">
        <v>1155</v>
      </c>
      <c r="B87" s="22" t="s">
        <v>213</v>
      </c>
      <c r="C87" s="29">
        <v>8530.3095947999991</v>
      </c>
      <c r="D87" s="27" t="str">
        <f t="shared" si="20"/>
        <v>N/A</v>
      </c>
      <c r="E87" s="29">
        <v>9939.3230361999995</v>
      </c>
      <c r="F87" s="27" t="str">
        <f t="shared" si="21"/>
        <v>N/A</v>
      </c>
      <c r="G87" s="29">
        <v>5574.5293835000002</v>
      </c>
      <c r="H87" s="27" t="str">
        <f t="shared" si="22"/>
        <v>N/A</v>
      </c>
      <c r="I87" s="8">
        <v>16.52</v>
      </c>
      <c r="J87" s="8">
        <v>-43.9</v>
      </c>
      <c r="K87" s="28" t="s">
        <v>734</v>
      </c>
      <c r="L87" s="105" t="str">
        <f t="shared" si="19"/>
        <v>No</v>
      </c>
    </row>
    <row r="88" spans="1:12" ht="25.5" x14ac:dyDescent="0.2">
      <c r="A88" s="128" t="s">
        <v>1156</v>
      </c>
      <c r="B88" s="22" t="s">
        <v>213</v>
      </c>
      <c r="C88" s="29">
        <v>3503973618</v>
      </c>
      <c r="D88" s="27" t="str">
        <f t="shared" si="20"/>
        <v>N/A</v>
      </c>
      <c r="E88" s="29">
        <v>3734324284</v>
      </c>
      <c r="F88" s="27" t="str">
        <f t="shared" si="21"/>
        <v>N/A</v>
      </c>
      <c r="G88" s="29">
        <v>1526923898</v>
      </c>
      <c r="H88" s="27" t="str">
        <f t="shared" si="22"/>
        <v>N/A</v>
      </c>
      <c r="I88" s="8">
        <v>6.5739999999999998</v>
      </c>
      <c r="J88" s="8">
        <v>-59.1</v>
      </c>
      <c r="K88" s="28" t="s">
        <v>734</v>
      </c>
      <c r="L88" s="105" t="str">
        <f t="shared" si="19"/>
        <v>No</v>
      </c>
    </row>
    <row r="89" spans="1:12" x14ac:dyDescent="0.2">
      <c r="A89" s="128" t="s">
        <v>725</v>
      </c>
      <c r="B89" s="22" t="s">
        <v>213</v>
      </c>
      <c r="C89" s="23">
        <v>46602</v>
      </c>
      <c r="D89" s="27" t="str">
        <f t="shared" si="20"/>
        <v>N/A</v>
      </c>
      <c r="E89" s="23">
        <v>49946</v>
      </c>
      <c r="F89" s="27" t="str">
        <f t="shared" si="21"/>
        <v>N/A</v>
      </c>
      <c r="G89" s="23">
        <v>48620</v>
      </c>
      <c r="H89" s="27" t="str">
        <f t="shared" si="22"/>
        <v>N/A</v>
      </c>
      <c r="I89" s="8">
        <v>7.1760000000000002</v>
      </c>
      <c r="J89" s="8">
        <v>-2.65</v>
      </c>
      <c r="K89" s="28" t="s">
        <v>734</v>
      </c>
      <c r="L89" s="105" t="str">
        <f t="shared" si="19"/>
        <v>Yes</v>
      </c>
    </row>
    <row r="90" spans="1:12" ht="25.5" x14ac:dyDescent="0.2">
      <c r="A90" s="128" t="s">
        <v>1157</v>
      </c>
      <c r="B90" s="22" t="s">
        <v>213</v>
      </c>
      <c r="C90" s="29">
        <v>75189.339900000006</v>
      </c>
      <c r="D90" s="27" t="str">
        <f t="shared" si="20"/>
        <v>N/A</v>
      </c>
      <c r="E90" s="29">
        <v>74767.234293000001</v>
      </c>
      <c r="F90" s="27" t="str">
        <f t="shared" si="21"/>
        <v>N/A</v>
      </c>
      <c r="G90" s="29">
        <v>31405.263224999999</v>
      </c>
      <c r="H90" s="27" t="str">
        <f t="shared" si="22"/>
        <v>N/A</v>
      </c>
      <c r="I90" s="8">
        <v>-0.56100000000000005</v>
      </c>
      <c r="J90" s="8">
        <v>-58</v>
      </c>
      <c r="K90" s="28" t="s">
        <v>734</v>
      </c>
      <c r="L90" s="105" t="str">
        <f t="shared" si="19"/>
        <v>No</v>
      </c>
    </row>
    <row r="91" spans="1:12" ht="25.5" x14ac:dyDescent="0.2">
      <c r="A91" s="128" t="s">
        <v>1158</v>
      </c>
      <c r="B91" s="22" t="s">
        <v>213</v>
      </c>
      <c r="C91" s="29">
        <v>50172601</v>
      </c>
      <c r="D91" s="27" t="str">
        <f t="shared" si="20"/>
        <v>N/A</v>
      </c>
      <c r="E91" s="29">
        <v>47943026</v>
      </c>
      <c r="F91" s="27" t="str">
        <f t="shared" si="21"/>
        <v>N/A</v>
      </c>
      <c r="G91" s="29">
        <v>23620143</v>
      </c>
      <c r="H91" s="27" t="str">
        <f t="shared" si="22"/>
        <v>N/A</v>
      </c>
      <c r="I91" s="8">
        <v>-4.4400000000000004</v>
      </c>
      <c r="J91" s="8">
        <v>-50.7</v>
      </c>
      <c r="K91" s="28" t="s">
        <v>734</v>
      </c>
      <c r="L91" s="105" t="str">
        <f t="shared" si="19"/>
        <v>No</v>
      </c>
    </row>
    <row r="92" spans="1:12" x14ac:dyDescent="0.2">
      <c r="A92" s="128" t="s">
        <v>726</v>
      </c>
      <c r="B92" s="22" t="s">
        <v>213</v>
      </c>
      <c r="C92" s="23">
        <v>8578</v>
      </c>
      <c r="D92" s="27" t="str">
        <f t="shared" si="20"/>
        <v>N/A</v>
      </c>
      <c r="E92" s="23">
        <v>8706</v>
      </c>
      <c r="F92" s="27" t="str">
        <f t="shared" si="21"/>
        <v>N/A</v>
      </c>
      <c r="G92" s="23">
        <v>8357</v>
      </c>
      <c r="H92" s="27" t="str">
        <f t="shared" si="22"/>
        <v>N/A</v>
      </c>
      <c r="I92" s="8">
        <v>1.492</v>
      </c>
      <c r="J92" s="8">
        <v>-4.01</v>
      </c>
      <c r="K92" s="28" t="s">
        <v>734</v>
      </c>
      <c r="L92" s="105" t="str">
        <f t="shared" si="19"/>
        <v>Yes</v>
      </c>
    </row>
    <row r="93" spans="1:12" ht="25.5" x14ac:dyDescent="0.2">
      <c r="A93" s="128" t="s">
        <v>1159</v>
      </c>
      <c r="B93" s="22" t="s">
        <v>213</v>
      </c>
      <c r="C93" s="29">
        <v>5848.9858941000002</v>
      </c>
      <c r="D93" s="27" t="str">
        <f t="shared" si="20"/>
        <v>N/A</v>
      </c>
      <c r="E93" s="29">
        <v>5506.8947852000001</v>
      </c>
      <c r="F93" s="27" t="str">
        <f t="shared" si="21"/>
        <v>N/A</v>
      </c>
      <c r="G93" s="29">
        <v>2826.3902118000001</v>
      </c>
      <c r="H93" s="27" t="str">
        <f t="shared" si="22"/>
        <v>N/A</v>
      </c>
      <c r="I93" s="8">
        <v>-5.85</v>
      </c>
      <c r="J93" s="8">
        <v>-48.7</v>
      </c>
      <c r="K93" s="28" t="s">
        <v>734</v>
      </c>
      <c r="L93" s="105" t="str">
        <f t="shared" si="19"/>
        <v>No</v>
      </c>
    </row>
    <row r="94" spans="1:12" x14ac:dyDescent="0.2">
      <c r="A94" s="128" t="s">
        <v>1160</v>
      </c>
      <c r="B94" s="22" t="s">
        <v>213</v>
      </c>
      <c r="C94" s="29">
        <v>1496127461</v>
      </c>
      <c r="D94" s="27" t="str">
        <f t="shared" si="20"/>
        <v>N/A</v>
      </c>
      <c r="E94" s="29">
        <v>1470699849</v>
      </c>
      <c r="F94" s="27" t="str">
        <f t="shared" si="21"/>
        <v>N/A</v>
      </c>
      <c r="G94" s="29">
        <v>639466608</v>
      </c>
      <c r="H94" s="27" t="str">
        <f t="shared" si="22"/>
        <v>N/A</v>
      </c>
      <c r="I94" s="8">
        <v>-1.7</v>
      </c>
      <c r="J94" s="8">
        <v>-56.5</v>
      </c>
      <c r="K94" s="28" t="s">
        <v>734</v>
      </c>
      <c r="L94" s="105" t="str">
        <f t="shared" si="19"/>
        <v>No</v>
      </c>
    </row>
    <row r="95" spans="1:12" x14ac:dyDescent="0.2">
      <c r="A95" s="128" t="s">
        <v>727</v>
      </c>
      <c r="B95" s="22" t="s">
        <v>213</v>
      </c>
      <c r="C95" s="23">
        <v>51190</v>
      </c>
      <c r="D95" s="27" t="str">
        <f t="shared" si="20"/>
        <v>N/A</v>
      </c>
      <c r="E95" s="23">
        <v>54030</v>
      </c>
      <c r="F95" s="27" t="str">
        <f t="shared" si="21"/>
        <v>N/A</v>
      </c>
      <c r="G95" s="23">
        <v>49244</v>
      </c>
      <c r="H95" s="27" t="str">
        <f t="shared" si="22"/>
        <v>N/A</v>
      </c>
      <c r="I95" s="8">
        <v>5.548</v>
      </c>
      <c r="J95" s="8">
        <v>-8.86</v>
      </c>
      <c r="K95" s="28" t="s">
        <v>734</v>
      </c>
      <c r="L95" s="105" t="str">
        <f t="shared" si="19"/>
        <v>Yes</v>
      </c>
    </row>
    <row r="96" spans="1:12" x14ac:dyDescent="0.2">
      <c r="A96" s="128" t="s">
        <v>1161</v>
      </c>
      <c r="B96" s="22" t="s">
        <v>213</v>
      </c>
      <c r="C96" s="29">
        <v>29226.947861000001</v>
      </c>
      <c r="D96" s="27" t="str">
        <f t="shared" si="20"/>
        <v>N/A</v>
      </c>
      <c r="E96" s="29">
        <v>27220.060132999999</v>
      </c>
      <c r="F96" s="27" t="str">
        <f t="shared" si="21"/>
        <v>N/A</v>
      </c>
      <c r="G96" s="29">
        <v>12985.675574999999</v>
      </c>
      <c r="H96" s="27" t="str">
        <f t="shared" si="22"/>
        <v>N/A</v>
      </c>
      <c r="I96" s="8">
        <v>-6.87</v>
      </c>
      <c r="J96" s="8">
        <v>-52.3</v>
      </c>
      <c r="K96" s="28" t="s">
        <v>734</v>
      </c>
      <c r="L96" s="105" t="str">
        <f t="shared" si="19"/>
        <v>No</v>
      </c>
    </row>
    <row r="97" spans="1:12" x14ac:dyDescent="0.2">
      <c r="A97" s="128" t="s">
        <v>1162</v>
      </c>
      <c r="B97" s="22" t="s">
        <v>213</v>
      </c>
      <c r="C97" s="29">
        <v>84850</v>
      </c>
      <c r="D97" s="27" t="str">
        <f t="shared" si="20"/>
        <v>N/A</v>
      </c>
      <c r="E97" s="29">
        <v>112722</v>
      </c>
      <c r="F97" s="27" t="str">
        <f t="shared" si="21"/>
        <v>N/A</v>
      </c>
      <c r="G97" s="29">
        <v>42737</v>
      </c>
      <c r="H97" s="27" t="str">
        <f t="shared" si="22"/>
        <v>N/A</v>
      </c>
      <c r="I97" s="8">
        <v>32.85</v>
      </c>
      <c r="J97" s="8">
        <v>-62.1</v>
      </c>
      <c r="K97" s="28" t="s">
        <v>734</v>
      </c>
      <c r="L97" s="105" t="str">
        <f t="shared" si="19"/>
        <v>No</v>
      </c>
    </row>
    <row r="98" spans="1:12" x14ac:dyDescent="0.2">
      <c r="A98" s="128" t="s">
        <v>517</v>
      </c>
      <c r="B98" s="22" t="s">
        <v>213</v>
      </c>
      <c r="C98" s="23">
        <v>752</v>
      </c>
      <c r="D98" s="27" t="str">
        <f t="shared" si="20"/>
        <v>N/A</v>
      </c>
      <c r="E98" s="23">
        <v>954</v>
      </c>
      <c r="F98" s="27" t="str">
        <f t="shared" si="21"/>
        <v>N/A</v>
      </c>
      <c r="G98" s="23">
        <v>573</v>
      </c>
      <c r="H98" s="27" t="str">
        <f t="shared" si="22"/>
        <v>N/A</v>
      </c>
      <c r="I98" s="8">
        <v>26.86</v>
      </c>
      <c r="J98" s="8">
        <v>-39.9</v>
      </c>
      <c r="K98" s="28" t="s">
        <v>734</v>
      </c>
      <c r="L98" s="105" t="str">
        <f t="shared" si="19"/>
        <v>No</v>
      </c>
    </row>
    <row r="99" spans="1:12" x14ac:dyDescent="0.2">
      <c r="A99" s="128" t="s">
        <v>1163</v>
      </c>
      <c r="B99" s="22" t="s">
        <v>213</v>
      </c>
      <c r="C99" s="29">
        <v>112.83244680999999</v>
      </c>
      <c r="D99" s="27" t="str">
        <f t="shared" si="20"/>
        <v>N/A</v>
      </c>
      <c r="E99" s="29">
        <v>118.15723269999999</v>
      </c>
      <c r="F99" s="27" t="str">
        <f t="shared" si="21"/>
        <v>N/A</v>
      </c>
      <c r="G99" s="29">
        <v>74.584642234</v>
      </c>
      <c r="H99" s="27" t="str">
        <f t="shared" si="22"/>
        <v>N/A</v>
      </c>
      <c r="I99" s="8">
        <v>4.7190000000000003</v>
      </c>
      <c r="J99" s="8">
        <v>-36.9</v>
      </c>
      <c r="K99" s="28" t="s">
        <v>734</v>
      </c>
      <c r="L99" s="105" t="str">
        <f t="shared" si="19"/>
        <v>No</v>
      </c>
    </row>
    <row r="100" spans="1:12" ht="25.5" x14ac:dyDescent="0.2">
      <c r="A100" s="128" t="s">
        <v>1164</v>
      </c>
      <c r="B100" s="22" t="s">
        <v>213</v>
      </c>
      <c r="C100" s="29">
        <v>1705478</v>
      </c>
      <c r="D100" s="27" t="str">
        <f t="shared" si="20"/>
        <v>N/A</v>
      </c>
      <c r="E100" s="29">
        <v>1570340</v>
      </c>
      <c r="F100" s="27" t="str">
        <f t="shared" si="21"/>
        <v>N/A</v>
      </c>
      <c r="G100" s="29">
        <v>238964</v>
      </c>
      <c r="H100" s="27" t="str">
        <f t="shared" si="22"/>
        <v>N/A</v>
      </c>
      <c r="I100" s="8">
        <v>-7.92</v>
      </c>
      <c r="J100" s="8">
        <v>-84.8</v>
      </c>
      <c r="K100" s="28" t="s">
        <v>734</v>
      </c>
      <c r="L100" s="105" t="str">
        <f t="shared" si="19"/>
        <v>No</v>
      </c>
    </row>
    <row r="101" spans="1:12" x14ac:dyDescent="0.2">
      <c r="A101" s="128" t="s">
        <v>518</v>
      </c>
      <c r="B101" s="22" t="s">
        <v>213</v>
      </c>
      <c r="C101" s="23">
        <v>1612</v>
      </c>
      <c r="D101" s="27" t="str">
        <f t="shared" si="20"/>
        <v>N/A</v>
      </c>
      <c r="E101" s="23">
        <v>1411</v>
      </c>
      <c r="F101" s="27" t="str">
        <f t="shared" si="21"/>
        <v>N/A</v>
      </c>
      <c r="G101" s="23">
        <v>434</v>
      </c>
      <c r="H101" s="27" t="str">
        <f t="shared" si="22"/>
        <v>N/A</v>
      </c>
      <c r="I101" s="8">
        <v>-12.5</v>
      </c>
      <c r="J101" s="8">
        <v>-69.2</v>
      </c>
      <c r="K101" s="28" t="s">
        <v>734</v>
      </c>
      <c r="L101" s="105" t="str">
        <f t="shared" si="19"/>
        <v>No</v>
      </c>
    </row>
    <row r="102" spans="1:12" ht="25.5" x14ac:dyDescent="0.2">
      <c r="A102" s="128" t="s">
        <v>1165</v>
      </c>
      <c r="B102" s="22" t="s">
        <v>213</v>
      </c>
      <c r="C102" s="29">
        <v>1057.9888337</v>
      </c>
      <c r="D102" s="27" t="str">
        <f t="shared" si="20"/>
        <v>N/A</v>
      </c>
      <c r="E102" s="29">
        <v>1112.9270021</v>
      </c>
      <c r="F102" s="27" t="str">
        <f t="shared" si="21"/>
        <v>N/A</v>
      </c>
      <c r="G102" s="29">
        <v>550.60829493000006</v>
      </c>
      <c r="H102" s="27" t="str">
        <f t="shared" si="22"/>
        <v>N/A</v>
      </c>
      <c r="I102" s="8">
        <v>5.1929999999999996</v>
      </c>
      <c r="J102" s="8">
        <v>-50.5</v>
      </c>
      <c r="K102" s="28" t="s">
        <v>734</v>
      </c>
      <c r="L102" s="105" t="str">
        <f t="shared" si="19"/>
        <v>No</v>
      </c>
    </row>
    <row r="103" spans="1:12" ht="25.5" x14ac:dyDescent="0.2">
      <c r="A103" s="163" t="s">
        <v>1166</v>
      </c>
      <c r="B103" s="22" t="s">
        <v>213</v>
      </c>
      <c r="C103" s="29">
        <v>0</v>
      </c>
      <c r="D103" s="27" t="str">
        <f t="shared" si="20"/>
        <v>N/A</v>
      </c>
      <c r="E103" s="29">
        <v>43868</v>
      </c>
      <c r="F103" s="27" t="str">
        <f t="shared" si="21"/>
        <v>N/A</v>
      </c>
      <c r="G103" s="29">
        <v>136734</v>
      </c>
      <c r="H103" s="27" t="str">
        <f t="shared" si="22"/>
        <v>N/A</v>
      </c>
      <c r="I103" s="8" t="s">
        <v>1751</v>
      </c>
      <c r="J103" s="8">
        <v>211.7</v>
      </c>
      <c r="K103" s="28" t="s">
        <v>734</v>
      </c>
      <c r="L103" s="105" t="str">
        <f t="shared" si="19"/>
        <v>No</v>
      </c>
    </row>
    <row r="104" spans="1:12" ht="25.5" x14ac:dyDescent="0.2">
      <c r="A104" s="128" t="s">
        <v>519</v>
      </c>
      <c r="B104" s="22" t="s">
        <v>213</v>
      </c>
      <c r="C104" s="23">
        <v>0</v>
      </c>
      <c r="D104" s="27" t="str">
        <f t="shared" si="20"/>
        <v>N/A</v>
      </c>
      <c r="E104" s="23">
        <v>27</v>
      </c>
      <c r="F104" s="27" t="str">
        <f t="shared" si="21"/>
        <v>N/A</v>
      </c>
      <c r="G104" s="23">
        <v>48</v>
      </c>
      <c r="H104" s="27" t="str">
        <f t="shared" si="22"/>
        <v>N/A</v>
      </c>
      <c r="I104" s="8" t="s">
        <v>1751</v>
      </c>
      <c r="J104" s="8">
        <v>77.78</v>
      </c>
      <c r="K104" s="28" t="s">
        <v>734</v>
      </c>
      <c r="L104" s="105" t="str">
        <f t="shared" si="19"/>
        <v>No</v>
      </c>
    </row>
    <row r="105" spans="1:12" ht="25.5" x14ac:dyDescent="0.2">
      <c r="A105" s="128" t="s">
        <v>1167</v>
      </c>
      <c r="B105" s="22" t="s">
        <v>213</v>
      </c>
      <c r="C105" s="29" t="s">
        <v>1751</v>
      </c>
      <c r="D105" s="27" t="str">
        <f t="shared" si="20"/>
        <v>N/A</v>
      </c>
      <c r="E105" s="29">
        <v>1624.7407407000001</v>
      </c>
      <c r="F105" s="27" t="str">
        <f t="shared" si="21"/>
        <v>N/A</v>
      </c>
      <c r="G105" s="29">
        <v>2848.625</v>
      </c>
      <c r="H105" s="27" t="str">
        <f t="shared" si="22"/>
        <v>N/A</v>
      </c>
      <c r="I105" s="8" t="s">
        <v>1751</v>
      </c>
      <c r="J105" s="8">
        <v>75.33</v>
      </c>
      <c r="K105" s="28" t="s">
        <v>734</v>
      </c>
      <c r="L105" s="105" t="str">
        <f t="shared" si="19"/>
        <v>No</v>
      </c>
    </row>
    <row r="106" spans="1:12" ht="25.5" x14ac:dyDescent="0.2">
      <c r="A106" s="128" t="s">
        <v>1168</v>
      </c>
      <c r="B106" s="22" t="s">
        <v>213</v>
      </c>
      <c r="C106" s="29">
        <v>0</v>
      </c>
      <c r="D106" s="27" t="str">
        <f t="shared" si="20"/>
        <v>N/A</v>
      </c>
      <c r="E106" s="29">
        <v>0</v>
      </c>
      <c r="F106" s="27" t="str">
        <f t="shared" si="21"/>
        <v>N/A</v>
      </c>
      <c r="G106" s="29">
        <v>0</v>
      </c>
      <c r="H106" s="27" t="str">
        <f t="shared" si="22"/>
        <v>N/A</v>
      </c>
      <c r="I106" s="8" t="s">
        <v>1751</v>
      </c>
      <c r="J106" s="8" t="s">
        <v>1751</v>
      </c>
      <c r="K106" s="28" t="s">
        <v>734</v>
      </c>
      <c r="L106" s="105" t="str">
        <f t="shared" si="19"/>
        <v>N/A</v>
      </c>
    </row>
    <row r="107" spans="1:12" x14ac:dyDescent="0.2">
      <c r="A107" s="128" t="s">
        <v>520</v>
      </c>
      <c r="B107" s="22" t="s">
        <v>213</v>
      </c>
      <c r="C107" s="23">
        <v>0</v>
      </c>
      <c r="D107" s="27" t="str">
        <f t="shared" si="20"/>
        <v>N/A</v>
      </c>
      <c r="E107" s="23">
        <v>0</v>
      </c>
      <c r="F107" s="27" t="str">
        <f t="shared" si="21"/>
        <v>N/A</v>
      </c>
      <c r="G107" s="23">
        <v>0</v>
      </c>
      <c r="H107" s="27" t="str">
        <f t="shared" si="22"/>
        <v>N/A</v>
      </c>
      <c r="I107" s="8" t="s">
        <v>1751</v>
      </c>
      <c r="J107" s="8" t="s">
        <v>1751</v>
      </c>
      <c r="K107" s="28" t="s">
        <v>734</v>
      </c>
      <c r="L107" s="105" t="str">
        <f t="shared" si="19"/>
        <v>N/A</v>
      </c>
    </row>
    <row r="108" spans="1:12" ht="25.5" x14ac:dyDescent="0.2">
      <c r="A108" s="128" t="s">
        <v>1169</v>
      </c>
      <c r="B108" s="22" t="s">
        <v>213</v>
      </c>
      <c r="C108" s="29" t="s">
        <v>1751</v>
      </c>
      <c r="D108" s="27" t="str">
        <f t="shared" si="20"/>
        <v>N/A</v>
      </c>
      <c r="E108" s="29" t="s">
        <v>1751</v>
      </c>
      <c r="F108" s="27" t="str">
        <f t="shared" si="21"/>
        <v>N/A</v>
      </c>
      <c r="G108" s="29" t="s">
        <v>1751</v>
      </c>
      <c r="H108" s="27" t="str">
        <f t="shared" si="22"/>
        <v>N/A</v>
      </c>
      <c r="I108" s="8" t="s">
        <v>1751</v>
      </c>
      <c r="J108" s="8" t="s">
        <v>1751</v>
      </c>
      <c r="K108" s="28" t="s">
        <v>734</v>
      </c>
      <c r="L108" s="105" t="str">
        <f t="shared" si="19"/>
        <v>N/A</v>
      </c>
    </row>
    <row r="109" spans="1:12" ht="25.5" x14ac:dyDescent="0.2">
      <c r="A109" s="128" t="s">
        <v>1170</v>
      </c>
      <c r="B109" s="22" t="s">
        <v>213</v>
      </c>
      <c r="C109" s="29">
        <v>121034935</v>
      </c>
      <c r="D109" s="27" t="str">
        <f t="shared" si="20"/>
        <v>N/A</v>
      </c>
      <c r="E109" s="29">
        <v>125747409</v>
      </c>
      <c r="F109" s="27" t="str">
        <f t="shared" si="21"/>
        <v>N/A</v>
      </c>
      <c r="G109" s="29">
        <v>49222018</v>
      </c>
      <c r="H109" s="27" t="str">
        <f t="shared" si="22"/>
        <v>N/A</v>
      </c>
      <c r="I109" s="8">
        <v>3.8929999999999998</v>
      </c>
      <c r="J109" s="8">
        <v>-60.9</v>
      </c>
      <c r="K109" s="28" t="s">
        <v>734</v>
      </c>
      <c r="L109" s="105" t="str">
        <f t="shared" si="19"/>
        <v>No</v>
      </c>
    </row>
    <row r="110" spans="1:12" x14ac:dyDescent="0.2">
      <c r="A110" s="128" t="s">
        <v>521</v>
      </c>
      <c r="B110" s="22" t="s">
        <v>213</v>
      </c>
      <c r="C110" s="23">
        <v>23512</v>
      </c>
      <c r="D110" s="27" t="str">
        <f t="shared" si="20"/>
        <v>N/A</v>
      </c>
      <c r="E110" s="23">
        <v>23826</v>
      </c>
      <c r="F110" s="27" t="str">
        <f t="shared" si="21"/>
        <v>N/A</v>
      </c>
      <c r="G110" s="23">
        <v>18426</v>
      </c>
      <c r="H110" s="27" t="str">
        <f t="shared" si="22"/>
        <v>N/A</v>
      </c>
      <c r="I110" s="8">
        <v>1.335</v>
      </c>
      <c r="J110" s="8">
        <v>-22.7</v>
      </c>
      <c r="K110" s="28" t="s">
        <v>734</v>
      </c>
      <c r="L110" s="105" t="str">
        <f t="shared" si="19"/>
        <v>Yes</v>
      </c>
    </row>
    <row r="111" spans="1:12" ht="25.5" x14ac:dyDescent="0.2">
      <c r="A111" s="128" t="s">
        <v>1171</v>
      </c>
      <c r="B111" s="22" t="s">
        <v>213</v>
      </c>
      <c r="C111" s="29">
        <v>5147.7941050999998</v>
      </c>
      <c r="D111" s="27" t="str">
        <f t="shared" si="20"/>
        <v>N/A</v>
      </c>
      <c r="E111" s="29">
        <v>5277.7389825999999</v>
      </c>
      <c r="F111" s="27" t="str">
        <f t="shared" si="21"/>
        <v>N/A</v>
      </c>
      <c r="G111" s="29">
        <v>2671.3349615000002</v>
      </c>
      <c r="H111" s="27" t="str">
        <f t="shared" si="22"/>
        <v>N/A</v>
      </c>
      <c r="I111" s="8">
        <v>2.524</v>
      </c>
      <c r="J111" s="8">
        <v>-49.4</v>
      </c>
      <c r="K111" s="28" t="s">
        <v>734</v>
      </c>
      <c r="L111" s="105" t="str">
        <f t="shared" si="19"/>
        <v>No</v>
      </c>
    </row>
    <row r="112" spans="1:12" ht="25.5" x14ac:dyDescent="0.2">
      <c r="A112" s="128" t="s">
        <v>1172</v>
      </c>
      <c r="B112" s="22" t="s">
        <v>213</v>
      </c>
      <c r="C112" s="29">
        <v>9188383</v>
      </c>
      <c r="D112" s="27" t="str">
        <f t="shared" si="20"/>
        <v>N/A</v>
      </c>
      <c r="E112" s="29">
        <v>10211086</v>
      </c>
      <c r="F112" s="27" t="str">
        <f t="shared" si="21"/>
        <v>N/A</v>
      </c>
      <c r="G112" s="29">
        <v>4536573</v>
      </c>
      <c r="H112" s="27" t="str">
        <f t="shared" si="22"/>
        <v>N/A</v>
      </c>
      <c r="I112" s="8">
        <v>11.13</v>
      </c>
      <c r="J112" s="8">
        <v>-55.6</v>
      </c>
      <c r="K112" s="28" t="s">
        <v>734</v>
      </c>
      <c r="L112" s="105" t="str">
        <f t="shared" si="19"/>
        <v>No</v>
      </c>
    </row>
    <row r="113" spans="1:12" ht="25.5" x14ac:dyDescent="0.2">
      <c r="A113" s="128" t="s">
        <v>522</v>
      </c>
      <c r="B113" s="22" t="s">
        <v>213</v>
      </c>
      <c r="C113" s="23">
        <v>5757</v>
      </c>
      <c r="D113" s="27" t="str">
        <f t="shared" si="20"/>
        <v>N/A</v>
      </c>
      <c r="E113" s="23">
        <v>5826</v>
      </c>
      <c r="F113" s="27" t="str">
        <f t="shared" si="21"/>
        <v>N/A</v>
      </c>
      <c r="G113" s="23">
        <v>4237</v>
      </c>
      <c r="H113" s="27" t="str">
        <f t="shared" si="22"/>
        <v>N/A</v>
      </c>
      <c r="I113" s="8">
        <v>1.1990000000000001</v>
      </c>
      <c r="J113" s="8">
        <v>-27.3</v>
      </c>
      <c r="K113" s="28" t="s">
        <v>734</v>
      </c>
      <c r="L113" s="105" t="str">
        <f t="shared" si="19"/>
        <v>Yes</v>
      </c>
    </row>
    <row r="114" spans="1:12" ht="25.5" x14ac:dyDescent="0.2">
      <c r="A114" s="128" t="s">
        <v>1173</v>
      </c>
      <c r="B114" s="22" t="s">
        <v>213</v>
      </c>
      <c r="C114" s="29">
        <v>1596.0366509999999</v>
      </c>
      <c r="D114" s="27" t="str">
        <f t="shared" si="20"/>
        <v>N/A</v>
      </c>
      <c r="E114" s="29">
        <v>1752.6752489</v>
      </c>
      <c r="F114" s="27" t="str">
        <f t="shared" si="21"/>
        <v>N/A</v>
      </c>
      <c r="G114" s="29">
        <v>1070.7040359</v>
      </c>
      <c r="H114" s="27" t="str">
        <f t="shared" si="22"/>
        <v>N/A</v>
      </c>
      <c r="I114" s="8">
        <v>9.8140000000000001</v>
      </c>
      <c r="J114" s="8">
        <v>-38.9</v>
      </c>
      <c r="K114" s="28" t="s">
        <v>734</v>
      </c>
      <c r="L114" s="105" t="str">
        <f t="shared" si="19"/>
        <v>No</v>
      </c>
    </row>
    <row r="115" spans="1:12" ht="25.5" x14ac:dyDescent="0.2">
      <c r="A115" s="128" t="s">
        <v>1174</v>
      </c>
      <c r="B115" s="22" t="s">
        <v>213</v>
      </c>
      <c r="C115" s="29">
        <v>3643547</v>
      </c>
      <c r="D115" s="27" t="str">
        <f t="shared" ref="D115:D146" si="23">IF($B115="N/A","N/A",IF(C115&gt;10,"No",IF(C115&lt;-10,"No","Yes")))</f>
        <v>N/A</v>
      </c>
      <c r="E115" s="29">
        <v>2798455</v>
      </c>
      <c r="F115" s="27" t="str">
        <f t="shared" ref="F115:F146" si="24">IF($B115="N/A","N/A",IF(E115&gt;10,"No",IF(E115&lt;-10,"No","Yes")))</f>
        <v>N/A</v>
      </c>
      <c r="G115" s="29">
        <v>1261602</v>
      </c>
      <c r="H115" s="27" t="str">
        <f t="shared" ref="H115:H146" si="25">IF($B115="N/A","N/A",IF(G115&gt;10,"No",IF(G115&lt;-10,"No","Yes")))</f>
        <v>N/A</v>
      </c>
      <c r="I115" s="8">
        <v>-23.2</v>
      </c>
      <c r="J115" s="8">
        <v>-54.9</v>
      </c>
      <c r="K115" s="28" t="s">
        <v>734</v>
      </c>
      <c r="L115" s="105" t="str">
        <f t="shared" si="19"/>
        <v>No</v>
      </c>
    </row>
    <row r="116" spans="1:12" ht="25.5" x14ac:dyDescent="0.2">
      <c r="A116" s="128" t="s">
        <v>523</v>
      </c>
      <c r="B116" s="22" t="s">
        <v>213</v>
      </c>
      <c r="C116" s="23">
        <v>2160</v>
      </c>
      <c r="D116" s="27" t="str">
        <f t="shared" si="23"/>
        <v>N/A</v>
      </c>
      <c r="E116" s="23">
        <v>683</v>
      </c>
      <c r="F116" s="27" t="str">
        <f t="shared" si="24"/>
        <v>N/A</v>
      </c>
      <c r="G116" s="23">
        <v>200</v>
      </c>
      <c r="H116" s="27" t="str">
        <f t="shared" si="25"/>
        <v>N/A</v>
      </c>
      <c r="I116" s="8">
        <v>-68.400000000000006</v>
      </c>
      <c r="J116" s="8">
        <v>-70.7</v>
      </c>
      <c r="K116" s="28" t="s">
        <v>734</v>
      </c>
      <c r="L116" s="105" t="str">
        <f t="shared" si="19"/>
        <v>No</v>
      </c>
    </row>
    <row r="117" spans="1:12" ht="25.5" x14ac:dyDescent="0.2">
      <c r="A117" s="128" t="s">
        <v>1175</v>
      </c>
      <c r="B117" s="22" t="s">
        <v>213</v>
      </c>
      <c r="C117" s="29">
        <v>1686.8273148000001</v>
      </c>
      <c r="D117" s="27" t="str">
        <f t="shared" si="23"/>
        <v>N/A</v>
      </c>
      <c r="E117" s="29">
        <v>4097.2986823000001</v>
      </c>
      <c r="F117" s="27" t="str">
        <f t="shared" si="24"/>
        <v>N/A</v>
      </c>
      <c r="G117" s="29">
        <v>6308.01</v>
      </c>
      <c r="H117" s="27" t="str">
        <f t="shared" si="25"/>
        <v>N/A</v>
      </c>
      <c r="I117" s="8">
        <v>142.9</v>
      </c>
      <c r="J117" s="8">
        <v>53.96</v>
      </c>
      <c r="K117" s="28" t="s">
        <v>734</v>
      </c>
      <c r="L117" s="105" t="str">
        <f t="shared" si="19"/>
        <v>No</v>
      </c>
    </row>
    <row r="118" spans="1:12" ht="25.5" x14ac:dyDescent="0.2">
      <c r="A118" s="128" t="s">
        <v>1176</v>
      </c>
      <c r="B118" s="22" t="s">
        <v>213</v>
      </c>
      <c r="C118" s="29">
        <v>39828867</v>
      </c>
      <c r="D118" s="27" t="str">
        <f t="shared" si="23"/>
        <v>N/A</v>
      </c>
      <c r="E118" s="29">
        <v>54168519</v>
      </c>
      <c r="F118" s="27" t="str">
        <f t="shared" si="24"/>
        <v>N/A</v>
      </c>
      <c r="G118" s="29">
        <v>6424714</v>
      </c>
      <c r="H118" s="27" t="str">
        <f t="shared" si="25"/>
        <v>N/A</v>
      </c>
      <c r="I118" s="8">
        <v>36</v>
      </c>
      <c r="J118" s="8">
        <v>-88.1</v>
      </c>
      <c r="K118" s="28" t="s">
        <v>734</v>
      </c>
      <c r="L118" s="105" t="str">
        <f t="shared" si="19"/>
        <v>No</v>
      </c>
    </row>
    <row r="119" spans="1:12" ht="25.5" x14ac:dyDescent="0.2">
      <c r="A119" s="128" t="s">
        <v>524</v>
      </c>
      <c r="B119" s="22" t="s">
        <v>213</v>
      </c>
      <c r="C119" s="23">
        <v>1173</v>
      </c>
      <c r="D119" s="27" t="str">
        <f t="shared" si="23"/>
        <v>N/A</v>
      </c>
      <c r="E119" s="23">
        <v>2095</v>
      </c>
      <c r="F119" s="27" t="str">
        <f t="shared" si="24"/>
        <v>N/A</v>
      </c>
      <c r="G119" s="23">
        <v>2570</v>
      </c>
      <c r="H119" s="27" t="str">
        <f t="shared" si="25"/>
        <v>N/A</v>
      </c>
      <c r="I119" s="8">
        <v>78.599999999999994</v>
      </c>
      <c r="J119" s="8">
        <v>22.67</v>
      </c>
      <c r="K119" s="28" t="s">
        <v>734</v>
      </c>
      <c r="L119" s="105" t="str">
        <f t="shared" si="19"/>
        <v>Yes</v>
      </c>
    </row>
    <row r="120" spans="1:12" ht="25.5" x14ac:dyDescent="0.2">
      <c r="A120" s="128" t="s">
        <v>1177</v>
      </c>
      <c r="B120" s="22" t="s">
        <v>213</v>
      </c>
      <c r="C120" s="29">
        <v>33954.703325000002</v>
      </c>
      <c r="D120" s="27" t="str">
        <f t="shared" si="23"/>
        <v>N/A</v>
      </c>
      <c r="E120" s="29">
        <v>25856.094988000001</v>
      </c>
      <c r="F120" s="27" t="str">
        <f t="shared" si="24"/>
        <v>N/A</v>
      </c>
      <c r="G120" s="29">
        <v>2499.8887159999999</v>
      </c>
      <c r="H120" s="27" t="str">
        <f t="shared" si="25"/>
        <v>N/A</v>
      </c>
      <c r="I120" s="8">
        <v>-23.9</v>
      </c>
      <c r="J120" s="8">
        <v>-90.3</v>
      </c>
      <c r="K120" s="28" t="s">
        <v>734</v>
      </c>
      <c r="L120" s="105" t="str">
        <f t="shared" si="19"/>
        <v>No</v>
      </c>
    </row>
    <row r="121" spans="1:12" ht="25.5" x14ac:dyDescent="0.2">
      <c r="A121" s="128" t="s">
        <v>1178</v>
      </c>
      <c r="B121" s="22" t="s">
        <v>213</v>
      </c>
      <c r="C121" s="29">
        <v>18074069</v>
      </c>
      <c r="D121" s="27" t="str">
        <f t="shared" si="23"/>
        <v>N/A</v>
      </c>
      <c r="E121" s="29">
        <v>18270432</v>
      </c>
      <c r="F121" s="27" t="str">
        <f t="shared" si="24"/>
        <v>N/A</v>
      </c>
      <c r="G121" s="29">
        <v>7290444</v>
      </c>
      <c r="H121" s="27" t="str">
        <f t="shared" si="25"/>
        <v>N/A</v>
      </c>
      <c r="I121" s="8">
        <v>1.0860000000000001</v>
      </c>
      <c r="J121" s="8">
        <v>-60.1</v>
      </c>
      <c r="K121" s="28" t="s">
        <v>734</v>
      </c>
      <c r="L121" s="105" t="str">
        <f t="shared" si="19"/>
        <v>No</v>
      </c>
    </row>
    <row r="122" spans="1:12" x14ac:dyDescent="0.2">
      <c r="A122" s="128" t="s">
        <v>525</v>
      </c>
      <c r="B122" s="22" t="s">
        <v>213</v>
      </c>
      <c r="C122" s="23">
        <v>6829</v>
      </c>
      <c r="D122" s="27" t="str">
        <f t="shared" si="23"/>
        <v>N/A</v>
      </c>
      <c r="E122" s="23">
        <v>6983</v>
      </c>
      <c r="F122" s="27" t="str">
        <f t="shared" si="24"/>
        <v>N/A</v>
      </c>
      <c r="G122" s="23">
        <v>5143</v>
      </c>
      <c r="H122" s="27" t="str">
        <f t="shared" si="25"/>
        <v>N/A</v>
      </c>
      <c r="I122" s="8">
        <v>2.2549999999999999</v>
      </c>
      <c r="J122" s="8">
        <v>-26.3</v>
      </c>
      <c r="K122" s="28" t="s">
        <v>734</v>
      </c>
      <c r="L122" s="105" t="str">
        <f t="shared" si="19"/>
        <v>Yes</v>
      </c>
    </row>
    <row r="123" spans="1:12" ht="25.5" x14ac:dyDescent="0.2">
      <c r="A123" s="128" t="s">
        <v>1179</v>
      </c>
      <c r="B123" s="22" t="s">
        <v>213</v>
      </c>
      <c r="C123" s="29">
        <v>2646.6640797</v>
      </c>
      <c r="D123" s="27" t="str">
        <f t="shared" si="23"/>
        <v>N/A</v>
      </c>
      <c r="E123" s="29">
        <v>2616.4158671</v>
      </c>
      <c r="F123" s="27" t="str">
        <f t="shared" si="24"/>
        <v>N/A</v>
      </c>
      <c r="G123" s="29">
        <v>1417.546957</v>
      </c>
      <c r="H123" s="27" t="str">
        <f t="shared" si="25"/>
        <v>N/A</v>
      </c>
      <c r="I123" s="8">
        <v>-1.1399999999999999</v>
      </c>
      <c r="J123" s="8">
        <v>-45.8</v>
      </c>
      <c r="K123" s="28" t="s">
        <v>734</v>
      </c>
      <c r="L123" s="105" t="str">
        <f t="shared" si="19"/>
        <v>No</v>
      </c>
    </row>
    <row r="124" spans="1:12" ht="25.5" x14ac:dyDescent="0.2">
      <c r="A124" s="128" t="s">
        <v>1180</v>
      </c>
      <c r="B124" s="22" t="s">
        <v>213</v>
      </c>
      <c r="C124" s="29">
        <v>7730915</v>
      </c>
      <c r="D124" s="27" t="str">
        <f t="shared" si="23"/>
        <v>N/A</v>
      </c>
      <c r="E124" s="29">
        <v>2826733</v>
      </c>
      <c r="F124" s="27" t="str">
        <f t="shared" si="24"/>
        <v>N/A</v>
      </c>
      <c r="G124" s="29">
        <v>855847</v>
      </c>
      <c r="H124" s="27" t="str">
        <f t="shared" si="25"/>
        <v>N/A</v>
      </c>
      <c r="I124" s="8">
        <v>-63.4</v>
      </c>
      <c r="J124" s="8">
        <v>-69.7</v>
      </c>
      <c r="K124" s="28" t="s">
        <v>734</v>
      </c>
      <c r="L124" s="105" t="str">
        <f t="shared" si="19"/>
        <v>No</v>
      </c>
    </row>
    <row r="125" spans="1:12" ht="25.5" x14ac:dyDescent="0.2">
      <c r="A125" s="128" t="s">
        <v>526</v>
      </c>
      <c r="B125" s="22" t="s">
        <v>213</v>
      </c>
      <c r="C125" s="23">
        <v>1681</v>
      </c>
      <c r="D125" s="27" t="str">
        <f t="shared" si="23"/>
        <v>N/A</v>
      </c>
      <c r="E125" s="23">
        <v>1086</v>
      </c>
      <c r="F125" s="27" t="str">
        <f t="shared" si="24"/>
        <v>N/A</v>
      </c>
      <c r="G125" s="23">
        <v>757</v>
      </c>
      <c r="H125" s="27" t="str">
        <f t="shared" si="25"/>
        <v>N/A</v>
      </c>
      <c r="I125" s="8">
        <v>-35.4</v>
      </c>
      <c r="J125" s="8">
        <v>-30.3</v>
      </c>
      <c r="K125" s="28" t="s">
        <v>734</v>
      </c>
      <c r="L125" s="105" t="str">
        <f t="shared" si="19"/>
        <v>No</v>
      </c>
    </row>
    <row r="126" spans="1:12" ht="25.5" x14ac:dyDescent="0.2">
      <c r="A126" s="128" t="s">
        <v>1181</v>
      </c>
      <c r="B126" s="22" t="s">
        <v>213</v>
      </c>
      <c r="C126" s="29">
        <v>4598.9976205000003</v>
      </c>
      <c r="D126" s="27" t="str">
        <f t="shared" si="23"/>
        <v>N/A</v>
      </c>
      <c r="E126" s="29">
        <v>2602.8848987000001</v>
      </c>
      <c r="F126" s="27" t="str">
        <f t="shared" si="24"/>
        <v>N/A</v>
      </c>
      <c r="G126" s="29">
        <v>1130.5772787000001</v>
      </c>
      <c r="H126" s="27" t="str">
        <f t="shared" si="25"/>
        <v>N/A</v>
      </c>
      <c r="I126" s="8">
        <v>-43.4</v>
      </c>
      <c r="J126" s="8">
        <v>-56.6</v>
      </c>
      <c r="K126" s="28" t="s">
        <v>734</v>
      </c>
      <c r="L126" s="105" t="str">
        <f t="shared" si="19"/>
        <v>No</v>
      </c>
    </row>
    <row r="127" spans="1:12" ht="25.5" x14ac:dyDescent="0.2">
      <c r="A127" s="128" t="s">
        <v>1182</v>
      </c>
      <c r="B127" s="22" t="s">
        <v>213</v>
      </c>
      <c r="C127" s="29">
        <v>530063</v>
      </c>
      <c r="D127" s="27" t="str">
        <f t="shared" si="23"/>
        <v>N/A</v>
      </c>
      <c r="E127" s="29">
        <v>253644</v>
      </c>
      <c r="F127" s="27" t="str">
        <f t="shared" si="24"/>
        <v>N/A</v>
      </c>
      <c r="G127" s="29">
        <v>23456</v>
      </c>
      <c r="H127" s="27" t="str">
        <f t="shared" si="25"/>
        <v>N/A</v>
      </c>
      <c r="I127" s="8">
        <v>-52.1</v>
      </c>
      <c r="J127" s="8">
        <v>-90.8</v>
      </c>
      <c r="K127" s="28" t="s">
        <v>734</v>
      </c>
      <c r="L127" s="105" t="str">
        <f t="shared" si="19"/>
        <v>No</v>
      </c>
    </row>
    <row r="128" spans="1:12" x14ac:dyDescent="0.2">
      <c r="A128" s="128" t="s">
        <v>527</v>
      </c>
      <c r="B128" s="22" t="s">
        <v>213</v>
      </c>
      <c r="C128" s="23">
        <v>249</v>
      </c>
      <c r="D128" s="27" t="str">
        <f t="shared" si="23"/>
        <v>N/A</v>
      </c>
      <c r="E128" s="23">
        <v>115</v>
      </c>
      <c r="F128" s="27" t="str">
        <f t="shared" si="24"/>
        <v>N/A</v>
      </c>
      <c r="G128" s="23">
        <v>14</v>
      </c>
      <c r="H128" s="27" t="str">
        <f t="shared" si="25"/>
        <v>N/A</v>
      </c>
      <c r="I128" s="8">
        <v>-53.8</v>
      </c>
      <c r="J128" s="8">
        <v>-87.8</v>
      </c>
      <c r="K128" s="28" t="s">
        <v>734</v>
      </c>
      <c r="L128" s="105" t="str">
        <f t="shared" si="19"/>
        <v>No</v>
      </c>
    </row>
    <row r="129" spans="1:12" ht="25.5" x14ac:dyDescent="0.2">
      <c r="A129" s="128" t="s">
        <v>1183</v>
      </c>
      <c r="B129" s="22" t="s">
        <v>213</v>
      </c>
      <c r="C129" s="29">
        <v>2128.7670683000001</v>
      </c>
      <c r="D129" s="27" t="str">
        <f t="shared" si="23"/>
        <v>N/A</v>
      </c>
      <c r="E129" s="29">
        <v>2205.6</v>
      </c>
      <c r="F129" s="27" t="str">
        <f t="shared" si="24"/>
        <v>N/A</v>
      </c>
      <c r="G129" s="29">
        <v>1675.4285714</v>
      </c>
      <c r="H129" s="27" t="str">
        <f t="shared" si="25"/>
        <v>N/A</v>
      </c>
      <c r="I129" s="8">
        <v>3.609</v>
      </c>
      <c r="J129" s="8">
        <v>-24</v>
      </c>
      <c r="K129" s="28" t="s">
        <v>734</v>
      </c>
      <c r="L129" s="105" t="str">
        <f t="shared" si="19"/>
        <v>Yes</v>
      </c>
    </row>
    <row r="130" spans="1:12" ht="25.5" x14ac:dyDescent="0.2">
      <c r="A130" s="128" t="s">
        <v>1184</v>
      </c>
      <c r="B130" s="22" t="s">
        <v>213</v>
      </c>
      <c r="C130" s="29">
        <v>282167</v>
      </c>
      <c r="D130" s="27" t="str">
        <f t="shared" si="23"/>
        <v>N/A</v>
      </c>
      <c r="E130" s="29">
        <v>692093</v>
      </c>
      <c r="F130" s="27" t="str">
        <f t="shared" si="24"/>
        <v>N/A</v>
      </c>
      <c r="G130" s="29">
        <v>164852</v>
      </c>
      <c r="H130" s="27" t="str">
        <f t="shared" si="25"/>
        <v>N/A</v>
      </c>
      <c r="I130" s="8">
        <v>145.30000000000001</v>
      </c>
      <c r="J130" s="8">
        <v>-76.2</v>
      </c>
      <c r="K130" s="28" t="s">
        <v>734</v>
      </c>
      <c r="L130" s="105" t="str">
        <f t="shared" si="19"/>
        <v>No</v>
      </c>
    </row>
    <row r="131" spans="1:12" ht="25.5" x14ac:dyDescent="0.2">
      <c r="A131" s="128" t="s">
        <v>528</v>
      </c>
      <c r="B131" s="22" t="s">
        <v>213</v>
      </c>
      <c r="C131" s="23">
        <v>155</v>
      </c>
      <c r="D131" s="27" t="str">
        <f t="shared" si="23"/>
        <v>N/A</v>
      </c>
      <c r="E131" s="23">
        <v>287</v>
      </c>
      <c r="F131" s="27" t="str">
        <f t="shared" si="24"/>
        <v>N/A</v>
      </c>
      <c r="G131" s="23">
        <v>77</v>
      </c>
      <c r="H131" s="27" t="str">
        <f t="shared" si="25"/>
        <v>N/A</v>
      </c>
      <c r="I131" s="8">
        <v>85.16</v>
      </c>
      <c r="J131" s="8">
        <v>-73.2</v>
      </c>
      <c r="K131" s="28" t="s">
        <v>734</v>
      </c>
      <c r="L131" s="105" t="str">
        <f t="shared" si="19"/>
        <v>No</v>
      </c>
    </row>
    <row r="132" spans="1:12" ht="25.5" x14ac:dyDescent="0.2">
      <c r="A132" s="128" t="s">
        <v>1185</v>
      </c>
      <c r="B132" s="22" t="s">
        <v>213</v>
      </c>
      <c r="C132" s="29">
        <v>1820.4322580999999</v>
      </c>
      <c r="D132" s="27" t="str">
        <f t="shared" si="23"/>
        <v>N/A</v>
      </c>
      <c r="E132" s="29">
        <v>2411.4738676000002</v>
      </c>
      <c r="F132" s="27" t="str">
        <f t="shared" si="24"/>
        <v>N/A</v>
      </c>
      <c r="G132" s="29">
        <v>2140.9350648999998</v>
      </c>
      <c r="H132" s="27" t="str">
        <f t="shared" si="25"/>
        <v>N/A</v>
      </c>
      <c r="I132" s="8">
        <v>32.47</v>
      </c>
      <c r="J132" s="8">
        <v>-11.2</v>
      </c>
      <c r="K132" s="28" t="s">
        <v>734</v>
      </c>
      <c r="L132" s="105" t="str">
        <f t="shared" si="19"/>
        <v>Yes</v>
      </c>
    </row>
    <row r="133" spans="1:12" ht="25.5" x14ac:dyDescent="0.2">
      <c r="A133" s="128" t="s">
        <v>1186</v>
      </c>
      <c r="B133" s="22" t="s">
        <v>213</v>
      </c>
      <c r="C133" s="29">
        <v>2741777</v>
      </c>
      <c r="D133" s="27" t="str">
        <f t="shared" si="23"/>
        <v>N/A</v>
      </c>
      <c r="E133" s="29">
        <v>4012044</v>
      </c>
      <c r="F133" s="27" t="str">
        <f t="shared" si="24"/>
        <v>N/A</v>
      </c>
      <c r="G133" s="29">
        <v>2927286</v>
      </c>
      <c r="H133" s="27" t="str">
        <f t="shared" si="25"/>
        <v>N/A</v>
      </c>
      <c r="I133" s="8">
        <v>46.33</v>
      </c>
      <c r="J133" s="8">
        <v>-27</v>
      </c>
      <c r="K133" s="28" t="s">
        <v>734</v>
      </c>
      <c r="L133" s="105" t="str">
        <f t="shared" si="19"/>
        <v>Yes</v>
      </c>
    </row>
    <row r="134" spans="1:12" x14ac:dyDescent="0.2">
      <c r="A134" s="128" t="s">
        <v>529</v>
      </c>
      <c r="B134" s="22" t="s">
        <v>213</v>
      </c>
      <c r="C134" s="23">
        <v>2717</v>
      </c>
      <c r="D134" s="27" t="str">
        <f t="shared" si="23"/>
        <v>N/A</v>
      </c>
      <c r="E134" s="23">
        <v>4292</v>
      </c>
      <c r="F134" s="27" t="str">
        <f t="shared" si="24"/>
        <v>N/A</v>
      </c>
      <c r="G134" s="23">
        <v>3733</v>
      </c>
      <c r="H134" s="27" t="str">
        <f t="shared" si="25"/>
        <v>N/A</v>
      </c>
      <c r="I134" s="8">
        <v>57.97</v>
      </c>
      <c r="J134" s="8">
        <v>-13</v>
      </c>
      <c r="K134" s="28" t="s">
        <v>734</v>
      </c>
      <c r="L134" s="105" t="str">
        <f t="shared" si="19"/>
        <v>Yes</v>
      </c>
    </row>
    <row r="135" spans="1:12" ht="25.5" x14ac:dyDescent="0.2">
      <c r="A135" s="128" t="s">
        <v>1187</v>
      </c>
      <c r="B135" s="22" t="s">
        <v>213</v>
      </c>
      <c r="C135" s="29">
        <v>1009.1192492</v>
      </c>
      <c r="D135" s="27" t="str">
        <f t="shared" si="23"/>
        <v>N/A</v>
      </c>
      <c r="E135" s="29">
        <v>934.77260019000005</v>
      </c>
      <c r="F135" s="27" t="str">
        <f t="shared" si="24"/>
        <v>N/A</v>
      </c>
      <c r="G135" s="29">
        <v>784.16447897</v>
      </c>
      <c r="H135" s="27" t="str">
        <f t="shared" si="25"/>
        <v>N/A</v>
      </c>
      <c r="I135" s="8">
        <v>-7.37</v>
      </c>
      <c r="J135" s="8">
        <v>-16.100000000000001</v>
      </c>
      <c r="K135" s="28" t="s">
        <v>734</v>
      </c>
      <c r="L135" s="105" t="str">
        <f t="shared" si="19"/>
        <v>Yes</v>
      </c>
    </row>
    <row r="136" spans="1:12" x14ac:dyDescent="0.2">
      <c r="A136" s="128" t="s">
        <v>1188</v>
      </c>
      <c r="B136" s="22" t="s">
        <v>213</v>
      </c>
      <c r="C136" s="29">
        <v>26010481</v>
      </c>
      <c r="D136" s="27" t="str">
        <f t="shared" si="23"/>
        <v>N/A</v>
      </c>
      <c r="E136" s="29">
        <v>1347183676</v>
      </c>
      <c r="F136" s="27" t="str">
        <f t="shared" si="24"/>
        <v>N/A</v>
      </c>
      <c r="G136" s="29">
        <v>6053174425</v>
      </c>
      <c r="H136" s="27" t="str">
        <f t="shared" si="25"/>
        <v>N/A</v>
      </c>
      <c r="I136" s="8">
        <v>5079</v>
      </c>
      <c r="J136" s="8">
        <v>349.3</v>
      </c>
      <c r="K136" s="28" t="s">
        <v>734</v>
      </c>
      <c r="L136" s="105" t="str">
        <f t="shared" si="19"/>
        <v>No</v>
      </c>
    </row>
    <row r="137" spans="1:12" x14ac:dyDescent="0.2">
      <c r="A137" s="128" t="s">
        <v>530</v>
      </c>
      <c r="B137" s="22" t="s">
        <v>213</v>
      </c>
      <c r="C137" s="23">
        <v>17893</v>
      </c>
      <c r="D137" s="27" t="str">
        <f t="shared" si="23"/>
        <v>N/A</v>
      </c>
      <c r="E137" s="23">
        <v>33908</v>
      </c>
      <c r="F137" s="27" t="str">
        <f t="shared" si="24"/>
        <v>N/A</v>
      </c>
      <c r="G137" s="23">
        <v>90661</v>
      </c>
      <c r="H137" s="27" t="str">
        <f t="shared" si="25"/>
        <v>N/A</v>
      </c>
      <c r="I137" s="8">
        <v>89.5</v>
      </c>
      <c r="J137" s="8">
        <v>167.4</v>
      </c>
      <c r="K137" s="28" t="s">
        <v>734</v>
      </c>
      <c r="L137" s="105" t="str">
        <f t="shared" si="19"/>
        <v>No</v>
      </c>
    </row>
    <row r="138" spans="1:12" x14ac:dyDescent="0.2">
      <c r="A138" s="128" t="s">
        <v>1189</v>
      </c>
      <c r="B138" s="22" t="s">
        <v>213</v>
      </c>
      <c r="C138" s="29">
        <v>1453.6679707000001</v>
      </c>
      <c r="D138" s="27" t="str">
        <f t="shared" si="23"/>
        <v>N/A</v>
      </c>
      <c r="E138" s="29">
        <v>39730.555503000003</v>
      </c>
      <c r="F138" s="27" t="str">
        <f t="shared" si="24"/>
        <v>N/A</v>
      </c>
      <c r="G138" s="29">
        <v>66767.126162</v>
      </c>
      <c r="H138" s="27" t="str">
        <f t="shared" si="25"/>
        <v>N/A</v>
      </c>
      <c r="I138" s="8">
        <v>2633</v>
      </c>
      <c r="J138" s="8">
        <v>68.05</v>
      </c>
      <c r="K138" s="28" t="s">
        <v>734</v>
      </c>
      <c r="L138" s="105" t="str">
        <f t="shared" si="19"/>
        <v>No</v>
      </c>
    </row>
    <row r="139" spans="1:12" x14ac:dyDescent="0.2">
      <c r="A139" s="156" t="s">
        <v>404</v>
      </c>
      <c r="B139" s="10" t="s">
        <v>213</v>
      </c>
      <c r="C139" s="10">
        <v>44994277475</v>
      </c>
      <c r="D139" s="7" t="str">
        <f t="shared" si="23"/>
        <v>N/A</v>
      </c>
      <c r="E139" s="10">
        <v>51893513498</v>
      </c>
      <c r="F139" s="7" t="str">
        <f t="shared" si="24"/>
        <v>N/A</v>
      </c>
      <c r="G139" s="10">
        <v>68872572705</v>
      </c>
      <c r="H139" s="7" t="str">
        <f t="shared" si="25"/>
        <v>N/A</v>
      </c>
      <c r="I139" s="8">
        <v>15.33</v>
      </c>
      <c r="J139" s="8">
        <v>32.72</v>
      </c>
      <c r="K139" s="10" t="s">
        <v>213</v>
      </c>
      <c r="L139" s="105" t="str">
        <f t="shared" ref="L139:L158" si="26">IF(J139="Div by 0", "N/A", IF(K139="N/A","N/A", IF(J139&gt;VALUE(MID(K139,1,2)), "No", IF(J139&lt;-1*VALUE(MID(K139,1,2)), "No", "Yes"))))</f>
        <v>N/A</v>
      </c>
    </row>
    <row r="140" spans="1:12" x14ac:dyDescent="0.2">
      <c r="A140" s="156" t="s">
        <v>1190</v>
      </c>
      <c r="B140" s="10" t="s">
        <v>213</v>
      </c>
      <c r="C140" s="10">
        <v>8254.8295472999998</v>
      </c>
      <c r="D140" s="7" t="str">
        <f t="shared" si="23"/>
        <v>N/A</v>
      </c>
      <c r="E140" s="10">
        <v>8063.0621928</v>
      </c>
      <c r="F140" s="7" t="str">
        <f t="shared" si="24"/>
        <v>N/A</v>
      </c>
      <c r="G140" s="10">
        <v>10365.995013</v>
      </c>
      <c r="H140" s="7" t="str">
        <f t="shared" si="25"/>
        <v>N/A</v>
      </c>
      <c r="I140" s="8">
        <v>-2.3199999999999998</v>
      </c>
      <c r="J140" s="8">
        <v>28.56</v>
      </c>
      <c r="K140" s="10" t="s">
        <v>213</v>
      </c>
      <c r="L140" s="105" t="str">
        <f t="shared" si="26"/>
        <v>N/A</v>
      </c>
    </row>
    <row r="141" spans="1:12" x14ac:dyDescent="0.2">
      <c r="A141" s="156" t="s">
        <v>405</v>
      </c>
      <c r="B141" s="10" t="s">
        <v>213</v>
      </c>
      <c r="C141" s="10">
        <v>556892476</v>
      </c>
      <c r="D141" s="7" t="str">
        <f t="shared" si="23"/>
        <v>N/A</v>
      </c>
      <c r="E141" s="10">
        <v>571863052</v>
      </c>
      <c r="F141" s="7" t="str">
        <f t="shared" si="24"/>
        <v>N/A</v>
      </c>
      <c r="G141" s="10">
        <v>661854334</v>
      </c>
      <c r="H141" s="7" t="str">
        <f t="shared" si="25"/>
        <v>N/A</v>
      </c>
      <c r="I141" s="8">
        <v>2.6880000000000002</v>
      </c>
      <c r="J141" s="8">
        <v>15.74</v>
      </c>
      <c r="K141" s="10" t="s">
        <v>213</v>
      </c>
      <c r="L141" s="105" t="str">
        <f t="shared" si="26"/>
        <v>N/A</v>
      </c>
    </row>
    <row r="142" spans="1:12" x14ac:dyDescent="0.2">
      <c r="A142" s="156" t="s">
        <v>1191</v>
      </c>
      <c r="B142" s="10" t="s">
        <v>213</v>
      </c>
      <c r="C142" s="10">
        <v>9261.6287647999998</v>
      </c>
      <c r="D142" s="7" t="str">
        <f t="shared" si="23"/>
        <v>N/A</v>
      </c>
      <c r="E142" s="10">
        <v>6512.2082128000002</v>
      </c>
      <c r="F142" s="7" t="str">
        <f t="shared" si="24"/>
        <v>N/A</v>
      </c>
      <c r="G142" s="10">
        <v>4457.3217452999997</v>
      </c>
      <c r="H142" s="7" t="str">
        <f t="shared" si="25"/>
        <v>N/A</v>
      </c>
      <c r="I142" s="8">
        <v>-29.7</v>
      </c>
      <c r="J142" s="8">
        <v>-31.6</v>
      </c>
      <c r="K142" s="10" t="s">
        <v>213</v>
      </c>
      <c r="L142" s="105" t="str">
        <f t="shared" si="26"/>
        <v>N/A</v>
      </c>
    </row>
    <row r="143" spans="1:12" x14ac:dyDescent="0.2">
      <c r="A143" s="156" t="s">
        <v>406</v>
      </c>
      <c r="B143" s="10" t="s">
        <v>213</v>
      </c>
      <c r="C143" s="10">
        <v>12246835</v>
      </c>
      <c r="D143" s="7" t="str">
        <f t="shared" si="23"/>
        <v>N/A</v>
      </c>
      <c r="E143" s="10">
        <v>13953587</v>
      </c>
      <c r="F143" s="7" t="str">
        <f t="shared" si="24"/>
        <v>N/A</v>
      </c>
      <c r="G143" s="10">
        <v>50471780</v>
      </c>
      <c r="H143" s="7" t="str">
        <f t="shared" si="25"/>
        <v>N/A</v>
      </c>
      <c r="I143" s="8">
        <v>13.94</v>
      </c>
      <c r="J143" s="8">
        <v>261.7</v>
      </c>
      <c r="K143" s="10" t="s">
        <v>213</v>
      </c>
      <c r="L143" s="105" t="str">
        <f t="shared" si="26"/>
        <v>N/A</v>
      </c>
    </row>
    <row r="144" spans="1:12" ht="25.5" x14ac:dyDescent="0.2">
      <c r="A144" s="156" t="s">
        <v>1192</v>
      </c>
      <c r="B144" s="10" t="s">
        <v>213</v>
      </c>
      <c r="C144" s="10">
        <v>97.701896305999995</v>
      </c>
      <c r="D144" s="7" t="str">
        <f t="shared" si="23"/>
        <v>N/A</v>
      </c>
      <c r="E144" s="10">
        <v>107.37658329999999</v>
      </c>
      <c r="F144" s="7" t="str">
        <f t="shared" si="24"/>
        <v>N/A</v>
      </c>
      <c r="G144" s="10">
        <v>364.0675741</v>
      </c>
      <c r="H144" s="7" t="str">
        <f t="shared" si="25"/>
        <v>N/A</v>
      </c>
      <c r="I144" s="8">
        <v>9.9019999999999992</v>
      </c>
      <c r="J144" s="8">
        <v>239.1</v>
      </c>
      <c r="K144" s="10" t="s">
        <v>213</v>
      </c>
      <c r="L144" s="105" t="str">
        <f t="shared" si="26"/>
        <v>N/A</v>
      </c>
    </row>
    <row r="145" spans="1:13" x14ac:dyDescent="0.2">
      <c r="A145" s="156" t="s">
        <v>407</v>
      </c>
      <c r="B145" s="10" t="s">
        <v>213</v>
      </c>
      <c r="C145" s="10">
        <v>110246572</v>
      </c>
      <c r="D145" s="7" t="str">
        <f t="shared" si="23"/>
        <v>N/A</v>
      </c>
      <c r="E145" s="10">
        <v>53342741</v>
      </c>
      <c r="F145" s="7" t="str">
        <f t="shared" si="24"/>
        <v>N/A</v>
      </c>
      <c r="G145" s="10">
        <v>28384512</v>
      </c>
      <c r="H145" s="7" t="str">
        <f t="shared" si="25"/>
        <v>N/A</v>
      </c>
      <c r="I145" s="8">
        <v>-51.6</v>
      </c>
      <c r="J145" s="8">
        <v>-46.8</v>
      </c>
      <c r="K145" s="10" t="s">
        <v>213</v>
      </c>
      <c r="L145" s="105" t="str">
        <f t="shared" si="26"/>
        <v>N/A</v>
      </c>
    </row>
    <row r="146" spans="1:13" x14ac:dyDescent="0.2">
      <c r="A146" s="156" t="s">
        <v>1193</v>
      </c>
      <c r="B146" s="10" t="s">
        <v>213</v>
      </c>
      <c r="C146" s="10">
        <v>4821.4192251000004</v>
      </c>
      <c r="D146" s="7" t="str">
        <f t="shared" si="23"/>
        <v>N/A</v>
      </c>
      <c r="E146" s="10">
        <v>3673.9955230999999</v>
      </c>
      <c r="F146" s="7" t="str">
        <f t="shared" si="24"/>
        <v>N/A</v>
      </c>
      <c r="G146" s="10">
        <v>2538.6380466999999</v>
      </c>
      <c r="H146" s="7" t="str">
        <f t="shared" si="25"/>
        <v>N/A</v>
      </c>
      <c r="I146" s="8">
        <v>-23.8</v>
      </c>
      <c r="J146" s="8">
        <v>-30.9</v>
      </c>
      <c r="K146" s="10" t="s">
        <v>213</v>
      </c>
      <c r="L146" s="105" t="str">
        <f t="shared" si="26"/>
        <v>N/A</v>
      </c>
    </row>
    <row r="147" spans="1:13" x14ac:dyDescent="0.2">
      <c r="A147" s="156" t="s">
        <v>408</v>
      </c>
      <c r="B147" s="10" t="s">
        <v>213</v>
      </c>
      <c r="C147" s="10">
        <v>3548691982</v>
      </c>
      <c r="D147" s="7" t="str">
        <f t="shared" ref="D147:D160" si="27">IF($B147="N/A","N/A",IF(C147&gt;10,"No",IF(C147&lt;-10,"No","Yes")))</f>
        <v>N/A</v>
      </c>
      <c r="E147" s="10">
        <v>2585200763</v>
      </c>
      <c r="F147" s="7" t="str">
        <f t="shared" ref="F147:F160" si="28">IF($B147="N/A","N/A",IF(E147&gt;10,"No",IF(E147&lt;-10,"No","Yes")))</f>
        <v>N/A</v>
      </c>
      <c r="G147" s="10">
        <v>1301140300</v>
      </c>
      <c r="H147" s="7" t="str">
        <f t="shared" ref="H147:H160" si="29">IF($B147="N/A","N/A",IF(G147&gt;10,"No",IF(G147&lt;-10,"No","Yes")))</f>
        <v>N/A</v>
      </c>
      <c r="I147" s="8">
        <v>-27.2</v>
      </c>
      <c r="J147" s="8">
        <v>-49.7</v>
      </c>
      <c r="K147" s="10" t="s">
        <v>213</v>
      </c>
      <c r="L147" s="105" t="str">
        <f t="shared" si="26"/>
        <v>N/A</v>
      </c>
    </row>
    <row r="148" spans="1:13" x14ac:dyDescent="0.2">
      <c r="A148" s="156" t="s">
        <v>1194</v>
      </c>
      <c r="B148" s="10" t="s">
        <v>213</v>
      </c>
      <c r="C148" s="10">
        <v>3764.2279078000001</v>
      </c>
      <c r="D148" s="7" t="str">
        <f t="shared" si="27"/>
        <v>N/A</v>
      </c>
      <c r="E148" s="10">
        <v>4326.6741137999998</v>
      </c>
      <c r="F148" s="7" t="str">
        <f t="shared" si="28"/>
        <v>N/A</v>
      </c>
      <c r="G148" s="10">
        <v>6674.9789665999997</v>
      </c>
      <c r="H148" s="7" t="str">
        <f t="shared" si="29"/>
        <v>N/A</v>
      </c>
      <c r="I148" s="8">
        <v>14.94</v>
      </c>
      <c r="J148" s="8">
        <v>54.28</v>
      </c>
      <c r="K148" s="10" t="s">
        <v>213</v>
      </c>
      <c r="L148" s="105" t="str">
        <f t="shared" si="26"/>
        <v>N/A</v>
      </c>
    </row>
    <row r="149" spans="1:13" x14ac:dyDescent="0.2">
      <c r="A149" s="156" t="s">
        <v>409</v>
      </c>
      <c r="B149" s="10" t="s">
        <v>213</v>
      </c>
      <c r="C149" s="10">
        <v>11890881</v>
      </c>
      <c r="D149" s="7" t="str">
        <f t="shared" si="27"/>
        <v>N/A</v>
      </c>
      <c r="E149" s="10">
        <v>8882850</v>
      </c>
      <c r="F149" s="7" t="str">
        <f t="shared" si="28"/>
        <v>N/A</v>
      </c>
      <c r="G149" s="10">
        <v>7981103</v>
      </c>
      <c r="H149" s="7" t="str">
        <f t="shared" si="29"/>
        <v>N/A</v>
      </c>
      <c r="I149" s="8">
        <v>-25.3</v>
      </c>
      <c r="J149" s="8">
        <v>-10.199999999999999</v>
      </c>
      <c r="K149" s="10" t="s">
        <v>213</v>
      </c>
      <c r="L149" s="105" t="str">
        <f t="shared" si="26"/>
        <v>N/A</v>
      </c>
    </row>
    <row r="150" spans="1:13" x14ac:dyDescent="0.2">
      <c r="A150" s="156" t="s">
        <v>1195</v>
      </c>
      <c r="B150" s="10" t="s">
        <v>213</v>
      </c>
      <c r="C150" s="10">
        <v>217.24059120000001</v>
      </c>
      <c r="D150" s="7" t="str">
        <f t="shared" si="27"/>
        <v>N/A</v>
      </c>
      <c r="E150" s="10">
        <v>217.26427785000001</v>
      </c>
      <c r="F150" s="7" t="str">
        <f t="shared" si="28"/>
        <v>N/A</v>
      </c>
      <c r="G150" s="10">
        <v>233.72094998</v>
      </c>
      <c r="H150" s="7" t="str">
        <f t="shared" si="29"/>
        <v>N/A</v>
      </c>
      <c r="I150" s="8">
        <v>1.09E-2</v>
      </c>
      <c r="J150" s="8">
        <v>7.5739999999999998</v>
      </c>
      <c r="K150" s="10" t="s">
        <v>213</v>
      </c>
      <c r="L150" s="105" t="str">
        <f t="shared" si="26"/>
        <v>N/A</v>
      </c>
    </row>
    <row r="151" spans="1:13" x14ac:dyDescent="0.2">
      <c r="A151" s="156" t="s">
        <v>410</v>
      </c>
      <c r="B151" s="10" t="s">
        <v>213</v>
      </c>
      <c r="C151" s="10">
        <v>0</v>
      </c>
      <c r="D151" s="7" t="str">
        <f t="shared" si="27"/>
        <v>N/A</v>
      </c>
      <c r="E151" s="10">
        <v>0</v>
      </c>
      <c r="F151" s="7" t="str">
        <f t="shared" si="28"/>
        <v>N/A</v>
      </c>
      <c r="G151" s="10">
        <v>10759440950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v>5194.1466023000003</v>
      </c>
      <c r="H152" s="7" t="str">
        <f t="shared" si="29"/>
        <v>N/A</v>
      </c>
      <c r="I152" s="8" t="s">
        <v>1751</v>
      </c>
      <c r="J152" s="8" t="s">
        <v>1751</v>
      </c>
      <c r="K152" s="10" t="s">
        <v>213</v>
      </c>
      <c r="L152" s="105" t="str">
        <f t="shared" si="26"/>
        <v>N/A</v>
      </c>
    </row>
    <row r="153" spans="1:13" x14ac:dyDescent="0.2">
      <c r="A153" s="156" t="s">
        <v>411</v>
      </c>
      <c r="B153" s="10" t="s">
        <v>213</v>
      </c>
      <c r="C153" s="10">
        <v>83977889</v>
      </c>
      <c r="D153" s="7" t="str">
        <f t="shared" si="27"/>
        <v>N/A</v>
      </c>
      <c r="E153" s="10">
        <v>76710995</v>
      </c>
      <c r="F153" s="7" t="str">
        <f t="shared" si="28"/>
        <v>N/A</v>
      </c>
      <c r="G153" s="10">
        <v>147577396</v>
      </c>
      <c r="H153" s="7" t="str">
        <f t="shared" si="29"/>
        <v>N/A</v>
      </c>
      <c r="I153" s="8">
        <v>-8.65</v>
      </c>
      <c r="J153" s="8">
        <v>92.38</v>
      </c>
      <c r="K153" s="10" t="s">
        <v>213</v>
      </c>
      <c r="L153" s="105" t="str">
        <f t="shared" si="26"/>
        <v>N/A</v>
      </c>
      <c r="M153" s="41"/>
    </row>
    <row r="154" spans="1:13" x14ac:dyDescent="0.2">
      <c r="A154" s="156" t="s">
        <v>1197</v>
      </c>
      <c r="B154" s="10" t="s">
        <v>213</v>
      </c>
      <c r="C154" s="10">
        <v>132876.40664999999</v>
      </c>
      <c r="D154" s="7" t="str">
        <f t="shared" si="27"/>
        <v>N/A</v>
      </c>
      <c r="E154" s="10">
        <v>114323.39046</v>
      </c>
      <c r="F154" s="7" t="str">
        <f t="shared" si="28"/>
        <v>N/A</v>
      </c>
      <c r="G154" s="10">
        <v>153566.48907000001</v>
      </c>
      <c r="H154" s="7" t="str">
        <f t="shared" si="29"/>
        <v>N/A</v>
      </c>
      <c r="I154" s="8">
        <v>-14</v>
      </c>
      <c r="J154" s="8">
        <v>34.33</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v>1998.6415259</v>
      </c>
      <c r="D164" s="88" t="str">
        <f t="shared" ref="D164" si="31">IF($B164="N/A","N/A",IF(C164&gt;10,"No",IF(C164&lt;-10,"No","Yes")))</f>
        <v>N/A</v>
      </c>
      <c r="E164" s="87">
        <v>2064.1232725999998</v>
      </c>
      <c r="F164" s="88" t="str">
        <f t="shared" ref="F164" si="32">IF($B164="N/A","N/A",IF(E164&gt;10,"No",IF(E164&lt;-10,"No","Yes")))</f>
        <v>N/A</v>
      </c>
      <c r="G164" s="87">
        <v>2803.0764481000001</v>
      </c>
      <c r="H164" s="88" t="str">
        <f t="shared" ref="H164" si="33">IF($B164="N/A","N/A",IF(G164&gt;10,"No",IF(G164&lt;-10,"No","Yes")))</f>
        <v>N/A</v>
      </c>
      <c r="I164" s="89">
        <v>3.2759999999999998</v>
      </c>
      <c r="J164" s="89">
        <v>35.799999999999997</v>
      </c>
      <c r="K164" s="90" t="s">
        <v>734</v>
      </c>
      <c r="L164" s="107" t="str">
        <f>IF(J164="Div by 0", "N/A", IF(OR(J164="N/A",K164="N/A"),"N/A", IF(J164&gt;VALUE(MID(K164,1,2)), "No", IF(J164&lt;-1*VALUE(MID(K164,1,2)), "No", "Yes"))))</f>
        <v>No</v>
      </c>
      <c r="N164" s="42"/>
    </row>
    <row r="165" spans="1:16" x14ac:dyDescent="0.2">
      <c r="A165" s="156" t="s">
        <v>1202</v>
      </c>
      <c r="B165" s="10" t="s">
        <v>213</v>
      </c>
      <c r="C165" s="10">
        <v>1991.6844134</v>
      </c>
      <c r="D165" s="7" t="str">
        <f t="shared" ref="D165:D171" si="34">IF($B165="N/A","N/A",IF(C165&gt;10,"No",IF(C165&lt;-10,"No","Yes")))</f>
        <v>N/A</v>
      </c>
      <c r="E165" s="10">
        <v>2064.8822475000002</v>
      </c>
      <c r="F165" s="7" t="str">
        <f t="shared" ref="F165:F171" si="35">IF($B165="N/A","N/A",IF(E165&gt;10,"No",IF(E165&lt;-10,"No","Yes")))</f>
        <v>N/A</v>
      </c>
      <c r="G165" s="10">
        <v>2790.0843491999999</v>
      </c>
      <c r="H165" s="7" t="str">
        <f t="shared" ref="H165:H171" si="36">IF($B165="N/A","N/A",IF(G165&gt;10,"No",IF(G165&lt;-10,"No","Yes")))</f>
        <v>N/A</v>
      </c>
      <c r="I165" s="8">
        <v>3.6749999999999998</v>
      </c>
      <c r="J165" s="8">
        <v>35.119999999999997</v>
      </c>
      <c r="K165" s="28" t="s">
        <v>734</v>
      </c>
      <c r="L165" s="105" t="str">
        <f>IF(J165="Div by 0", "N/A", IF(OR(J165="N/A",K165="N/A"),"N/A", IF(J165&gt;VALUE(MID(K165,1,2)), "No", IF(J165&lt;-1*VALUE(MID(K165,1,2)), "No", "Yes"))))</f>
        <v>No</v>
      </c>
      <c r="N165" s="42"/>
    </row>
    <row r="166" spans="1:16" x14ac:dyDescent="0.2">
      <c r="A166" s="156" t="s">
        <v>1203</v>
      </c>
      <c r="B166" s="10" t="s">
        <v>213</v>
      </c>
      <c r="C166" s="10">
        <v>2126.9348217000002</v>
      </c>
      <c r="D166" s="7" t="str">
        <f t="shared" si="34"/>
        <v>N/A</v>
      </c>
      <c r="E166" s="10">
        <v>2050.6070807999999</v>
      </c>
      <c r="F166" s="7" t="str">
        <f t="shared" si="35"/>
        <v>N/A</v>
      </c>
      <c r="G166" s="10">
        <v>2925.9146943999999</v>
      </c>
      <c r="H166" s="7" t="str">
        <f t="shared" si="36"/>
        <v>N/A</v>
      </c>
      <c r="I166" s="8">
        <v>-3.59</v>
      </c>
      <c r="J166" s="8">
        <v>42.69</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2370</v>
      </c>
      <c r="D167" s="7" t="str">
        <f t="shared" si="34"/>
        <v>N/A</v>
      </c>
      <c r="E167" s="1">
        <v>9157</v>
      </c>
      <c r="F167" s="7" t="str">
        <f t="shared" si="35"/>
        <v>N/A</v>
      </c>
      <c r="G167" s="1">
        <v>23289</v>
      </c>
      <c r="H167" s="7" t="str">
        <f t="shared" si="36"/>
        <v>N/A</v>
      </c>
      <c r="I167" s="8">
        <v>286.39999999999998</v>
      </c>
      <c r="J167" s="8">
        <v>154.30000000000001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3.7820372099999999E-2</v>
      </c>
      <c r="D168" s="7" t="str">
        <f t="shared" si="34"/>
        <v>N/A</v>
      </c>
      <c r="E168" s="9">
        <v>0.1320641598</v>
      </c>
      <c r="F168" s="7" t="str">
        <f t="shared" si="35"/>
        <v>N/A</v>
      </c>
      <c r="G168" s="9">
        <v>0.31554071560000002</v>
      </c>
      <c r="H168" s="7" t="str">
        <f t="shared" si="36"/>
        <v>N/A</v>
      </c>
      <c r="I168" s="8">
        <v>249.2</v>
      </c>
      <c r="J168" s="8">
        <v>138.9</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11288</v>
      </c>
      <c r="D169" s="7" t="str">
        <f t="shared" si="34"/>
        <v>N/A</v>
      </c>
      <c r="E169" s="1">
        <v>59839</v>
      </c>
      <c r="F169" s="7" t="str">
        <f t="shared" si="35"/>
        <v>N/A</v>
      </c>
      <c r="G169" s="1">
        <v>143644</v>
      </c>
      <c r="H169" s="7" t="str">
        <f t="shared" si="36"/>
        <v>N/A</v>
      </c>
      <c r="I169" s="8">
        <v>430.1</v>
      </c>
      <c r="J169" s="8">
        <v>140.1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v>166.73511694000001</v>
      </c>
      <c r="D170" s="7" t="str">
        <f t="shared" si="34"/>
        <v>N/A</v>
      </c>
      <c r="E170" s="10">
        <v>185.21499356999999</v>
      </c>
      <c r="F170" s="7" t="str">
        <f t="shared" si="35"/>
        <v>N/A</v>
      </c>
      <c r="G170" s="10">
        <v>183.02015399000001</v>
      </c>
      <c r="H170" s="7" t="str">
        <f t="shared" si="36"/>
        <v>N/A</v>
      </c>
      <c r="I170" s="8">
        <v>11.08</v>
      </c>
      <c r="J170" s="8">
        <v>-1.19</v>
      </c>
      <c r="K170" s="10" t="s">
        <v>213</v>
      </c>
      <c r="L170" s="105" t="str">
        <f t="shared" si="38"/>
        <v>N/A</v>
      </c>
    </row>
    <row r="171" spans="1:16" ht="25.5" x14ac:dyDescent="0.2">
      <c r="A171" s="165" t="s">
        <v>1205</v>
      </c>
      <c r="B171" s="166" t="s">
        <v>213</v>
      </c>
      <c r="C171" s="166">
        <v>19884210.927000001</v>
      </c>
      <c r="D171" s="167" t="str">
        <f t="shared" si="34"/>
        <v>N/A</v>
      </c>
      <c r="E171" s="166">
        <v>5801610.3476</v>
      </c>
      <c r="F171" s="167" t="str">
        <f t="shared" si="35"/>
        <v>N/A</v>
      </c>
      <c r="G171" s="166">
        <v>3026094.4668999999</v>
      </c>
      <c r="H171" s="167" t="str">
        <f t="shared" si="36"/>
        <v>N/A</v>
      </c>
      <c r="I171" s="146">
        <v>-70.8</v>
      </c>
      <c r="J171" s="146">
        <v>-47.8</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6025401</v>
      </c>
      <c r="D6" s="7" t="str">
        <f t="shared" ref="D6:D11" si="0">IF($B6="N/A","N/A",IF(C6&gt;10,"No",IF(C6&lt;-10,"No","Yes")))</f>
        <v>N/A</v>
      </c>
      <c r="E6" s="1">
        <v>6674261</v>
      </c>
      <c r="F6" s="7" t="str">
        <f t="shared" ref="F6:F11" si="1">IF($B6="N/A","N/A",IF(E6&gt;10,"No",IF(E6&lt;-10,"No","Yes")))</f>
        <v>N/A</v>
      </c>
      <c r="G6" s="1">
        <v>7057217</v>
      </c>
      <c r="H6" s="7" t="str">
        <f t="shared" ref="H6:H11" si="2">IF($B6="N/A","N/A",IF(G6&gt;10,"No",IF(G6&lt;-10,"No","Yes")))</f>
        <v>N/A</v>
      </c>
      <c r="I6" s="8">
        <v>10.77</v>
      </c>
      <c r="J6" s="8">
        <v>5.7380000000000004</v>
      </c>
      <c r="K6" s="1" t="s">
        <v>734</v>
      </c>
      <c r="L6" s="105" t="str">
        <f t="shared" ref="L6:L14" si="3">IF(J6="Div by 0", "N/A", IF(K6="N/A","N/A", IF(J6&gt;VALUE(MID(K6,1,2)), "No", IF(J6&lt;-1*VALUE(MID(K6,1,2)), "No", "Yes"))))</f>
        <v>Yes</v>
      </c>
    </row>
    <row r="7" spans="1:12" x14ac:dyDescent="0.2">
      <c r="A7" s="138" t="s">
        <v>100</v>
      </c>
      <c r="B7" s="30" t="s">
        <v>213</v>
      </c>
      <c r="C7" s="1">
        <v>465980</v>
      </c>
      <c r="D7" s="7" t="str">
        <f t="shared" si="0"/>
        <v>N/A</v>
      </c>
      <c r="E7" s="1">
        <v>485160</v>
      </c>
      <c r="F7" s="7" t="str">
        <f t="shared" si="1"/>
        <v>N/A</v>
      </c>
      <c r="G7" s="1">
        <v>231417</v>
      </c>
      <c r="H7" s="7" t="str">
        <f t="shared" si="2"/>
        <v>N/A</v>
      </c>
      <c r="I7" s="8">
        <v>4.1159999999999997</v>
      </c>
      <c r="J7" s="8">
        <v>-52.3</v>
      </c>
      <c r="K7" s="30" t="s">
        <v>734</v>
      </c>
      <c r="L7" s="105" t="str">
        <f t="shared" si="3"/>
        <v>No</v>
      </c>
    </row>
    <row r="8" spans="1:12" x14ac:dyDescent="0.2">
      <c r="A8" s="138" t="s">
        <v>101</v>
      </c>
      <c r="B8" s="30" t="s">
        <v>213</v>
      </c>
      <c r="C8" s="1">
        <v>813375</v>
      </c>
      <c r="D8" s="7" t="str">
        <f t="shared" si="0"/>
        <v>N/A</v>
      </c>
      <c r="E8" s="1">
        <v>793142</v>
      </c>
      <c r="F8" s="7" t="str">
        <f t="shared" si="1"/>
        <v>N/A</v>
      </c>
      <c r="G8" s="1">
        <v>376778</v>
      </c>
      <c r="H8" s="7" t="str">
        <f t="shared" si="2"/>
        <v>N/A</v>
      </c>
      <c r="I8" s="8">
        <v>-2.4900000000000002</v>
      </c>
      <c r="J8" s="8">
        <v>-52.5</v>
      </c>
      <c r="K8" s="30" t="s">
        <v>734</v>
      </c>
      <c r="L8" s="105" t="str">
        <f t="shared" si="3"/>
        <v>No</v>
      </c>
    </row>
    <row r="9" spans="1:12" x14ac:dyDescent="0.2">
      <c r="A9" s="138" t="s">
        <v>104</v>
      </c>
      <c r="B9" s="30" t="s">
        <v>213</v>
      </c>
      <c r="C9" s="1">
        <v>2305521</v>
      </c>
      <c r="D9" s="7" t="str">
        <f t="shared" si="0"/>
        <v>N/A</v>
      </c>
      <c r="E9" s="1">
        <v>2472569</v>
      </c>
      <c r="F9" s="7" t="str">
        <f t="shared" si="1"/>
        <v>N/A</v>
      </c>
      <c r="G9" s="1">
        <v>253461</v>
      </c>
      <c r="H9" s="7" t="str">
        <f t="shared" si="2"/>
        <v>N/A</v>
      </c>
      <c r="I9" s="8">
        <v>7.2460000000000004</v>
      </c>
      <c r="J9" s="8">
        <v>-89.7</v>
      </c>
      <c r="K9" s="30" t="s">
        <v>734</v>
      </c>
      <c r="L9" s="105" t="str">
        <f t="shared" si="3"/>
        <v>No</v>
      </c>
    </row>
    <row r="10" spans="1:12" x14ac:dyDescent="0.2">
      <c r="A10" s="138" t="s">
        <v>105</v>
      </c>
      <c r="B10" s="30" t="s">
        <v>213</v>
      </c>
      <c r="C10" s="1">
        <v>2440525</v>
      </c>
      <c r="D10" s="7" t="str">
        <f t="shared" si="0"/>
        <v>N/A</v>
      </c>
      <c r="E10" s="1">
        <v>2923390</v>
      </c>
      <c r="F10" s="7" t="str">
        <f t="shared" si="1"/>
        <v>N/A</v>
      </c>
      <c r="G10" s="1">
        <v>370480</v>
      </c>
      <c r="H10" s="7" t="str">
        <f t="shared" si="2"/>
        <v>N/A</v>
      </c>
      <c r="I10" s="8">
        <v>19.79</v>
      </c>
      <c r="J10" s="8">
        <v>-87.3</v>
      </c>
      <c r="K10" s="30" t="s">
        <v>734</v>
      </c>
      <c r="L10" s="105" t="str">
        <f t="shared" si="3"/>
        <v>No</v>
      </c>
    </row>
    <row r="11" spans="1:12" x14ac:dyDescent="0.2">
      <c r="A11" s="138" t="s">
        <v>77</v>
      </c>
      <c r="B11" s="1" t="s">
        <v>213</v>
      </c>
      <c r="C11" s="1">
        <v>5145129.8399</v>
      </c>
      <c r="D11" s="27" t="str">
        <f t="shared" si="0"/>
        <v>N/A</v>
      </c>
      <c r="E11" s="1">
        <v>5602862.5598999998</v>
      </c>
      <c r="F11" s="7" t="str">
        <f t="shared" si="1"/>
        <v>N/A</v>
      </c>
      <c r="G11" s="1">
        <v>5979836.6299000001</v>
      </c>
      <c r="H11" s="7" t="str">
        <f t="shared" si="2"/>
        <v>N/A</v>
      </c>
      <c r="I11" s="8">
        <v>8.8960000000000008</v>
      </c>
      <c r="J11" s="8">
        <v>6.7279999999999998</v>
      </c>
      <c r="K11" s="1" t="s">
        <v>735</v>
      </c>
      <c r="L11" s="105" t="str">
        <f t="shared" si="3"/>
        <v>Yes</v>
      </c>
    </row>
    <row r="12" spans="1:12" x14ac:dyDescent="0.2">
      <c r="A12" s="138" t="s">
        <v>115</v>
      </c>
      <c r="B12" s="1" t="s">
        <v>213</v>
      </c>
      <c r="C12" s="1">
        <v>773181</v>
      </c>
      <c r="D12" s="1" t="s">
        <v>213</v>
      </c>
      <c r="E12" s="1">
        <v>794597</v>
      </c>
      <c r="F12" s="1" t="s">
        <v>213</v>
      </c>
      <c r="G12" s="1">
        <v>828697</v>
      </c>
      <c r="H12" s="1" t="s">
        <v>213</v>
      </c>
      <c r="I12" s="8">
        <v>2.77</v>
      </c>
      <c r="J12" s="8">
        <v>4.2910000000000004</v>
      </c>
      <c r="K12" s="1" t="s">
        <v>735</v>
      </c>
      <c r="L12" s="105" t="str">
        <f t="shared" si="3"/>
        <v>Yes</v>
      </c>
    </row>
    <row r="13" spans="1:12" x14ac:dyDescent="0.2">
      <c r="A13" s="138" t="s">
        <v>446</v>
      </c>
      <c r="B13" s="1" t="s">
        <v>213</v>
      </c>
      <c r="C13" s="1">
        <v>391197</v>
      </c>
      <c r="D13" s="1" t="s">
        <v>213</v>
      </c>
      <c r="E13" s="1">
        <v>404335</v>
      </c>
      <c r="F13" s="1" t="s">
        <v>213</v>
      </c>
      <c r="G13" s="1">
        <v>206111</v>
      </c>
      <c r="H13" s="1" t="s">
        <v>213</v>
      </c>
      <c r="I13" s="8">
        <v>3.3580000000000001</v>
      </c>
      <c r="J13" s="8">
        <v>-49</v>
      </c>
      <c r="K13" s="1" t="s">
        <v>735</v>
      </c>
      <c r="L13" s="105" t="str">
        <f t="shared" si="3"/>
        <v>No</v>
      </c>
    </row>
    <row r="14" spans="1:12" x14ac:dyDescent="0.2">
      <c r="A14" s="138" t="s">
        <v>447</v>
      </c>
      <c r="B14" s="1" t="s">
        <v>213</v>
      </c>
      <c r="C14" s="1">
        <v>363041</v>
      </c>
      <c r="D14" s="1" t="s">
        <v>213</v>
      </c>
      <c r="E14" s="1">
        <v>361551</v>
      </c>
      <c r="F14" s="1" t="s">
        <v>213</v>
      </c>
      <c r="G14" s="1">
        <v>112731</v>
      </c>
      <c r="H14" s="1" t="s">
        <v>213</v>
      </c>
      <c r="I14" s="8">
        <v>-0.41</v>
      </c>
      <c r="J14" s="8">
        <v>-68.8</v>
      </c>
      <c r="K14" s="1" t="s">
        <v>735</v>
      </c>
      <c r="L14" s="105" t="str">
        <f t="shared" si="3"/>
        <v>No</v>
      </c>
    </row>
    <row r="15" spans="1:12" x14ac:dyDescent="0.2">
      <c r="A15" s="137" t="s">
        <v>58</v>
      </c>
      <c r="B15" s="30" t="s">
        <v>213</v>
      </c>
      <c r="C15" s="10">
        <v>46544445742</v>
      </c>
      <c r="D15" s="7" t="str">
        <f t="shared" ref="D15:D20" si="4">IF($B15="N/A","N/A",IF(C15&gt;10,"No",IF(C15&lt;-10,"No","Yes")))</f>
        <v>N/A</v>
      </c>
      <c r="E15" s="10">
        <v>52530597656</v>
      </c>
      <c r="F15" s="7" t="str">
        <f t="shared" ref="F15:F20" si="5">IF($B15="N/A","N/A",IF(E15&gt;10,"No",IF(E15&lt;-10,"No","Yes")))</f>
        <v>N/A</v>
      </c>
      <c r="G15" s="10">
        <v>69754180877</v>
      </c>
      <c r="H15" s="7" t="str">
        <f t="shared" ref="H15:H20" si="6">IF($B15="N/A","N/A",IF(G15&gt;10,"No",IF(G15&lt;-10,"No","Yes")))</f>
        <v>N/A</v>
      </c>
      <c r="I15" s="8">
        <v>12.86</v>
      </c>
      <c r="J15" s="8">
        <v>32.79</v>
      </c>
      <c r="K15" s="30" t="s">
        <v>734</v>
      </c>
      <c r="L15" s="105" t="str">
        <f t="shared" ref="L15:L20" si="7">IF(J15="Div by 0", "N/A", IF(K15="N/A","N/A", IF(J15&gt;VALUE(MID(K15,1,2)), "No", IF(J15&lt;-1*VALUE(MID(K15,1,2)), "No", "Yes"))))</f>
        <v>No</v>
      </c>
    </row>
    <row r="16" spans="1:12" x14ac:dyDescent="0.2">
      <c r="A16" s="137" t="s">
        <v>1106</v>
      </c>
      <c r="B16" s="30" t="s">
        <v>213</v>
      </c>
      <c r="C16" s="10">
        <v>7724.7050847</v>
      </c>
      <c r="D16" s="7" t="str">
        <f t="shared" si="4"/>
        <v>N/A</v>
      </c>
      <c r="E16" s="10">
        <v>7870.6238272999999</v>
      </c>
      <c r="F16" s="7" t="str">
        <f t="shared" si="5"/>
        <v>N/A</v>
      </c>
      <c r="G16" s="10">
        <v>9884.0918278000008</v>
      </c>
      <c r="H16" s="7" t="str">
        <f t="shared" si="6"/>
        <v>N/A</v>
      </c>
      <c r="I16" s="8">
        <v>1.889</v>
      </c>
      <c r="J16" s="8">
        <v>25.58</v>
      </c>
      <c r="K16" s="30" t="s">
        <v>734</v>
      </c>
      <c r="L16" s="105" t="str">
        <f t="shared" si="7"/>
        <v>Yes</v>
      </c>
    </row>
    <row r="17" spans="1:12" x14ac:dyDescent="0.2">
      <c r="A17" s="137" t="s">
        <v>1206</v>
      </c>
      <c r="B17" s="30" t="s">
        <v>213</v>
      </c>
      <c r="C17" s="10">
        <v>23452.217693999999</v>
      </c>
      <c r="D17" s="7" t="str">
        <f t="shared" si="4"/>
        <v>N/A</v>
      </c>
      <c r="E17" s="10">
        <v>25213.452571999998</v>
      </c>
      <c r="F17" s="7" t="str">
        <f t="shared" si="5"/>
        <v>N/A</v>
      </c>
      <c r="G17" s="10">
        <v>36076.089708</v>
      </c>
      <c r="H17" s="7" t="str">
        <f t="shared" si="6"/>
        <v>N/A</v>
      </c>
      <c r="I17" s="8">
        <v>7.51</v>
      </c>
      <c r="J17" s="8">
        <v>43.08</v>
      </c>
      <c r="K17" s="30" t="s">
        <v>734</v>
      </c>
      <c r="L17" s="105" t="str">
        <f t="shared" si="7"/>
        <v>No</v>
      </c>
    </row>
    <row r="18" spans="1:12" x14ac:dyDescent="0.2">
      <c r="A18" s="137" t="s">
        <v>1207</v>
      </c>
      <c r="B18" s="30" t="s">
        <v>213</v>
      </c>
      <c r="C18" s="10">
        <v>24163.362392999999</v>
      </c>
      <c r="D18" s="7" t="str">
        <f t="shared" si="4"/>
        <v>N/A</v>
      </c>
      <c r="E18" s="10">
        <v>27157.841882000001</v>
      </c>
      <c r="F18" s="7" t="str">
        <f t="shared" si="5"/>
        <v>N/A</v>
      </c>
      <c r="G18" s="10">
        <v>33505.736187000002</v>
      </c>
      <c r="H18" s="7" t="str">
        <f t="shared" si="6"/>
        <v>N/A</v>
      </c>
      <c r="I18" s="8">
        <v>12.39</v>
      </c>
      <c r="J18" s="8">
        <v>23.37</v>
      </c>
      <c r="K18" s="30" t="s">
        <v>734</v>
      </c>
      <c r="L18" s="105" t="str">
        <f t="shared" si="7"/>
        <v>Yes</v>
      </c>
    </row>
    <row r="19" spans="1:12" x14ac:dyDescent="0.2">
      <c r="A19" s="137" t="s">
        <v>1208</v>
      </c>
      <c r="B19" s="30" t="s">
        <v>213</v>
      </c>
      <c r="C19" s="10">
        <v>2431.3432256999999</v>
      </c>
      <c r="D19" s="7" t="str">
        <f t="shared" si="4"/>
        <v>N/A</v>
      </c>
      <c r="E19" s="10">
        <v>2477.1592489</v>
      </c>
      <c r="F19" s="7" t="str">
        <f t="shared" si="5"/>
        <v>N/A</v>
      </c>
      <c r="G19" s="10">
        <v>2281.4377439</v>
      </c>
      <c r="H19" s="7" t="str">
        <f t="shared" si="6"/>
        <v>N/A</v>
      </c>
      <c r="I19" s="8">
        <v>1.8839999999999999</v>
      </c>
      <c r="J19" s="8">
        <v>-7.9</v>
      </c>
      <c r="K19" s="30" t="s">
        <v>734</v>
      </c>
      <c r="L19" s="105" t="str">
        <f t="shared" si="7"/>
        <v>Yes</v>
      </c>
    </row>
    <row r="20" spans="1:12" x14ac:dyDescent="0.2">
      <c r="A20" s="137" t="s">
        <v>1209</v>
      </c>
      <c r="B20" s="30" t="s">
        <v>213</v>
      </c>
      <c r="C20" s="10">
        <v>4243.6744511999996</v>
      </c>
      <c r="D20" s="7" t="str">
        <f t="shared" si="4"/>
        <v>N/A</v>
      </c>
      <c r="E20" s="10">
        <v>4321.3758045000004</v>
      </c>
      <c r="F20" s="7" t="str">
        <f t="shared" si="5"/>
        <v>N/A</v>
      </c>
      <c r="G20" s="10">
        <v>4179.3984155999997</v>
      </c>
      <c r="H20" s="7" t="str">
        <f t="shared" si="6"/>
        <v>N/A</v>
      </c>
      <c r="I20" s="8">
        <v>1.831</v>
      </c>
      <c r="J20" s="8">
        <v>-3.29</v>
      </c>
      <c r="K20" s="30" t="s">
        <v>734</v>
      </c>
      <c r="L20" s="105" t="str">
        <f t="shared" si="7"/>
        <v>Yes</v>
      </c>
    </row>
    <row r="21" spans="1:12" x14ac:dyDescent="0.2">
      <c r="A21" s="128" t="s">
        <v>1110</v>
      </c>
      <c r="B21" s="30" t="s">
        <v>213</v>
      </c>
      <c r="C21" s="10">
        <v>7793.1964869000003</v>
      </c>
      <c r="D21" s="7" t="str">
        <f t="shared" ref="D21:D22" si="8">IF($B21="N/A","N/A",IF(C21&gt;10,"No",IF(C21&lt;-10,"No","Yes")))</f>
        <v>N/A</v>
      </c>
      <c r="E21" s="10">
        <v>7952.6151903999998</v>
      </c>
      <c r="F21" s="7" t="str">
        <f t="shared" ref="F21:F22" si="9">IF($B21="N/A","N/A",IF(E21&gt;10,"No",IF(E21&lt;-10,"No","Yes")))</f>
        <v>N/A</v>
      </c>
      <c r="G21" s="10">
        <v>10268.5214</v>
      </c>
      <c r="H21" s="7" t="str">
        <f t="shared" ref="H21:H22" si="10">IF($B21="N/A","N/A",IF(G21&gt;10,"No",IF(G21&lt;-10,"No","Yes")))</f>
        <v>N/A</v>
      </c>
      <c r="I21" s="8">
        <v>2.0459999999999998</v>
      </c>
      <c r="J21" s="8">
        <v>29.12</v>
      </c>
      <c r="K21" s="30" t="s">
        <v>734</v>
      </c>
      <c r="L21" s="105" t="str">
        <f>IF(J21="Div by 0", "N/A", IF(OR(J21="N/A",K21="N/A"),"N/A", IF(J21&gt;VALUE(MID(K21,1,2)), "No", IF(J21&lt;-1*VALUE(MID(K21,1,2)), "No", "Yes"))))</f>
        <v>Yes</v>
      </c>
    </row>
    <row r="22" spans="1:12" x14ac:dyDescent="0.2">
      <c r="A22" s="128" t="s">
        <v>1111</v>
      </c>
      <c r="B22" s="30" t="s">
        <v>213</v>
      </c>
      <c r="C22" s="10">
        <v>7810.7671008999996</v>
      </c>
      <c r="D22" s="7" t="str">
        <f t="shared" si="8"/>
        <v>N/A</v>
      </c>
      <c r="E22" s="10">
        <v>7961.0817784000001</v>
      </c>
      <c r="F22" s="7" t="str">
        <f t="shared" si="9"/>
        <v>N/A</v>
      </c>
      <c r="G22" s="10">
        <v>9613.9603353000002</v>
      </c>
      <c r="H22" s="7" t="str">
        <f t="shared" si="10"/>
        <v>N/A</v>
      </c>
      <c r="I22" s="8">
        <v>1.9239999999999999</v>
      </c>
      <c r="J22" s="8">
        <v>20.76</v>
      </c>
      <c r="K22" s="30" t="s">
        <v>734</v>
      </c>
      <c r="L22" s="105" t="str">
        <f>IF(J22="Div by 0", "N/A", IF(OR(J22="N/A",K22="N/A"),"N/A", IF(J22&gt;VALUE(MID(K22,1,2)), "No", IF(J22&lt;-1*VALUE(MID(K22,1,2)), "No", "Yes"))))</f>
        <v>Yes</v>
      </c>
    </row>
    <row r="23" spans="1:12" x14ac:dyDescent="0.2">
      <c r="A23" s="137" t="s">
        <v>1210</v>
      </c>
      <c r="B23" s="30" t="s">
        <v>213</v>
      </c>
      <c r="C23" s="10">
        <v>24076.052178000002</v>
      </c>
      <c r="D23" s="7" t="str">
        <f>IF($B23="N/A","N/A",IF(C23&gt;10,"No",IF(C23&lt;-10,"No","Yes")))</f>
        <v>N/A</v>
      </c>
      <c r="E23" s="10">
        <v>26648.811705</v>
      </c>
      <c r="F23" s="7" t="str">
        <f>IF($B23="N/A","N/A",IF(E23&gt;10,"No",IF(E23&lt;-10,"No","Yes")))</f>
        <v>N/A</v>
      </c>
      <c r="G23" s="10">
        <v>35499.214148999999</v>
      </c>
      <c r="H23" s="7" t="str">
        <f>IF($B23="N/A","N/A",IF(G23&gt;10,"No",IF(G23&lt;-10,"No","Yes")))</f>
        <v>N/A</v>
      </c>
      <c r="I23" s="8">
        <v>10.69</v>
      </c>
      <c r="J23" s="8">
        <v>33.21</v>
      </c>
      <c r="K23" s="30" t="s">
        <v>734</v>
      </c>
      <c r="L23" s="105" t="str">
        <f>IF(J23="Div by 0", "N/A", IF(K23="N/A","N/A", IF(J23&gt;VALUE(MID(K23,1,2)), "No", IF(J23&lt;-1*VALUE(MID(K23,1,2)), "No", "Yes"))))</f>
        <v>No</v>
      </c>
    </row>
    <row r="24" spans="1:12" x14ac:dyDescent="0.2">
      <c r="A24" s="137" t="s">
        <v>1211</v>
      </c>
      <c r="B24" s="30" t="s">
        <v>213</v>
      </c>
      <c r="C24" s="10">
        <v>25876.449579</v>
      </c>
      <c r="D24" s="7" t="str">
        <f>IF($B24="N/A","N/A",IF(C24&gt;10,"No",IF(C24&lt;-10,"No","Yes")))</f>
        <v>N/A</v>
      </c>
      <c r="E24" s="10">
        <v>28028.256881000001</v>
      </c>
      <c r="F24" s="7" t="str">
        <f>IF($B24="N/A","N/A",IF(E24&gt;10,"No",IF(E24&lt;-10,"No","Yes")))</f>
        <v>N/A</v>
      </c>
      <c r="G24" s="10">
        <v>37765.974800000004</v>
      </c>
      <c r="H24" s="7" t="str">
        <f>IF($B24="N/A","N/A",IF(G24&gt;10,"No",IF(G24&lt;-10,"No","Yes")))</f>
        <v>N/A</v>
      </c>
      <c r="I24" s="8">
        <v>8.3160000000000007</v>
      </c>
      <c r="J24" s="8">
        <v>34.74</v>
      </c>
      <c r="K24" s="30" t="s">
        <v>734</v>
      </c>
      <c r="L24" s="105" t="str">
        <f>IF(J24="Div by 0", "N/A", IF(K24="N/A","N/A", IF(J24&gt;VALUE(MID(K24,1,2)), "No", IF(J24&lt;-1*VALUE(MID(K24,1,2)), "No", "Yes"))))</f>
        <v>No</v>
      </c>
    </row>
    <row r="25" spans="1:12" x14ac:dyDescent="0.2">
      <c r="A25" s="137" t="s">
        <v>1212</v>
      </c>
      <c r="B25" s="30" t="s">
        <v>213</v>
      </c>
      <c r="C25" s="10">
        <v>23117.601761000002</v>
      </c>
      <c r="D25" s="7" t="str">
        <f>IF($B25="N/A","N/A",IF(C25&gt;10,"No",IF(C25&lt;-10,"No","Yes")))</f>
        <v>N/A</v>
      </c>
      <c r="E25" s="10">
        <v>26817.968659999999</v>
      </c>
      <c r="F25" s="7" t="str">
        <f>IF($B25="N/A","N/A",IF(E25&gt;10,"No",IF(E25&lt;-10,"No","Yes")))</f>
        <v>N/A</v>
      </c>
      <c r="G25" s="10">
        <v>31670.125591</v>
      </c>
      <c r="H25" s="7" t="str">
        <f>IF($B25="N/A","N/A",IF(G25&gt;10,"No",IF(G25&lt;-10,"No","Yes")))</f>
        <v>N/A</v>
      </c>
      <c r="I25" s="8">
        <v>16.010000000000002</v>
      </c>
      <c r="J25" s="8">
        <v>18.09</v>
      </c>
      <c r="K25" s="30" t="s">
        <v>734</v>
      </c>
      <c r="L25" s="105" t="str">
        <f>IF(J25="Div by 0", "N/A", IF(K25="N/A","N/A", IF(J25&gt;VALUE(MID(K25,1,2)), "No", IF(J25&lt;-1*VALUE(MID(K25,1,2)), "No", "Yes"))))</f>
        <v>Yes</v>
      </c>
    </row>
    <row r="26" spans="1:12" x14ac:dyDescent="0.2">
      <c r="A26" s="137" t="s">
        <v>1213</v>
      </c>
      <c r="B26" s="30" t="s">
        <v>213</v>
      </c>
      <c r="C26" s="10">
        <v>23701.548262</v>
      </c>
      <c r="D26" s="7" t="str">
        <f t="shared" ref="D26:D27" si="11">IF($B26="N/A","N/A",IF(C26&gt;10,"No",IF(C26&lt;-10,"No","Yes")))</f>
        <v>N/A</v>
      </c>
      <c r="E26" s="10">
        <v>25997.380301000001</v>
      </c>
      <c r="F26" s="7" t="str">
        <f t="shared" ref="F26:F30" si="12">IF($B26="N/A","N/A",IF(E26&gt;10,"No",IF(E26&lt;-10,"No","Yes")))</f>
        <v>N/A</v>
      </c>
      <c r="G26" s="10">
        <v>36010.504214000001</v>
      </c>
      <c r="H26" s="7" t="str">
        <f t="shared" ref="H26:H27" si="13">IF($B26="N/A","N/A",IF(G26&gt;10,"No",IF(G26&lt;-10,"No","Yes")))</f>
        <v>N/A</v>
      </c>
      <c r="I26" s="8">
        <v>9.6859999999999999</v>
      </c>
      <c r="J26" s="8">
        <v>38.520000000000003</v>
      </c>
      <c r="K26" s="30" t="s">
        <v>734</v>
      </c>
      <c r="L26" s="105" t="str">
        <f>IF(J26="Div by 0", "N/A", IF(OR(J26="N/A",K26="N/A"),"N/A", IF(J26&gt;VALUE(MID(K26,1,2)), "No", IF(J26&lt;-1*VALUE(MID(K26,1,2)), "No", "Yes"))))</f>
        <v>No</v>
      </c>
    </row>
    <row r="27" spans="1:12" x14ac:dyDescent="0.2">
      <c r="A27" s="137" t="s">
        <v>1214</v>
      </c>
      <c r="B27" s="30" t="s">
        <v>213</v>
      </c>
      <c r="C27" s="10">
        <v>24655.351203999999</v>
      </c>
      <c r="D27" s="7" t="str">
        <f t="shared" si="11"/>
        <v>N/A</v>
      </c>
      <c r="E27" s="10">
        <v>27646.535974999999</v>
      </c>
      <c r="F27" s="7" t="str">
        <f t="shared" si="12"/>
        <v>N/A</v>
      </c>
      <c r="G27" s="10">
        <v>34724.735393000003</v>
      </c>
      <c r="H27" s="7" t="str">
        <f t="shared" si="13"/>
        <v>N/A</v>
      </c>
      <c r="I27" s="8">
        <v>12.13</v>
      </c>
      <c r="J27" s="8">
        <v>25.6</v>
      </c>
      <c r="K27" s="30" t="s">
        <v>734</v>
      </c>
      <c r="L27" s="105" t="str">
        <f>IF(J27="Div by 0", "N/A", IF(OR(J27="N/A",K27="N/A"),"N/A", IF(J27&gt;VALUE(MID(K27,1,2)), "No", IF(J27&lt;-1*VALUE(MID(K27,1,2)), "No", "Yes"))))</f>
        <v>Yes</v>
      </c>
    </row>
    <row r="28" spans="1:12" x14ac:dyDescent="0.2">
      <c r="A28" s="156" t="s">
        <v>1215</v>
      </c>
      <c r="B28" s="10" t="s">
        <v>213</v>
      </c>
      <c r="C28" s="10">
        <v>1998.7853814</v>
      </c>
      <c r="D28" s="7" t="str">
        <f t="shared" ref="D28:D30" si="14">IF($B28="N/A","N/A",IF(C28&gt;10,"No",IF(C28&lt;-10,"No","Yes")))</f>
        <v>N/A</v>
      </c>
      <c r="E28" s="10">
        <v>2064.0712517000002</v>
      </c>
      <c r="F28" s="7" t="str">
        <f t="shared" si="12"/>
        <v>N/A</v>
      </c>
      <c r="G28" s="10">
        <v>2803.2098703000001</v>
      </c>
      <c r="H28" s="7" t="str">
        <f t="shared" ref="H28:H30" si="15">IF($B28="N/A","N/A",IF(G28&gt;10,"No",IF(G28&lt;-10,"No","Yes")))</f>
        <v>N/A</v>
      </c>
      <c r="I28" s="8">
        <v>3.266</v>
      </c>
      <c r="J28" s="8">
        <v>35.81</v>
      </c>
      <c r="K28" s="28" t="s">
        <v>734</v>
      </c>
      <c r="L28" s="105" t="str">
        <f>IF(J28="Div by 0", "N/A", IF(OR(J28="N/A",K28="N/A"),"N/A", IF(J28&gt;VALUE(MID(K28,1,2)), "No", IF(J28&lt;-1*VALUE(MID(K28,1,2)), "No", "Yes"))))</f>
        <v>No</v>
      </c>
    </row>
    <row r="29" spans="1:12" x14ac:dyDescent="0.2">
      <c r="A29" s="156" t="s">
        <v>1216</v>
      </c>
      <c r="B29" s="10" t="s">
        <v>213</v>
      </c>
      <c r="C29" s="10">
        <v>1991.8353930000001</v>
      </c>
      <c r="D29" s="7" t="str">
        <f t="shared" si="14"/>
        <v>N/A</v>
      </c>
      <c r="E29" s="10">
        <v>2064.9445148999998</v>
      </c>
      <c r="F29" s="7" t="str">
        <f t="shared" si="12"/>
        <v>N/A</v>
      </c>
      <c r="G29" s="10">
        <v>2790.1124006</v>
      </c>
      <c r="H29" s="7" t="str">
        <f t="shared" si="15"/>
        <v>N/A</v>
      </c>
      <c r="I29" s="8">
        <v>3.67</v>
      </c>
      <c r="J29" s="8">
        <v>35.119999999999997</v>
      </c>
      <c r="K29" s="28" t="s">
        <v>734</v>
      </c>
      <c r="L29" s="105" t="str">
        <f t="shared" ref="L29:L30" si="16">IF(J29="Div by 0", "N/A", IF(OR(J29="N/A",K29="N/A"),"N/A", IF(J29&gt;VALUE(MID(K29,1,2)), "No", IF(J29&lt;-1*VALUE(MID(K29,1,2)), "No", "Yes"))))</f>
        <v>No</v>
      </c>
    </row>
    <row r="30" spans="1:12" x14ac:dyDescent="0.2">
      <c r="A30" s="156" t="s">
        <v>1217</v>
      </c>
      <c r="B30" s="10" t="s">
        <v>213</v>
      </c>
      <c r="C30" s="10">
        <v>2126.9348217000002</v>
      </c>
      <c r="D30" s="7" t="str">
        <f t="shared" si="14"/>
        <v>N/A</v>
      </c>
      <c r="E30" s="10">
        <v>2048.5166054000001</v>
      </c>
      <c r="F30" s="7" t="str">
        <f t="shared" si="12"/>
        <v>N/A</v>
      </c>
      <c r="G30" s="10">
        <v>2926.9981014999998</v>
      </c>
      <c r="H30" s="7" t="str">
        <f t="shared" si="15"/>
        <v>N/A</v>
      </c>
      <c r="I30" s="8">
        <v>-3.69</v>
      </c>
      <c r="J30" s="8">
        <v>42.88</v>
      </c>
      <c r="K30" s="28" t="s">
        <v>734</v>
      </c>
      <c r="L30" s="105" t="str">
        <f t="shared" si="16"/>
        <v>No</v>
      </c>
    </row>
    <row r="31" spans="1:12" x14ac:dyDescent="0.2">
      <c r="A31" s="168" t="s">
        <v>2</v>
      </c>
      <c r="B31" s="22" t="s">
        <v>213</v>
      </c>
      <c r="C31" s="9">
        <v>82.579400109999995</v>
      </c>
      <c r="D31" s="27" t="str">
        <f t="shared" ref="D31:D69" si="17">IF($B31="N/A","N/A",IF(C31&gt;10,"No",IF(C31&lt;-10,"No","Yes")))</f>
        <v>N/A</v>
      </c>
      <c r="E31" s="9">
        <v>81.238147564000002</v>
      </c>
      <c r="F31" s="27" t="str">
        <f t="shared" ref="F31:F69" si="18">IF($B31="N/A","N/A",IF(E31&gt;10,"No",IF(E31&lt;-10,"No","Yes")))</f>
        <v>N/A</v>
      </c>
      <c r="G31" s="9">
        <v>82.890025911999999</v>
      </c>
      <c r="H31" s="27" t="str">
        <f t="shared" ref="H31:H69" si="19">IF($B31="N/A","N/A",IF(G31&gt;10,"No",IF(G31&lt;-10,"No","Yes")))</f>
        <v>N/A</v>
      </c>
      <c r="I31" s="8">
        <v>-1.62</v>
      </c>
      <c r="J31" s="8">
        <v>2.0329999999999999</v>
      </c>
      <c r="K31" s="28" t="s">
        <v>734</v>
      </c>
      <c r="L31" s="105" t="str">
        <f t="shared" ref="L31:L99" si="20">IF(J31="Div by 0", "N/A", IF(K31="N/A","N/A", IF(J31&gt;VALUE(MID(K31,1,2)), "No", IF(J31&lt;-1*VALUE(MID(K31,1,2)), "No", "Yes"))))</f>
        <v>Yes</v>
      </c>
    </row>
    <row r="32" spans="1:12" x14ac:dyDescent="0.2">
      <c r="A32" s="168" t="s">
        <v>22</v>
      </c>
      <c r="B32" s="22" t="s">
        <v>213</v>
      </c>
      <c r="C32" s="1">
        <v>4975740</v>
      </c>
      <c r="D32" s="27" t="str">
        <f t="shared" si="17"/>
        <v>N/A</v>
      </c>
      <c r="E32" s="1">
        <v>5422046</v>
      </c>
      <c r="F32" s="27" t="str">
        <f t="shared" si="18"/>
        <v>N/A</v>
      </c>
      <c r="G32" s="1">
        <v>5849729</v>
      </c>
      <c r="H32" s="27" t="str">
        <f t="shared" si="19"/>
        <v>N/A</v>
      </c>
      <c r="I32" s="8">
        <v>8.9700000000000006</v>
      </c>
      <c r="J32" s="8">
        <v>7.8879999999999999</v>
      </c>
      <c r="K32" s="28" t="s">
        <v>734</v>
      </c>
      <c r="L32" s="105" t="str">
        <f t="shared" si="20"/>
        <v>Yes</v>
      </c>
    </row>
    <row r="33" spans="1:12" x14ac:dyDescent="0.2">
      <c r="A33" s="168" t="s">
        <v>448</v>
      </c>
      <c r="B33" s="30" t="s">
        <v>213</v>
      </c>
      <c r="C33" s="1">
        <v>177721</v>
      </c>
      <c r="D33" s="1" t="str">
        <f t="shared" si="17"/>
        <v>N/A</v>
      </c>
      <c r="E33" s="1">
        <v>196161</v>
      </c>
      <c r="F33" s="1" t="str">
        <f t="shared" si="18"/>
        <v>N/A</v>
      </c>
      <c r="G33" s="1">
        <v>88955</v>
      </c>
      <c r="H33" s="7" t="str">
        <f t="shared" si="19"/>
        <v>N/A</v>
      </c>
      <c r="I33" s="8">
        <v>10.38</v>
      </c>
      <c r="J33" s="8">
        <v>-54.7</v>
      </c>
      <c r="K33" s="30" t="s">
        <v>734</v>
      </c>
      <c r="L33" s="105" t="str">
        <f t="shared" si="20"/>
        <v>No</v>
      </c>
    </row>
    <row r="34" spans="1:12" x14ac:dyDescent="0.2">
      <c r="A34" s="168" t="s">
        <v>1218</v>
      </c>
      <c r="B34" s="3" t="s">
        <v>213</v>
      </c>
      <c r="C34" s="1">
        <v>65142</v>
      </c>
      <c r="D34" s="5" t="str">
        <f t="shared" ref="D34:D38" si="21">IF($B34="N/A","N/A",IF(C34&lt;0,"No","Yes"))</f>
        <v>N/A</v>
      </c>
      <c r="E34" s="1">
        <v>67512</v>
      </c>
      <c r="F34" s="5" t="str">
        <f t="shared" ref="F34:F38" si="22">IF($B34="N/A","N/A",IF(E34&lt;0,"No","Yes"))</f>
        <v>N/A</v>
      </c>
      <c r="G34" s="1">
        <v>63860</v>
      </c>
      <c r="H34" s="5" t="str">
        <f t="shared" ref="H34:H38" si="23">IF($B34="N/A","N/A",IF(G34&lt;0,"No","Yes"))</f>
        <v>N/A</v>
      </c>
      <c r="I34" s="8">
        <v>3.6379999999999999</v>
      </c>
      <c r="J34" s="8">
        <v>-5.41</v>
      </c>
      <c r="K34" s="1" t="s">
        <v>734</v>
      </c>
      <c r="L34" s="105" t="str">
        <f t="shared" si="20"/>
        <v>Yes</v>
      </c>
    </row>
    <row r="35" spans="1:12" x14ac:dyDescent="0.2">
      <c r="A35" s="168" t="s">
        <v>1219</v>
      </c>
      <c r="B35" s="3" t="s">
        <v>213</v>
      </c>
      <c r="C35" s="1">
        <v>91546</v>
      </c>
      <c r="D35" s="5" t="str">
        <f t="shared" si="21"/>
        <v>N/A</v>
      </c>
      <c r="E35" s="1">
        <v>105105</v>
      </c>
      <c r="F35" s="5" t="str">
        <f t="shared" si="22"/>
        <v>N/A</v>
      </c>
      <c r="G35" s="1">
        <v>18227</v>
      </c>
      <c r="H35" s="5" t="str">
        <f t="shared" si="23"/>
        <v>N/A</v>
      </c>
      <c r="I35" s="8">
        <v>14.81</v>
      </c>
      <c r="J35" s="8">
        <v>-82.7</v>
      </c>
      <c r="K35" s="1" t="s">
        <v>734</v>
      </c>
      <c r="L35" s="105" t="str">
        <f t="shared" si="20"/>
        <v>No</v>
      </c>
    </row>
    <row r="36" spans="1:12" x14ac:dyDescent="0.2">
      <c r="A36" s="168" t="s">
        <v>1220</v>
      </c>
      <c r="B36" s="3" t="s">
        <v>213</v>
      </c>
      <c r="C36" s="1">
        <v>1229</v>
      </c>
      <c r="D36" s="5" t="str">
        <f t="shared" si="21"/>
        <v>N/A</v>
      </c>
      <c r="E36" s="1">
        <v>8660</v>
      </c>
      <c r="F36" s="5" t="str">
        <f t="shared" si="22"/>
        <v>N/A</v>
      </c>
      <c r="G36" s="1">
        <v>1921</v>
      </c>
      <c r="H36" s="5" t="str">
        <f t="shared" si="23"/>
        <v>N/A</v>
      </c>
      <c r="I36" s="8">
        <v>604.6</v>
      </c>
      <c r="J36" s="8">
        <v>-77.8</v>
      </c>
      <c r="K36" s="1" t="s">
        <v>734</v>
      </c>
      <c r="L36" s="105" t="str">
        <f t="shared" si="20"/>
        <v>No</v>
      </c>
    </row>
    <row r="37" spans="1:12" x14ac:dyDescent="0.2">
      <c r="A37" s="168" t="s">
        <v>1221</v>
      </c>
      <c r="B37" s="3" t="s">
        <v>213</v>
      </c>
      <c r="C37" s="1">
        <v>19804</v>
      </c>
      <c r="D37" s="5" t="str">
        <f t="shared" si="21"/>
        <v>N/A</v>
      </c>
      <c r="E37" s="1">
        <v>14884</v>
      </c>
      <c r="F37" s="5" t="str">
        <f t="shared" si="22"/>
        <v>N/A</v>
      </c>
      <c r="G37" s="1">
        <v>4947</v>
      </c>
      <c r="H37" s="5" t="str">
        <f t="shared" si="23"/>
        <v>N/A</v>
      </c>
      <c r="I37" s="8">
        <v>-24.8</v>
      </c>
      <c r="J37" s="8">
        <v>-66.8</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413238</v>
      </c>
      <c r="D39" s="1" t="str">
        <f t="shared" si="17"/>
        <v>N/A</v>
      </c>
      <c r="E39" s="1">
        <v>403880</v>
      </c>
      <c r="F39" s="1" t="str">
        <f t="shared" si="18"/>
        <v>N/A</v>
      </c>
      <c r="G39" s="1">
        <v>228195</v>
      </c>
      <c r="H39" s="7" t="str">
        <f t="shared" si="19"/>
        <v>N/A</v>
      </c>
      <c r="I39" s="8">
        <v>-2.2599999999999998</v>
      </c>
      <c r="J39" s="8">
        <v>-43.5</v>
      </c>
      <c r="K39" s="30" t="s">
        <v>734</v>
      </c>
      <c r="L39" s="105" t="str">
        <f t="shared" si="20"/>
        <v>No</v>
      </c>
    </row>
    <row r="40" spans="1:12" x14ac:dyDescent="0.2">
      <c r="A40" s="168" t="s">
        <v>1223</v>
      </c>
      <c r="B40" s="3" t="s">
        <v>213</v>
      </c>
      <c r="C40" s="1">
        <v>362163</v>
      </c>
      <c r="D40" s="5" t="str">
        <f t="shared" ref="D40:D45" si="24">IF($B40="N/A","N/A",IF(C40&lt;0,"No","Yes"))</f>
        <v>N/A</v>
      </c>
      <c r="E40" s="1">
        <v>356949</v>
      </c>
      <c r="F40" s="5" t="str">
        <f t="shared" ref="F40:F45" si="25">IF($B40="N/A","N/A",IF(E40&lt;0,"No","Yes"))</f>
        <v>N/A</v>
      </c>
      <c r="G40" s="1">
        <v>222171</v>
      </c>
      <c r="H40" s="5" t="str">
        <f t="shared" ref="H40:H45" si="26">IF($B40="N/A","N/A",IF(G40&lt;0,"No","Yes"))</f>
        <v>N/A</v>
      </c>
      <c r="I40" s="8">
        <v>-1.44</v>
      </c>
      <c r="J40" s="8">
        <v>-37.799999999999997</v>
      </c>
      <c r="K40" s="1" t="s">
        <v>734</v>
      </c>
      <c r="L40" s="105" t="str">
        <f t="shared" si="20"/>
        <v>No</v>
      </c>
    </row>
    <row r="41" spans="1:12" x14ac:dyDescent="0.2">
      <c r="A41" s="168" t="s">
        <v>1224</v>
      </c>
      <c r="B41" s="3" t="s">
        <v>213</v>
      </c>
      <c r="C41" s="1">
        <v>45986</v>
      </c>
      <c r="D41" s="5" t="str">
        <f t="shared" si="24"/>
        <v>N/A</v>
      </c>
      <c r="E41" s="1">
        <v>42809</v>
      </c>
      <c r="F41" s="5" t="str">
        <f t="shared" si="25"/>
        <v>N/A</v>
      </c>
      <c r="G41" s="1">
        <v>5207</v>
      </c>
      <c r="H41" s="5" t="str">
        <f t="shared" si="26"/>
        <v>N/A</v>
      </c>
      <c r="I41" s="8">
        <v>-6.91</v>
      </c>
      <c r="J41" s="8">
        <v>-87.8</v>
      </c>
      <c r="K41" s="1" t="s">
        <v>734</v>
      </c>
      <c r="L41" s="105" t="str">
        <f t="shared" si="20"/>
        <v>No</v>
      </c>
    </row>
    <row r="42" spans="1:12" x14ac:dyDescent="0.2">
      <c r="A42" s="168" t="s">
        <v>1225</v>
      </c>
      <c r="B42" s="3" t="s">
        <v>213</v>
      </c>
      <c r="C42" s="1">
        <v>1584</v>
      </c>
      <c r="D42" s="5" t="str">
        <f t="shared" si="24"/>
        <v>N/A</v>
      </c>
      <c r="E42" s="1">
        <v>1303</v>
      </c>
      <c r="F42" s="5" t="str">
        <f t="shared" si="25"/>
        <v>N/A</v>
      </c>
      <c r="G42" s="1">
        <v>11</v>
      </c>
      <c r="H42" s="5" t="str">
        <f t="shared" si="26"/>
        <v>N/A</v>
      </c>
      <c r="I42" s="8">
        <v>-17.7</v>
      </c>
      <c r="J42" s="8">
        <v>-99.7</v>
      </c>
      <c r="K42" s="1" t="s">
        <v>734</v>
      </c>
      <c r="L42" s="105" t="str">
        <f t="shared" si="20"/>
        <v>No</v>
      </c>
    </row>
    <row r="43" spans="1:12" x14ac:dyDescent="0.2">
      <c r="A43" s="168" t="s">
        <v>1226</v>
      </c>
      <c r="B43" s="3" t="s">
        <v>213</v>
      </c>
      <c r="C43" s="1">
        <v>30</v>
      </c>
      <c r="D43" s="5" t="str">
        <f t="shared" si="24"/>
        <v>N/A</v>
      </c>
      <c r="E43" s="1">
        <v>19</v>
      </c>
      <c r="F43" s="5" t="str">
        <f t="shared" si="25"/>
        <v>N/A</v>
      </c>
      <c r="G43" s="1">
        <v>0</v>
      </c>
      <c r="H43" s="5" t="str">
        <f t="shared" si="26"/>
        <v>N/A</v>
      </c>
      <c r="I43" s="8">
        <v>-36.700000000000003</v>
      </c>
      <c r="J43" s="8">
        <v>-100</v>
      </c>
      <c r="K43" s="1" t="s">
        <v>734</v>
      </c>
      <c r="L43" s="105" t="str">
        <f t="shared" si="20"/>
        <v>No</v>
      </c>
    </row>
    <row r="44" spans="1:12" x14ac:dyDescent="0.2">
      <c r="A44" s="168" t="s">
        <v>1227</v>
      </c>
      <c r="B44" s="3" t="s">
        <v>213</v>
      </c>
      <c r="C44" s="1">
        <v>3475</v>
      </c>
      <c r="D44" s="5" t="str">
        <f t="shared" si="24"/>
        <v>N/A</v>
      </c>
      <c r="E44" s="1">
        <v>2800</v>
      </c>
      <c r="F44" s="5" t="str">
        <f t="shared" si="25"/>
        <v>N/A</v>
      </c>
      <c r="G44" s="1">
        <v>813</v>
      </c>
      <c r="H44" s="5" t="str">
        <f t="shared" si="26"/>
        <v>N/A</v>
      </c>
      <c r="I44" s="8">
        <v>-19.399999999999999</v>
      </c>
      <c r="J44" s="8">
        <v>-71</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2110005</v>
      </c>
      <c r="D46" s="1" t="str">
        <f t="shared" si="17"/>
        <v>N/A</v>
      </c>
      <c r="E46" s="1">
        <v>2229406</v>
      </c>
      <c r="F46" s="1" t="str">
        <f t="shared" si="18"/>
        <v>N/A</v>
      </c>
      <c r="G46" s="1">
        <v>221223</v>
      </c>
      <c r="H46" s="7" t="str">
        <f t="shared" si="19"/>
        <v>N/A</v>
      </c>
      <c r="I46" s="8">
        <v>5.6589999999999998</v>
      </c>
      <c r="J46" s="8">
        <v>-90.1</v>
      </c>
      <c r="K46" s="30" t="s">
        <v>734</v>
      </c>
      <c r="L46" s="105" t="str">
        <f t="shared" si="20"/>
        <v>No</v>
      </c>
    </row>
    <row r="47" spans="1:12" x14ac:dyDescent="0.2">
      <c r="A47" s="168" t="s">
        <v>1229</v>
      </c>
      <c r="B47" s="3" t="s">
        <v>213</v>
      </c>
      <c r="C47" s="1">
        <v>1290810</v>
      </c>
      <c r="D47" s="5" t="str">
        <f t="shared" ref="D47:D53" si="27">IF($B47="N/A","N/A",IF(C47&lt;0,"No","Yes"))</f>
        <v>N/A</v>
      </c>
      <c r="E47" s="1">
        <v>981615</v>
      </c>
      <c r="F47" s="5" t="str">
        <f t="shared" ref="F47:F53" si="28">IF($B47="N/A","N/A",IF(E47&lt;0,"No","Yes"))</f>
        <v>N/A</v>
      </c>
      <c r="G47" s="1">
        <v>133183</v>
      </c>
      <c r="H47" s="5" t="str">
        <f t="shared" ref="H47:H53" si="29">IF($B47="N/A","N/A",IF(G47&lt;0,"No","Yes"))</f>
        <v>N/A</v>
      </c>
      <c r="I47" s="8">
        <v>-24</v>
      </c>
      <c r="J47" s="8">
        <v>-86.4</v>
      </c>
      <c r="K47" s="1" t="s">
        <v>734</v>
      </c>
      <c r="L47" s="105" t="str">
        <f t="shared" si="20"/>
        <v>No</v>
      </c>
    </row>
    <row r="48" spans="1:12" x14ac:dyDescent="0.2">
      <c r="A48" s="168" t="s">
        <v>1230</v>
      </c>
      <c r="B48" s="3" t="s">
        <v>213</v>
      </c>
      <c r="C48" s="1">
        <v>11</v>
      </c>
      <c r="D48" s="5" t="str">
        <f t="shared" si="27"/>
        <v>N/A</v>
      </c>
      <c r="E48" s="1">
        <v>11</v>
      </c>
      <c r="F48" s="5" t="str">
        <f t="shared" si="28"/>
        <v>N/A</v>
      </c>
      <c r="G48" s="1">
        <v>0</v>
      </c>
      <c r="H48" s="5" t="str">
        <f t="shared" si="29"/>
        <v>N/A</v>
      </c>
      <c r="I48" s="8">
        <v>-33.299999999999997</v>
      </c>
      <c r="J48" s="8">
        <v>-100</v>
      </c>
      <c r="K48" s="1" t="s">
        <v>734</v>
      </c>
      <c r="L48" s="105" t="str">
        <f t="shared" si="20"/>
        <v>No</v>
      </c>
    </row>
    <row r="49" spans="1:12" x14ac:dyDescent="0.2">
      <c r="A49" s="168" t="s">
        <v>1231</v>
      </c>
      <c r="B49" s="3" t="s">
        <v>213</v>
      </c>
      <c r="C49" s="1">
        <v>164715</v>
      </c>
      <c r="D49" s="5" t="str">
        <f t="shared" si="27"/>
        <v>N/A</v>
      </c>
      <c r="E49" s="1">
        <v>87862</v>
      </c>
      <c r="F49" s="5" t="str">
        <f t="shared" si="28"/>
        <v>N/A</v>
      </c>
      <c r="G49" s="1">
        <v>8860</v>
      </c>
      <c r="H49" s="5" t="str">
        <f t="shared" si="29"/>
        <v>N/A</v>
      </c>
      <c r="I49" s="8">
        <v>-46.7</v>
      </c>
      <c r="J49" s="8">
        <v>-89.9</v>
      </c>
      <c r="K49" s="1" t="s">
        <v>734</v>
      </c>
      <c r="L49" s="105" t="str">
        <f t="shared" si="20"/>
        <v>No</v>
      </c>
    </row>
    <row r="50" spans="1:12" x14ac:dyDescent="0.2">
      <c r="A50" s="168" t="s">
        <v>1232</v>
      </c>
      <c r="B50" s="3" t="s">
        <v>213</v>
      </c>
      <c r="C50" s="1">
        <v>609436</v>
      </c>
      <c r="D50" s="5" t="str">
        <f t="shared" si="27"/>
        <v>N/A</v>
      </c>
      <c r="E50" s="1">
        <v>1110996</v>
      </c>
      <c r="F50" s="5" t="str">
        <f t="shared" si="28"/>
        <v>N/A</v>
      </c>
      <c r="G50" s="1">
        <v>72715</v>
      </c>
      <c r="H50" s="5" t="str">
        <f t="shared" si="29"/>
        <v>N/A</v>
      </c>
      <c r="I50" s="8">
        <v>82.3</v>
      </c>
      <c r="J50" s="8">
        <v>-93.5</v>
      </c>
      <c r="K50" s="1" t="s">
        <v>734</v>
      </c>
      <c r="L50" s="105" t="str">
        <f t="shared" si="20"/>
        <v>No</v>
      </c>
    </row>
    <row r="51" spans="1:12" x14ac:dyDescent="0.2">
      <c r="A51" s="168" t="s">
        <v>1233</v>
      </c>
      <c r="B51" s="3" t="s">
        <v>213</v>
      </c>
      <c r="C51" s="1">
        <v>28298</v>
      </c>
      <c r="D51" s="5" t="str">
        <f t="shared" si="27"/>
        <v>N/A</v>
      </c>
      <c r="E51" s="1">
        <v>31729</v>
      </c>
      <c r="F51" s="5" t="str">
        <f t="shared" si="28"/>
        <v>N/A</v>
      </c>
      <c r="G51" s="1">
        <v>5261</v>
      </c>
      <c r="H51" s="5" t="str">
        <f t="shared" si="29"/>
        <v>N/A</v>
      </c>
      <c r="I51" s="8">
        <v>12.12</v>
      </c>
      <c r="J51" s="8">
        <v>-83.4</v>
      </c>
      <c r="K51" s="1" t="s">
        <v>734</v>
      </c>
      <c r="L51" s="105" t="str">
        <f t="shared" si="20"/>
        <v>No</v>
      </c>
    </row>
    <row r="52" spans="1:12" x14ac:dyDescent="0.2">
      <c r="A52" s="168" t="s">
        <v>1234</v>
      </c>
      <c r="B52" s="3" t="s">
        <v>213</v>
      </c>
      <c r="C52" s="1">
        <v>16650</v>
      </c>
      <c r="D52" s="5" t="str">
        <f t="shared" si="27"/>
        <v>N/A</v>
      </c>
      <c r="E52" s="1">
        <v>17178</v>
      </c>
      <c r="F52" s="5" t="str">
        <f t="shared" si="28"/>
        <v>N/A</v>
      </c>
      <c r="G52" s="1">
        <v>1203</v>
      </c>
      <c r="H52" s="5" t="str">
        <f t="shared" si="29"/>
        <v>N/A</v>
      </c>
      <c r="I52" s="8">
        <v>3.1709999999999998</v>
      </c>
      <c r="J52" s="8">
        <v>-93</v>
      </c>
      <c r="K52" s="1" t="s">
        <v>734</v>
      </c>
      <c r="L52" s="105" t="str">
        <f t="shared" si="20"/>
        <v>No</v>
      </c>
    </row>
    <row r="53" spans="1:12" x14ac:dyDescent="0.2">
      <c r="A53" s="168" t="s">
        <v>1235</v>
      </c>
      <c r="B53" s="3" t="s">
        <v>213</v>
      </c>
      <c r="C53" s="1">
        <v>93</v>
      </c>
      <c r="D53" s="5" t="str">
        <f t="shared" si="27"/>
        <v>N/A</v>
      </c>
      <c r="E53" s="1">
        <v>24</v>
      </c>
      <c r="F53" s="5" t="str">
        <f t="shared" si="28"/>
        <v>N/A</v>
      </c>
      <c r="G53" s="1">
        <v>11</v>
      </c>
      <c r="H53" s="5" t="str">
        <f t="shared" si="29"/>
        <v>N/A</v>
      </c>
      <c r="I53" s="8">
        <v>-74.2</v>
      </c>
      <c r="J53" s="8">
        <v>-95.8</v>
      </c>
      <c r="K53" s="1" t="s">
        <v>734</v>
      </c>
      <c r="L53" s="105" t="str">
        <f t="shared" si="20"/>
        <v>No</v>
      </c>
    </row>
    <row r="54" spans="1:12" x14ac:dyDescent="0.2">
      <c r="A54" s="168" t="s">
        <v>451</v>
      </c>
      <c r="B54" s="30" t="s">
        <v>213</v>
      </c>
      <c r="C54" s="1">
        <v>2274776</v>
      </c>
      <c r="D54" s="1" t="str">
        <f t="shared" si="17"/>
        <v>N/A</v>
      </c>
      <c r="E54" s="1">
        <v>2592599</v>
      </c>
      <c r="F54" s="1" t="str">
        <f t="shared" si="18"/>
        <v>N/A</v>
      </c>
      <c r="G54" s="1">
        <v>312889</v>
      </c>
      <c r="H54" s="7" t="str">
        <f t="shared" si="19"/>
        <v>N/A</v>
      </c>
      <c r="I54" s="8">
        <v>13.97</v>
      </c>
      <c r="J54" s="8">
        <v>-87.9</v>
      </c>
      <c r="K54" s="30" t="s">
        <v>734</v>
      </c>
      <c r="L54" s="105" t="str">
        <f t="shared" si="20"/>
        <v>No</v>
      </c>
    </row>
    <row r="55" spans="1:12" x14ac:dyDescent="0.2">
      <c r="A55" s="168" t="s">
        <v>1236</v>
      </c>
      <c r="B55" s="3" t="s">
        <v>213</v>
      </c>
      <c r="C55" s="1">
        <v>503375</v>
      </c>
      <c r="D55" s="5" t="str">
        <f t="shared" ref="D55:D60" si="30">IF($B55="N/A","N/A",IF(C55&lt;0,"No","Yes"))</f>
        <v>N/A</v>
      </c>
      <c r="E55" s="1">
        <v>429371</v>
      </c>
      <c r="F55" s="5" t="str">
        <f t="shared" ref="F55:F60" si="31">IF($B55="N/A","N/A",IF(E55&lt;0,"No","Yes"))</f>
        <v>N/A</v>
      </c>
      <c r="G55" s="1">
        <v>42288</v>
      </c>
      <c r="H55" s="5" t="str">
        <f t="shared" ref="H55:H60" si="32">IF($B55="N/A","N/A",IF(G55&lt;0,"No","Yes"))</f>
        <v>N/A</v>
      </c>
      <c r="I55" s="8">
        <v>-14.7</v>
      </c>
      <c r="J55" s="8">
        <v>-90.2</v>
      </c>
      <c r="K55" s="1" t="s">
        <v>734</v>
      </c>
      <c r="L55" s="105" t="str">
        <f t="shared" si="20"/>
        <v>No</v>
      </c>
    </row>
    <row r="56" spans="1:12" x14ac:dyDescent="0.2">
      <c r="A56" s="168" t="s">
        <v>1237</v>
      </c>
      <c r="B56" s="3" t="s">
        <v>213</v>
      </c>
      <c r="C56" s="1">
        <v>0</v>
      </c>
      <c r="D56" s="5" t="str">
        <f t="shared" si="30"/>
        <v>N/A</v>
      </c>
      <c r="E56" s="1">
        <v>11</v>
      </c>
      <c r="F56" s="5" t="str">
        <f t="shared" si="31"/>
        <v>N/A</v>
      </c>
      <c r="G56" s="1">
        <v>11</v>
      </c>
      <c r="H56" s="5" t="str">
        <f t="shared" si="32"/>
        <v>N/A</v>
      </c>
      <c r="I56" s="8" t="s">
        <v>1751</v>
      </c>
      <c r="J56" s="8">
        <v>-75</v>
      </c>
      <c r="K56" s="1" t="s">
        <v>734</v>
      </c>
      <c r="L56" s="105" t="str">
        <f t="shared" si="20"/>
        <v>No</v>
      </c>
    </row>
    <row r="57" spans="1:12" x14ac:dyDescent="0.2">
      <c r="A57" s="168" t="s">
        <v>1238</v>
      </c>
      <c r="B57" s="3" t="s">
        <v>213</v>
      </c>
      <c r="C57" s="1">
        <v>101752</v>
      </c>
      <c r="D57" s="5" t="str">
        <f t="shared" si="30"/>
        <v>N/A</v>
      </c>
      <c r="E57" s="1">
        <v>92714</v>
      </c>
      <c r="F57" s="5" t="str">
        <f t="shared" si="31"/>
        <v>N/A</v>
      </c>
      <c r="G57" s="1">
        <v>9430</v>
      </c>
      <c r="H57" s="5" t="str">
        <f t="shared" si="32"/>
        <v>N/A</v>
      </c>
      <c r="I57" s="8">
        <v>-8.8800000000000008</v>
      </c>
      <c r="J57" s="8">
        <v>-89.8</v>
      </c>
      <c r="K57" s="1" t="s">
        <v>734</v>
      </c>
      <c r="L57" s="105" t="str">
        <f t="shared" si="20"/>
        <v>No</v>
      </c>
    </row>
    <row r="58" spans="1:12" x14ac:dyDescent="0.2">
      <c r="A58" s="168" t="s">
        <v>1239</v>
      </c>
      <c r="B58" s="3" t="s">
        <v>213</v>
      </c>
      <c r="C58" s="1">
        <v>14111</v>
      </c>
      <c r="D58" s="5" t="str">
        <f t="shared" si="30"/>
        <v>N/A</v>
      </c>
      <c r="E58" s="1">
        <v>1167126</v>
      </c>
      <c r="F58" s="5" t="str">
        <f t="shared" si="31"/>
        <v>N/A</v>
      </c>
      <c r="G58" s="1">
        <v>123433</v>
      </c>
      <c r="H58" s="5" t="str">
        <f t="shared" si="32"/>
        <v>N/A</v>
      </c>
      <c r="I58" s="8">
        <v>8171</v>
      </c>
      <c r="J58" s="8">
        <v>-89.4</v>
      </c>
      <c r="K58" s="1" t="s">
        <v>734</v>
      </c>
      <c r="L58" s="105" t="str">
        <f t="shared" si="20"/>
        <v>No</v>
      </c>
    </row>
    <row r="59" spans="1:12" x14ac:dyDescent="0.2">
      <c r="A59" s="168" t="s">
        <v>1240</v>
      </c>
      <c r="B59" s="3" t="s">
        <v>213</v>
      </c>
      <c r="C59" s="1">
        <v>69212</v>
      </c>
      <c r="D59" s="5" t="str">
        <f t="shared" si="30"/>
        <v>N/A</v>
      </c>
      <c r="E59" s="1">
        <v>64280</v>
      </c>
      <c r="F59" s="5" t="str">
        <f t="shared" si="31"/>
        <v>N/A</v>
      </c>
      <c r="G59" s="1">
        <v>9544</v>
      </c>
      <c r="H59" s="5" t="str">
        <f t="shared" si="32"/>
        <v>N/A</v>
      </c>
      <c r="I59" s="8">
        <v>-7.13</v>
      </c>
      <c r="J59" s="8">
        <v>-85.2</v>
      </c>
      <c r="K59" s="1" t="s">
        <v>734</v>
      </c>
      <c r="L59" s="105" t="str">
        <f t="shared" si="20"/>
        <v>No</v>
      </c>
    </row>
    <row r="60" spans="1:12" x14ac:dyDescent="0.2">
      <c r="A60" s="168" t="s">
        <v>1241</v>
      </c>
      <c r="B60" s="3" t="s">
        <v>213</v>
      </c>
      <c r="C60" s="1">
        <v>1586326</v>
      </c>
      <c r="D60" s="5" t="str">
        <f t="shared" si="30"/>
        <v>N/A</v>
      </c>
      <c r="E60" s="1">
        <v>839104</v>
      </c>
      <c r="F60" s="5" t="str">
        <f t="shared" si="31"/>
        <v>N/A</v>
      </c>
      <c r="G60" s="1">
        <v>128193</v>
      </c>
      <c r="H60" s="5" t="str">
        <f t="shared" si="32"/>
        <v>N/A</v>
      </c>
      <c r="I60" s="8">
        <v>-47.1</v>
      </c>
      <c r="J60" s="8">
        <v>-84.7</v>
      </c>
      <c r="K60" s="1" t="s">
        <v>734</v>
      </c>
      <c r="L60" s="105" t="str">
        <f t="shared" si="20"/>
        <v>No</v>
      </c>
    </row>
    <row r="61" spans="1:12" x14ac:dyDescent="0.2">
      <c r="A61" s="104" t="s">
        <v>186</v>
      </c>
      <c r="B61" s="22" t="s">
        <v>213</v>
      </c>
      <c r="C61" s="1">
        <v>4844809</v>
      </c>
      <c r="D61" s="1" t="str">
        <f t="shared" si="17"/>
        <v>N/A</v>
      </c>
      <c r="E61" s="1">
        <v>5269517</v>
      </c>
      <c r="F61" s="1" t="str">
        <f t="shared" si="18"/>
        <v>N/A</v>
      </c>
      <c r="G61" s="1">
        <v>5686992</v>
      </c>
      <c r="H61" s="7" t="str">
        <f t="shared" si="19"/>
        <v>N/A</v>
      </c>
      <c r="I61" s="8">
        <v>8.766</v>
      </c>
      <c r="J61" s="8">
        <v>7.9219999999999997</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11</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133163</v>
      </c>
      <c r="D65" s="1" t="str">
        <f t="shared" si="17"/>
        <v>N/A</v>
      </c>
      <c r="E65" s="1">
        <v>150899</v>
      </c>
      <c r="F65" s="1" t="str">
        <f t="shared" si="18"/>
        <v>N/A</v>
      </c>
      <c r="G65" s="1">
        <v>168335</v>
      </c>
      <c r="H65" s="7" t="str">
        <f t="shared" si="19"/>
        <v>N/A</v>
      </c>
      <c r="I65" s="8">
        <v>13.32</v>
      </c>
      <c r="J65" s="8">
        <v>11.55</v>
      </c>
      <c r="K65" s="28" t="s">
        <v>734</v>
      </c>
      <c r="L65" s="105" t="str">
        <f t="shared" si="33"/>
        <v>Yes</v>
      </c>
    </row>
    <row r="66" spans="1:12" x14ac:dyDescent="0.2">
      <c r="A66" s="104" t="s">
        <v>191</v>
      </c>
      <c r="B66" s="22" t="s">
        <v>213</v>
      </c>
      <c r="C66" s="1">
        <v>6531</v>
      </c>
      <c r="D66" s="1" t="str">
        <f t="shared" si="17"/>
        <v>N/A</v>
      </c>
      <c r="E66" s="1">
        <v>6824</v>
      </c>
      <c r="F66" s="1" t="str">
        <f t="shared" si="18"/>
        <v>N/A</v>
      </c>
      <c r="G66" s="1">
        <v>6827</v>
      </c>
      <c r="H66" s="7" t="str">
        <f t="shared" si="19"/>
        <v>N/A</v>
      </c>
      <c r="I66" s="8">
        <v>4.4859999999999998</v>
      </c>
      <c r="J66" s="8">
        <v>4.3999999999999997E-2</v>
      </c>
      <c r="K66" s="28" t="s">
        <v>734</v>
      </c>
      <c r="L66" s="105" t="str">
        <f t="shared" si="33"/>
        <v>Yes</v>
      </c>
    </row>
    <row r="67" spans="1:12" x14ac:dyDescent="0.2">
      <c r="A67" s="104" t="s">
        <v>192</v>
      </c>
      <c r="B67" s="22" t="s">
        <v>213</v>
      </c>
      <c r="C67" s="1">
        <v>11</v>
      </c>
      <c r="D67" s="1" t="str">
        <f t="shared" si="17"/>
        <v>N/A</v>
      </c>
      <c r="E67" s="1">
        <v>11</v>
      </c>
      <c r="F67" s="1" t="str">
        <f t="shared" si="18"/>
        <v>N/A</v>
      </c>
      <c r="G67" s="1">
        <v>26</v>
      </c>
      <c r="H67" s="7" t="str">
        <f t="shared" si="19"/>
        <v>N/A</v>
      </c>
      <c r="I67" s="8">
        <v>-85.7</v>
      </c>
      <c r="J67" s="8">
        <v>2500</v>
      </c>
      <c r="K67" s="28" t="s">
        <v>734</v>
      </c>
      <c r="L67" s="105" t="str">
        <f t="shared" si="33"/>
        <v>No</v>
      </c>
    </row>
    <row r="68" spans="1:12" x14ac:dyDescent="0.2">
      <c r="A68" s="128" t="s">
        <v>193</v>
      </c>
      <c r="B68" s="30" t="s">
        <v>213</v>
      </c>
      <c r="C68" s="1">
        <v>0</v>
      </c>
      <c r="D68" s="1" t="str">
        <f t="shared" si="17"/>
        <v>N/A</v>
      </c>
      <c r="E68" s="1">
        <v>0</v>
      </c>
      <c r="F68" s="1" t="str">
        <f t="shared" si="18"/>
        <v>N/A</v>
      </c>
      <c r="G68" s="1">
        <v>15190</v>
      </c>
      <c r="H68" s="7" t="str">
        <f t="shared" si="19"/>
        <v>N/A</v>
      </c>
      <c r="I68" s="36" t="s">
        <v>1751</v>
      </c>
      <c r="J68" s="36" t="s">
        <v>1751</v>
      </c>
      <c r="K68" s="30" t="s">
        <v>734</v>
      </c>
      <c r="L68" s="105" t="str">
        <f t="shared" si="33"/>
        <v>N/A</v>
      </c>
    </row>
    <row r="69" spans="1:12" x14ac:dyDescent="0.2">
      <c r="A69" s="128" t="s">
        <v>194</v>
      </c>
      <c r="B69" s="30" t="s">
        <v>213</v>
      </c>
      <c r="C69" s="1">
        <v>133163</v>
      </c>
      <c r="D69" s="1" t="str">
        <f t="shared" si="17"/>
        <v>N/A</v>
      </c>
      <c r="E69" s="1">
        <v>150899</v>
      </c>
      <c r="F69" s="1" t="str">
        <f t="shared" si="18"/>
        <v>N/A</v>
      </c>
      <c r="G69" s="1">
        <v>168632</v>
      </c>
      <c r="H69" s="7" t="str">
        <f t="shared" si="19"/>
        <v>N/A</v>
      </c>
      <c r="I69" s="36">
        <v>13.32</v>
      </c>
      <c r="J69" s="36">
        <v>11.75</v>
      </c>
      <c r="K69" s="30" t="s">
        <v>734</v>
      </c>
      <c r="L69" s="105" t="str">
        <f t="shared" si="33"/>
        <v>Yes</v>
      </c>
    </row>
    <row r="70" spans="1:12" x14ac:dyDescent="0.2">
      <c r="A70" s="168" t="s">
        <v>78</v>
      </c>
      <c r="B70" s="30" t="s">
        <v>294</v>
      </c>
      <c r="C70" s="9">
        <v>9.0584222840000006</v>
      </c>
      <c r="D70" s="27" t="str">
        <f>IF($B70="N/A","N/A",IF(C70&gt;=20,"No",IF(C70&lt;0,"No","Yes")))</f>
        <v>Yes</v>
      </c>
      <c r="E70" s="9">
        <v>9.0348944182000004</v>
      </c>
      <c r="F70" s="27" t="str">
        <f>IF($B70="N/A","N/A",IF(E70&gt;=20,"No",IF(E70&lt;0,"No","Yes")))</f>
        <v>Yes</v>
      </c>
      <c r="G70" s="9">
        <v>10.920758733</v>
      </c>
      <c r="H70" s="27" t="str">
        <f>IF($B70="N/A","N/A",IF(G70&gt;=20,"No",IF(G70&lt;0,"No","Yes")))</f>
        <v>Yes</v>
      </c>
      <c r="I70" s="8">
        <v>-0.26</v>
      </c>
      <c r="J70" s="8">
        <v>20.87</v>
      </c>
      <c r="K70" s="28" t="s">
        <v>734</v>
      </c>
      <c r="L70" s="105" t="str">
        <f t="shared" si="20"/>
        <v>Yes</v>
      </c>
    </row>
    <row r="71" spans="1:12" x14ac:dyDescent="0.2">
      <c r="A71" s="168" t="s">
        <v>79</v>
      </c>
      <c r="B71" s="22" t="s">
        <v>213</v>
      </c>
      <c r="C71" s="9">
        <v>14.9826496</v>
      </c>
      <c r="D71" s="27" t="str">
        <f>IF($B71="N/A","N/A",IF(C71&gt;10,"No",IF(C71&lt;-10,"No","Yes")))</f>
        <v>N/A</v>
      </c>
      <c r="E71" s="9">
        <v>17.043356569</v>
      </c>
      <c r="F71" s="27" t="str">
        <f>IF($B71="N/A","N/A",IF(E71&gt;10,"No",IF(E71&lt;-10,"No","Yes")))</f>
        <v>N/A</v>
      </c>
      <c r="G71" s="9">
        <v>17.493366091999999</v>
      </c>
      <c r="H71" s="27" t="str">
        <f>IF($B71="N/A","N/A",IF(G71&gt;10,"No",IF(G71&lt;-10,"No","Yes")))</f>
        <v>N/A</v>
      </c>
      <c r="I71" s="8">
        <v>13.75</v>
      </c>
      <c r="J71" s="8">
        <v>2.64</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8.4469959999999996E-4</v>
      </c>
      <c r="H72" s="27" t="str">
        <f>IF($B72="N/A","N/A",IF(G72&gt;10,"No",IF(G72&lt;-10,"No","Yes")))</f>
        <v>N/A</v>
      </c>
      <c r="I72" s="8" t="s">
        <v>1751</v>
      </c>
      <c r="J72" s="8" t="s">
        <v>1751</v>
      </c>
      <c r="K72" s="28" t="s">
        <v>734</v>
      </c>
      <c r="L72" s="105" t="str">
        <f t="shared" si="20"/>
        <v>N/A</v>
      </c>
    </row>
    <row r="73" spans="1:12" x14ac:dyDescent="0.2">
      <c r="A73" s="168" t="s">
        <v>81</v>
      </c>
      <c r="B73" s="22" t="s">
        <v>213</v>
      </c>
      <c r="C73" s="9">
        <v>11.551105674</v>
      </c>
      <c r="D73" s="27" t="str">
        <f>IF($B73="N/A","N/A",IF(C73&gt;10,"No",IF(C73&lt;-10,"No","Yes")))</f>
        <v>N/A</v>
      </c>
      <c r="E73" s="9">
        <v>12.692878652999999</v>
      </c>
      <c r="F73" s="27" t="str">
        <f>IF($B73="N/A","N/A",IF(E73&gt;10,"No",IF(E73&lt;-10,"No","Yes")))</f>
        <v>N/A</v>
      </c>
      <c r="G73" s="9">
        <v>15.356594142000001</v>
      </c>
      <c r="H73" s="27" t="str">
        <f>IF($B73="N/A","N/A",IF(G73&gt;10,"No",IF(G73&lt;-10,"No","Yes")))</f>
        <v>N/A</v>
      </c>
      <c r="I73" s="8">
        <v>9.8849999999999998</v>
      </c>
      <c r="J73" s="8">
        <v>20.99</v>
      </c>
      <c r="K73" s="28" t="s">
        <v>734</v>
      </c>
      <c r="L73" s="105" t="str">
        <f t="shared" si="20"/>
        <v>Yes</v>
      </c>
    </row>
    <row r="74" spans="1:12" x14ac:dyDescent="0.2">
      <c r="A74" s="168" t="s">
        <v>121</v>
      </c>
      <c r="B74" s="22" t="s">
        <v>213</v>
      </c>
      <c r="C74" s="9">
        <v>11.437916656000001</v>
      </c>
      <c r="D74" s="27" t="str">
        <f>IF($B74="N/A","N/A",IF(C74&gt;10,"No",IF(C74&lt;-10,"No","Yes")))</f>
        <v>N/A</v>
      </c>
      <c r="E74" s="9">
        <v>11.668999448999999</v>
      </c>
      <c r="F74" s="27" t="str">
        <f>IF($B74="N/A","N/A",IF(E74&gt;10,"No",IF(E74&lt;-10,"No","Yes")))</f>
        <v>N/A</v>
      </c>
      <c r="G74" s="9">
        <v>10.661479242</v>
      </c>
      <c r="H74" s="27" t="str">
        <f>IF($B74="N/A","N/A",IF(G74&gt;10,"No",IF(G74&lt;-10,"No","Yes")))</f>
        <v>N/A</v>
      </c>
      <c r="I74" s="8">
        <v>2.02</v>
      </c>
      <c r="J74" s="8">
        <v>-8.6300000000000008</v>
      </c>
      <c r="K74" s="28" t="s">
        <v>734</v>
      </c>
      <c r="L74" s="105" t="str">
        <f t="shared" si="20"/>
        <v>Yes</v>
      </c>
    </row>
    <row r="75" spans="1:12" x14ac:dyDescent="0.2">
      <c r="A75" s="168" t="s">
        <v>82</v>
      </c>
      <c r="B75" s="22" t="s">
        <v>213</v>
      </c>
      <c r="C75" s="9">
        <v>0</v>
      </c>
      <c r="D75" s="27" t="str">
        <f>IF($B75="N/A","N/A",IF(C75&gt;10,"No",IF(C75&lt;-10,"No","Yes")))</f>
        <v>N/A</v>
      </c>
      <c r="E75" s="9">
        <v>8.4828430000000003E-4</v>
      </c>
      <c r="F75" s="27" t="str">
        <f>IF($B75="N/A","N/A",IF(E75&gt;10,"No",IF(E75&lt;-10,"No","Yes")))</f>
        <v>N/A</v>
      </c>
      <c r="G75" s="9">
        <v>1.15643224E-2</v>
      </c>
      <c r="H75" s="27" t="str">
        <f>IF($B75="N/A","N/A",IF(G75&gt;10,"No",IF(G75&lt;-10,"No","Yes")))</f>
        <v>N/A</v>
      </c>
      <c r="I75" s="8" t="s">
        <v>1751</v>
      </c>
      <c r="J75" s="8">
        <v>1263</v>
      </c>
      <c r="K75" s="28" t="s">
        <v>734</v>
      </c>
      <c r="L75" s="105" t="str">
        <f t="shared" si="20"/>
        <v>No</v>
      </c>
    </row>
    <row r="76" spans="1:12" x14ac:dyDescent="0.2">
      <c r="A76" s="168" t="s">
        <v>195</v>
      </c>
      <c r="B76" s="22" t="s">
        <v>213</v>
      </c>
      <c r="C76" s="9">
        <v>95.124972166999996</v>
      </c>
      <c r="D76" s="27" t="str">
        <f t="shared" ref="D76:D98" si="34">IF($B76="N/A","N/A",IF(C76&gt;10,"No",IF(C76&lt;-10,"No","Yes")))</f>
        <v>N/A</v>
      </c>
      <c r="E76" s="9">
        <v>93.381177829999999</v>
      </c>
      <c r="F76" s="27" t="str">
        <f t="shared" ref="F76:F98" si="35">IF($B76="N/A","N/A",IF(E76&gt;10,"No",IF(E76&lt;-10,"No","Yes")))</f>
        <v>N/A</v>
      </c>
      <c r="G76" s="9">
        <v>94.899407746999998</v>
      </c>
      <c r="H76" s="27" t="str">
        <f t="shared" ref="H76:H98" si="36">IF($B76="N/A","N/A",IF(G76&gt;10,"No",IF(G76&lt;-10,"No","Yes")))</f>
        <v>N/A</v>
      </c>
      <c r="I76" s="8">
        <v>-1.83</v>
      </c>
      <c r="J76" s="8">
        <v>1.6259999999999999</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v>0</v>
      </c>
      <c r="D78" s="27" t="str">
        <f t="shared" si="34"/>
        <v>N/A</v>
      </c>
      <c r="E78" s="9">
        <v>0</v>
      </c>
      <c r="F78" s="27" t="str">
        <f t="shared" si="35"/>
        <v>N/A</v>
      </c>
      <c r="G78" s="9">
        <v>2.1607190000000001E-4</v>
      </c>
      <c r="H78" s="27" t="str">
        <f t="shared" si="36"/>
        <v>N/A</v>
      </c>
      <c r="I78" s="8" t="s">
        <v>1751</v>
      </c>
      <c r="J78" s="8" t="s">
        <v>1751</v>
      </c>
      <c r="K78" s="28" t="s">
        <v>734</v>
      </c>
      <c r="L78" s="105" t="str">
        <f t="shared" si="37"/>
        <v>N/A</v>
      </c>
    </row>
    <row r="79" spans="1:12" x14ac:dyDescent="0.2">
      <c r="A79" s="168" t="s">
        <v>198</v>
      </c>
      <c r="B79" s="22" t="s">
        <v>213</v>
      </c>
      <c r="C79" s="9">
        <v>96.587118296</v>
      </c>
      <c r="D79" s="27" t="str">
        <f t="shared" si="34"/>
        <v>N/A</v>
      </c>
      <c r="E79" s="9">
        <v>95.489475443000003</v>
      </c>
      <c r="F79" s="27" t="str">
        <f t="shared" si="35"/>
        <v>N/A</v>
      </c>
      <c r="G79" s="9">
        <v>96.741992773999996</v>
      </c>
      <c r="H79" s="27" t="str">
        <f t="shared" si="36"/>
        <v>N/A</v>
      </c>
      <c r="I79" s="8">
        <v>-1.1399999999999999</v>
      </c>
      <c r="J79" s="8">
        <v>1.3120000000000001</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1751</v>
      </c>
      <c r="J80" s="8" t="s">
        <v>1751</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1751</v>
      </c>
      <c r="J81" s="8" t="s">
        <v>1751</v>
      </c>
      <c r="K81" s="30" t="s">
        <v>734</v>
      </c>
      <c r="L81" s="105" t="str">
        <f t="shared" si="37"/>
        <v>N/A</v>
      </c>
    </row>
    <row r="82" spans="1:12" x14ac:dyDescent="0.2">
      <c r="A82" s="168" t="s">
        <v>73</v>
      </c>
      <c r="B82" s="22" t="s">
        <v>213</v>
      </c>
      <c r="C82" s="23">
        <v>5129253</v>
      </c>
      <c r="D82" s="27" t="str">
        <f t="shared" si="34"/>
        <v>N/A</v>
      </c>
      <c r="E82" s="23">
        <v>5609292</v>
      </c>
      <c r="F82" s="27" t="str">
        <f t="shared" si="35"/>
        <v>N/A</v>
      </c>
      <c r="G82" s="23">
        <v>5912551</v>
      </c>
      <c r="H82" s="27" t="str">
        <f t="shared" si="36"/>
        <v>N/A</v>
      </c>
      <c r="I82" s="8">
        <v>9.359</v>
      </c>
      <c r="J82" s="8">
        <v>5.4059999999999997</v>
      </c>
      <c r="K82" s="28" t="s">
        <v>734</v>
      </c>
      <c r="L82" s="105" t="str">
        <f t="shared" si="20"/>
        <v>Yes</v>
      </c>
    </row>
    <row r="83" spans="1:12" x14ac:dyDescent="0.2">
      <c r="A83" s="168" t="s">
        <v>1242</v>
      </c>
      <c r="B83" s="22" t="s">
        <v>213</v>
      </c>
      <c r="C83" s="4">
        <v>75.804040080999997</v>
      </c>
      <c r="D83" s="27" t="str">
        <f t="shared" si="34"/>
        <v>N/A</v>
      </c>
      <c r="E83" s="4">
        <v>75.047902659000002</v>
      </c>
      <c r="F83" s="27" t="str">
        <f t="shared" si="35"/>
        <v>N/A</v>
      </c>
      <c r="G83" s="4">
        <v>77.732860148</v>
      </c>
      <c r="H83" s="27" t="str">
        <f t="shared" si="36"/>
        <v>N/A</v>
      </c>
      <c r="I83" s="8">
        <v>-0.997</v>
      </c>
      <c r="J83" s="8">
        <v>3.5779999999999998</v>
      </c>
      <c r="K83" s="28" t="s">
        <v>734</v>
      </c>
      <c r="L83" s="105" t="str">
        <f t="shared" si="20"/>
        <v>Yes</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1.8461752618</v>
      </c>
      <c r="D87" s="27" t="str">
        <f t="shared" si="34"/>
        <v>N/A</v>
      </c>
      <c r="E87" s="4">
        <v>2.3285648171000002</v>
      </c>
      <c r="F87" s="27" t="str">
        <f t="shared" si="35"/>
        <v>N/A</v>
      </c>
      <c r="G87" s="4">
        <v>2.4351586988</v>
      </c>
      <c r="H87" s="27" t="str">
        <f t="shared" si="36"/>
        <v>N/A</v>
      </c>
      <c r="I87" s="8">
        <v>26.13</v>
      </c>
      <c r="J87" s="8">
        <v>4.5780000000000003</v>
      </c>
      <c r="K87" s="28" t="s">
        <v>734</v>
      </c>
      <c r="L87" s="105" t="str">
        <f t="shared" si="20"/>
        <v>Yes</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22.349784657000001</v>
      </c>
      <c r="D98" s="27" t="str">
        <f t="shared" si="34"/>
        <v>N/A</v>
      </c>
      <c r="E98" s="4">
        <v>22.623532524000002</v>
      </c>
      <c r="F98" s="27" t="str">
        <f t="shared" si="35"/>
        <v>N/A</v>
      </c>
      <c r="G98" s="4">
        <v>19.831981153000001</v>
      </c>
      <c r="H98" s="27" t="str">
        <f t="shared" si="36"/>
        <v>N/A</v>
      </c>
      <c r="I98" s="8">
        <v>1.2250000000000001</v>
      </c>
      <c r="J98" s="8">
        <v>-12.3</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21520307218</v>
      </c>
      <c r="D100" s="27" t="str">
        <f>IF($B100="N/A","N/A",IF(C100&gt;10,"No",IF(C100&lt;-10,"No","Yes")))</f>
        <v>N/A</v>
      </c>
      <c r="E100" s="29">
        <v>25026011866</v>
      </c>
      <c r="F100" s="27" t="str">
        <f>IF($B100="N/A","N/A",IF(E100&gt;10,"No",IF(E100&lt;-10,"No","Yes")))</f>
        <v>N/A</v>
      </c>
      <c r="G100" s="29">
        <v>38944736829</v>
      </c>
      <c r="H100" s="27" t="str">
        <f>IF($B100="N/A","N/A",IF(G100&gt;10,"No",IF(G100&lt;-10,"No","Yes")))</f>
        <v>N/A</v>
      </c>
      <c r="I100" s="8">
        <v>16.29</v>
      </c>
      <c r="J100" s="8">
        <v>55.62</v>
      </c>
      <c r="K100" s="28" t="s">
        <v>734</v>
      </c>
      <c r="L100" s="105" t="str">
        <f t="shared" ref="L100:L111" si="38">IF(J100="Div by 0", "N/A", IF(K100="N/A","N/A", IF(J100&gt;VALUE(MID(K100,1,2)), "No", IF(J100&lt;-1*VALUE(MID(K100,1,2)), "No", "Yes"))))</f>
        <v>No</v>
      </c>
    </row>
    <row r="101" spans="1:12" x14ac:dyDescent="0.2">
      <c r="A101" s="168" t="s">
        <v>452</v>
      </c>
      <c r="B101" s="22" t="s">
        <v>213</v>
      </c>
      <c r="C101" s="29">
        <v>20317386013</v>
      </c>
      <c r="D101" s="27" t="str">
        <f>IF($B101="N/A","N/A",IF(C101&gt;10,"No",IF(C101&lt;-10,"No","Yes")))</f>
        <v>N/A</v>
      </c>
      <c r="E101" s="29">
        <v>19042558296</v>
      </c>
      <c r="F101" s="27" t="str">
        <f>IF($B101="N/A","N/A",IF(E101&gt;10,"No",IF(E101&lt;-10,"No","Yes")))</f>
        <v>N/A</v>
      </c>
      <c r="G101" s="29">
        <v>27821991396</v>
      </c>
      <c r="H101" s="27" t="str">
        <f>IF($B101="N/A","N/A",IF(G101&gt;10,"No",IF(G101&lt;-10,"No","Yes")))</f>
        <v>N/A</v>
      </c>
      <c r="I101" s="8">
        <v>-6.27</v>
      </c>
      <c r="J101" s="8">
        <v>46.1</v>
      </c>
      <c r="K101" s="28" t="s">
        <v>734</v>
      </c>
      <c r="L101" s="105" t="str">
        <f t="shared" si="38"/>
        <v>No</v>
      </c>
    </row>
    <row r="102" spans="1:12" x14ac:dyDescent="0.2">
      <c r="A102" s="168" t="s">
        <v>453</v>
      </c>
      <c r="B102" s="22" t="s">
        <v>213</v>
      </c>
      <c r="C102" s="29">
        <v>1202921205</v>
      </c>
      <c r="D102" s="27" t="str">
        <f>IF($B102="N/A","N/A",IF(C102&gt;10,"No",IF(C102&lt;-10,"No","Yes")))</f>
        <v>N/A</v>
      </c>
      <c r="E102" s="29">
        <v>5983453570</v>
      </c>
      <c r="F102" s="27" t="str">
        <f>IF($B102="N/A","N/A",IF(E102&gt;10,"No",IF(E102&lt;-10,"No","Yes")))</f>
        <v>N/A</v>
      </c>
      <c r="G102" s="29">
        <v>11122745433</v>
      </c>
      <c r="H102" s="27" t="str">
        <f>IF($B102="N/A","N/A",IF(G102&gt;10,"No",IF(G102&lt;-10,"No","Yes")))</f>
        <v>N/A</v>
      </c>
      <c r="I102" s="8">
        <v>397.4</v>
      </c>
      <c r="J102" s="8">
        <v>85.89</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1751</v>
      </c>
      <c r="J103" s="8" t="s">
        <v>1751</v>
      </c>
      <c r="K103" s="28" t="s">
        <v>734</v>
      </c>
      <c r="L103" s="105" t="str">
        <f t="shared" si="38"/>
        <v>N/A</v>
      </c>
    </row>
    <row r="104" spans="1:12" x14ac:dyDescent="0.2">
      <c r="A104" s="168" t="s">
        <v>108</v>
      </c>
      <c r="B104" s="39" t="s">
        <v>295</v>
      </c>
      <c r="C104" s="4">
        <v>0.93581202159999999</v>
      </c>
      <c r="D104" s="27" t="str">
        <f>IF($B104="N/A","N/A",IF(C104&gt;2,"No",IF(C104&lt;0.9,"No","Yes")))</f>
        <v>Yes</v>
      </c>
      <c r="E104" s="4">
        <v>0.93835884560000005</v>
      </c>
      <c r="F104" s="27" t="str">
        <f>IF($B104="N/A","N/A",IF(E104&gt;2,"No",IF(E104&lt;0.9,"No","Yes")))</f>
        <v>Yes</v>
      </c>
      <c r="G104" s="4">
        <v>1.1768827863</v>
      </c>
      <c r="H104" s="27" t="str">
        <f>IF($B104="N/A","N/A",IF(G104&gt;2,"No",IF(G104&lt;0.9,"No","Yes")))</f>
        <v>Yes</v>
      </c>
      <c r="I104" s="8">
        <v>0.2722</v>
      </c>
      <c r="J104" s="8">
        <v>25.42</v>
      </c>
      <c r="K104" s="28" t="s">
        <v>734</v>
      </c>
      <c r="L104" s="105" t="str">
        <f t="shared" si="38"/>
        <v>Yes</v>
      </c>
    </row>
    <row r="105" spans="1:12" x14ac:dyDescent="0.2">
      <c r="A105" s="168" t="s">
        <v>455</v>
      </c>
      <c r="B105" s="39" t="s">
        <v>295</v>
      </c>
      <c r="C105" s="4">
        <v>0.95257417359999996</v>
      </c>
      <c r="D105" s="27" t="str">
        <f>IF($B105="N/A","N/A",IF(C105&gt;2,"No",IF(C105&lt;0.9,"No","Yes")))</f>
        <v>Yes</v>
      </c>
      <c r="E105" s="4">
        <v>0.93242646770000004</v>
      </c>
      <c r="F105" s="27" t="str">
        <f>IF($B105="N/A","N/A",IF(E105&gt;2,"No",IF(E105&lt;0.9,"No","Yes")))</f>
        <v>Yes</v>
      </c>
      <c r="G105" s="4">
        <v>1.168805844</v>
      </c>
      <c r="H105" s="27" t="str">
        <f>IF($B105="N/A","N/A",IF(G105&gt;2,"No",IF(G105&lt;0.9,"No","Yes")))</f>
        <v>Yes</v>
      </c>
      <c r="I105" s="8">
        <v>-2.12</v>
      </c>
      <c r="J105" s="8">
        <v>25.35</v>
      </c>
      <c r="K105" s="28" t="s">
        <v>734</v>
      </c>
      <c r="L105" s="105" t="str">
        <f t="shared" si="38"/>
        <v>Yes</v>
      </c>
    </row>
    <row r="106" spans="1:12" x14ac:dyDescent="0.2">
      <c r="A106" s="168" t="s">
        <v>456</v>
      </c>
      <c r="B106" s="39" t="s">
        <v>295</v>
      </c>
      <c r="C106" s="4">
        <v>0.25529092619999999</v>
      </c>
      <c r="D106" s="27" t="str">
        <f>IF($B106="N/A","N/A",IF(C106&gt;2,"No",IF(C106&lt;0.9,"No","Yes")))</f>
        <v>No</v>
      </c>
      <c r="E106" s="4">
        <v>1.1351319097000001</v>
      </c>
      <c r="F106" s="27" t="str">
        <f>IF($B106="N/A","N/A",IF(E106&gt;2,"No",IF(E106&lt;0.9,"No","Yes")))</f>
        <v>Yes</v>
      </c>
      <c r="G106" s="4">
        <v>1.4470228357999999</v>
      </c>
      <c r="H106" s="27" t="str">
        <f>IF($B106="N/A","N/A",IF(G106&gt;2,"No",IF(G106&lt;0.9,"No","Yes")))</f>
        <v>Yes</v>
      </c>
      <c r="I106" s="8">
        <v>344.6</v>
      </c>
      <c r="J106" s="8">
        <v>27.48</v>
      </c>
      <c r="K106" s="28" t="s">
        <v>734</v>
      </c>
      <c r="L106" s="105" t="str">
        <f t="shared" si="38"/>
        <v>Yes</v>
      </c>
    </row>
    <row r="107" spans="1:12" x14ac:dyDescent="0.2">
      <c r="A107" s="168" t="s">
        <v>457</v>
      </c>
      <c r="B107" s="39" t="s">
        <v>295</v>
      </c>
      <c r="C107" s="4">
        <v>0</v>
      </c>
      <c r="D107" s="27" t="str">
        <f>IF($B107="N/A","N/A",IF(C107&gt;2,"No",IF(C107&lt;0.9,"No","Yes")))</f>
        <v>No</v>
      </c>
      <c r="E107" s="4">
        <v>0</v>
      </c>
      <c r="F107" s="27" t="str">
        <f>IF($B107="N/A","N/A",IF(E107&gt;2,"No",IF(E107&lt;0.9,"No","Yes")))</f>
        <v>No</v>
      </c>
      <c r="G107" s="4">
        <v>0</v>
      </c>
      <c r="H107" s="27" t="str">
        <f>IF($B107="N/A","N/A",IF(G107&gt;2,"No",IF(G107&lt;0.9,"No","Yes")))</f>
        <v>No</v>
      </c>
      <c r="I107" s="8" t="s">
        <v>1751</v>
      </c>
      <c r="J107" s="8" t="s">
        <v>1751</v>
      </c>
      <c r="K107" s="28" t="s">
        <v>734</v>
      </c>
      <c r="L107" s="105" t="str">
        <f t="shared" si="38"/>
        <v>N/A</v>
      </c>
    </row>
    <row r="108" spans="1:12" x14ac:dyDescent="0.2">
      <c r="A108" s="168" t="s">
        <v>1259</v>
      </c>
      <c r="B108" s="22" t="s">
        <v>213</v>
      </c>
      <c r="C108" s="29">
        <v>448.50247469999999</v>
      </c>
      <c r="D108" s="27" t="str">
        <f>IF($B108="N/A","N/A",IF(C108&gt;10,"No",IF(C108&lt;-10,"No","Yes")))</f>
        <v>N/A</v>
      </c>
      <c r="E108" s="29">
        <v>485.59939938999997</v>
      </c>
      <c r="F108" s="27" t="str">
        <f>IF($B108="N/A","N/A",IF(E108&gt;10,"No",IF(E108&lt;-10,"No","Yes")))</f>
        <v>N/A</v>
      </c>
      <c r="G108" s="29">
        <v>685.51142286000004</v>
      </c>
      <c r="H108" s="27" t="str">
        <f>IF($B108="N/A","N/A",IF(G108&gt;10,"No",IF(G108&lt;-10,"No","Yes")))</f>
        <v>N/A</v>
      </c>
      <c r="I108" s="8">
        <v>8.2710000000000008</v>
      </c>
      <c r="J108" s="8">
        <v>41.17</v>
      </c>
      <c r="K108" s="28" t="s">
        <v>734</v>
      </c>
      <c r="L108" s="105" t="str">
        <f t="shared" si="38"/>
        <v>No</v>
      </c>
    </row>
    <row r="109" spans="1:12" x14ac:dyDescent="0.2">
      <c r="A109" s="168" t="s">
        <v>1260</v>
      </c>
      <c r="B109" s="22" t="s">
        <v>213</v>
      </c>
      <c r="C109" s="29">
        <v>433.86216546000003</v>
      </c>
      <c r="D109" s="27" t="str">
        <f>IF($B109="N/A","N/A",IF(C109&gt;10,"No",IF(C109&lt;-10,"No","Yes")))</f>
        <v>N/A</v>
      </c>
      <c r="E109" s="29">
        <v>380.63752169000003</v>
      </c>
      <c r="F109" s="27" t="str">
        <f>IF($B109="N/A","N/A",IF(E109&gt;10,"No",IF(E109&lt;-10,"No","Yes")))</f>
        <v>N/A</v>
      </c>
      <c r="G109" s="29">
        <v>504.37648338999998</v>
      </c>
      <c r="H109" s="27" t="str">
        <f>IF($B109="N/A","N/A",IF(G109&gt;10,"No",IF(G109&lt;-10,"No","Yes")))</f>
        <v>N/A</v>
      </c>
      <c r="I109" s="8">
        <v>-12.3</v>
      </c>
      <c r="J109" s="8">
        <v>32.51</v>
      </c>
      <c r="K109" s="28" t="s">
        <v>734</v>
      </c>
      <c r="L109" s="105" t="str">
        <f t="shared" si="38"/>
        <v>No</v>
      </c>
    </row>
    <row r="110" spans="1:12" x14ac:dyDescent="0.2">
      <c r="A110" s="168" t="s">
        <v>1261</v>
      </c>
      <c r="B110" s="22" t="s">
        <v>213</v>
      </c>
      <c r="C110" s="29">
        <v>1042.9015239</v>
      </c>
      <c r="D110" s="27" t="str">
        <f>IF($B110="N/A","N/A",IF(C110&gt;10,"No",IF(C110&lt;-10,"No","Yes")))</f>
        <v>N/A</v>
      </c>
      <c r="E110" s="29">
        <v>3967.1050086</v>
      </c>
      <c r="F110" s="27" t="str">
        <f>IF($B110="N/A","N/A",IF(E110&gt;10,"No",IF(E110&lt;-10,"No","Yes")))</f>
        <v>N/A</v>
      </c>
      <c r="G110" s="29">
        <v>6741.4296382000002</v>
      </c>
      <c r="H110" s="27" t="str">
        <f>IF($B110="N/A","N/A",IF(G110&gt;10,"No",IF(G110&lt;-10,"No","Yes")))</f>
        <v>N/A</v>
      </c>
      <c r="I110" s="8">
        <v>280.39999999999998</v>
      </c>
      <c r="J110" s="8">
        <v>69.930000000000007</v>
      </c>
      <c r="K110" s="28" t="s">
        <v>734</v>
      </c>
      <c r="L110" s="105" t="str">
        <f t="shared" si="38"/>
        <v>No</v>
      </c>
    </row>
    <row r="111" spans="1:12" x14ac:dyDescent="0.2">
      <c r="A111" s="168" t="s">
        <v>1262</v>
      </c>
      <c r="B111" s="22" t="s">
        <v>213</v>
      </c>
      <c r="C111" s="29">
        <v>0</v>
      </c>
      <c r="D111" s="27" t="str">
        <f>IF($B111="N/A","N/A",IF(C111&gt;10,"No",IF(C111&lt;-10,"No","Yes")))</f>
        <v>N/A</v>
      </c>
      <c r="E111" s="29">
        <v>0</v>
      </c>
      <c r="F111" s="27" t="str">
        <f>IF($B111="N/A","N/A",IF(E111&gt;10,"No",IF(E111&lt;-10,"No","Yes")))</f>
        <v>N/A</v>
      </c>
      <c r="G111" s="29">
        <v>0</v>
      </c>
      <c r="H111" s="27" t="str">
        <f>IF($B111="N/A","N/A",IF(G111&gt;10,"No",IF(G111&lt;-10,"No","Yes")))</f>
        <v>N/A</v>
      </c>
      <c r="I111" s="8" t="s">
        <v>1751</v>
      </c>
      <c r="J111" s="8" t="s">
        <v>1751</v>
      </c>
      <c r="K111" s="28" t="s">
        <v>734</v>
      </c>
      <c r="L111" s="105" t="str">
        <f t="shared" si="38"/>
        <v>N/A</v>
      </c>
    </row>
    <row r="112" spans="1:12" x14ac:dyDescent="0.2">
      <c r="A112" s="168" t="s">
        <v>325</v>
      </c>
      <c r="B112" s="30" t="s">
        <v>296</v>
      </c>
      <c r="C112" s="4">
        <v>93.204588663999999</v>
      </c>
      <c r="D112" s="27" t="str">
        <f>IF(OR($B112="N/A",$C112="N/A"),"N/A",IF(C112&gt;98,"Yes","No"))</f>
        <v>No</v>
      </c>
      <c r="E112" s="4">
        <v>93.161326923000004</v>
      </c>
      <c r="F112" s="27" t="str">
        <f>IF(OR($B112="N/A",$E112="N/A"),"N/A",IF(E112&gt;98,"Yes","No"))</f>
        <v>No</v>
      </c>
      <c r="G112" s="4">
        <v>93.212318041000003</v>
      </c>
      <c r="H112" s="27" t="str">
        <f t="shared" ref="H112:H115" si="39">IF($B112="N/A","N/A",IF(G112&gt;98,"Yes","No"))</f>
        <v>No</v>
      </c>
      <c r="I112" s="8">
        <v>-4.5999999999999999E-2</v>
      </c>
      <c r="J112" s="8">
        <v>5.4699999999999999E-2</v>
      </c>
      <c r="K112" s="28" t="s">
        <v>734</v>
      </c>
      <c r="L112" s="105" t="str">
        <f>IF(J112="Div by 0", "N/A", IF(OR(J112="N/A",K112="N/A"),"N/A", IF(J112&gt;VALUE(MID(K112,1,2)), "No", IF(J112&lt;-1*VALUE(MID(K112,1,2)), "No", "Yes"))))</f>
        <v>Yes</v>
      </c>
    </row>
    <row r="113" spans="1:12" x14ac:dyDescent="0.2">
      <c r="A113" s="168" t="s">
        <v>458</v>
      </c>
      <c r="B113" s="30" t="s">
        <v>296</v>
      </c>
      <c r="C113" s="4">
        <v>93.052846489000004</v>
      </c>
      <c r="D113" s="27" t="str">
        <f t="shared" ref="D113:D115" si="40">IF(OR($B113="N/A",$C113="N/A"),"N/A",IF(C113&gt;98,"Yes","No"))</f>
        <v>No</v>
      </c>
      <c r="E113" s="4">
        <v>92.751244701999994</v>
      </c>
      <c r="F113" s="27" t="str">
        <f t="shared" ref="F113:F115" si="41">IF(OR($B113="N/A",$E113="N/A"),"N/A",IF(E113&gt;98,"Yes","No"))</f>
        <v>No</v>
      </c>
      <c r="G113" s="4">
        <v>93.062138434000005</v>
      </c>
      <c r="H113" s="27" t="str">
        <f t="shared" si="39"/>
        <v>No</v>
      </c>
      <c r="I113" s="8">
        <v>-0.32400000000000001</v>
      </c>
      <c r="J113" s="8">
        <v>0.3352</v>
      </c>
      <c r="K113" s="28" t="s">
        <v>734</v>
      </c>
      <c r="L113" s="105" t="str">
        <f t="shared" ref="L113:L115" si="42">IF(J113="Div by 0", "N/A", IF(OR(J113="N/A",K113="N/A"),"N/A", IF(J113&gt;VALUE(MID(K113,1,2)), "No", IF(J113&lt;-1*VALUE(MID(K113,1,2)), "No", "Yes"))))</f>
        <v>Yes</v>
      </c>
    </row>
    <row r="114" spans="1:12" x14ac:dyDescent="0.2">
      <c r="A114" s="168" t="s">
        <v>459</v>
      </c>
      <c r="B114" s="30" t="s">
        <v>296</v>
      </c>
      <c r="C114" s="4">
        <v>30.867433146</v>
      </c>
      <c r="D114" s="27" t="str">
        <f t="shared" si="40"/>
        <v>No</v>
      </c>
      <c r="E114" s="4">
        <v>98.776002492000003</v>
      </c>
      <c r="F114" s="27" t="str">
        <f t="shared" si="41"/>
        <v>Yes</v>
      </c>
      <c r="G114" s="4">
        <v>98.311115328</v>
      </c>
      <c r="H114" s="27" t="str">
        <f t="shared" si="39"/>
        <v>Yes</v>
      </c>
      <c r="I114" s="8">
        <v>220</v>
      </c>
      <c r="J114" s="8">
        <v>-0.47099999999999997</v>
      </c>
      <c r="K114" s="28" t="s">
        <v>734</v>
      </c>
      <c r="L114" s="105" t="str">
        <f t="shared" si="42"/>
        <v>Yes</v>
      </c>
    </row>
    <row r="115" spans="1:12" x14ac:dyDescent="0.2">
      <c r="A115" s="168" t="s">
        <v>460</v>
      </c>
      <c r="B115" s="30" t="s">
        <v>296</v>
      </c>
      <c r="C115" s="4">
        <v>0</v>
      </c>
      <c r="D115" s="27" t="str">
        <f t="shared" si="40"/>
        <v>No</v>
      </c>
      <c r="E115" s="4">
        <v>0</v>
      </c>
      <c r="F115" s="27" t="str">
        <f t="shared" si="41"/>
        <v>No</v>
      </c>
      <c r="G115" s="4">
        <v>0</v>
      </c>
      <c r="H115" s="27" t="str">
        <f t="shared" si="39"/>
        <v>No</v>
      </c>
      <c r="I115" s="8" t="s">
        <v>1751</v>
      </c>
      <c r="J115" s="8" t="s">
        <v>1751</v>
      </c>
      <c r="K115" s="28" t="s">
        <v>734</v>
      </c>
      <c r="L115" s="105" t="str">
        <f t="shared" si="42"/>
        <v>N/A</v>
      </c>
    </row>
    <row r="116" spans="1:12" x14ac:dyDescent="0.2">
      <c r="A116" s="104" t="s">
        <v>461</v>
      </c>
      <c r="B116" s="30" t="s">
        <v>213</v>
      </c>
      <c r="C116" s="31">
        <v>4975736</v>
      </c>
      <c r="D116" s="27" t="str">
        <f>IF($B116="N/A","N/A",IF(C116&gt;10,"No",IF(C116&lt;-10,"No","Yes")))</f>
        <v>N/A</v>
      </c>
      <c r="E116" s="31">
        <v>5422045</v>
      </c>
      <c r="F116" s="27" t="str">
        <f>IF($B116="N/A","N/A",IF(E116&gt;10,"No",IF(E116&lt;-10,"No","Yes")))</f>
        <v>N/A</v>
      </c>
      <c r="G116" s="31">
        <v>5849703</v>
      </c>
      <c r="H116" s="27" t="str">
        <f>IF($B116="N/A","N/A",IF(G116&gt;10,"No",IF(G116&lt;-10,"No","Yes")))</f>
        <v>N/A</v>
      </c>
      <c r="I116" s="8">
        <v>8.9700000000000006</v>
      </c>
      <c r="J116" s="8">
        <v>7.8869999999999996</v>
      </c>
      <c r="K116" s="30" t="s">
        <v>734</v>
      </c>
      <c r="L116" s="105" t="str">
        <f>IF(J116="Div by 0", "N/A", IF(OR(J116="N/A",K116="N/A"),"N/A", IF(J116&gt;VALUE(MID(K116,1,2)), "No", IF(J116&lt;-1*VALUE(MID(K116,1,2)), "No", "Yes"))))</f>
        <v>Yes</v>
      </c>
    </row>
    <row r="117" spans="1:12" x14ac:dyDescent="0.2">
      <c r="A117" s="104" t="s">
        <v>211</v>
      </c>
      <c r="B117" s="30" t="s">
        <v>213</v>
      </c>
      <c r="C117" s="4">
        <v>81.567028476000004</v>
      </c>
      <c r="D117" s="27" t="str">
        <f>IF($B117="N/A","N/A",IF(C117&gt;10,"No",IF(C117&lt;-10,"No","Yes")))</f>
        <v>N/A</v>
      </c>
      <c r="E117" s="4">
        <v>81.438626939000002</v>
      </c>
      <c r="F117" s="27" t="str">
        <f>IF($B117="N/A","N/A",IF(E117&gt;10,"No",IF(E117&lt;-10,"No","Yes")))</f>
        <v>N/A</v>
      </c>
      <c r="G117" s="4">
        <v>81.718559045000006</v>
      </c>
      <c r="H117" s="27" t="str">
        <f>IF($B117="N/A","N/A",IF(G117&gt;10,"No",IF(G117&lt;-10,"No","Yes")))</f>
        <v>N/A</v>
      </c>
      <c r="I117" s="8">
        <v>-0.157</v>
      </c>
      <c r="J117" s="8">
        <v>0.34370000000000001</v>
      </c>
      <c r="K117" s="30" t="s">
        <v>734</v>
      </c>
      <c r="L117" s="105" t="str">
        <f>IF(J117="Div by 0", "N/A", IF(OR(J117="N/A",K117="N/A"),"N/A", IF(J117&gt;VALUE(MID(K117,1,2)), "No", IF(J117&lt;-1*VALUE(MID(K117,1,2)), "No", "Yes"))))</f>
        <v>Yes</v>
      </c>
    </row>
    <row r="118" spans="1:12" x14ac:dyDescent="0.2">
      <c r="A118" s="137" t="s">
        <v>1601</v>
      </c>
      <c r="B118" s="30" t="s">
        <v>213</v>
      </c>
      <c r="C118" s="10">
        <v>4338146311</v>
      </c>
      <c r="D118" s="7" t="str">
        <f>IF($B118="N/A","N/A",IF(C118&gt;10,"No",IF(C118&lt;-10,"No","Yes")))</f>
        <v>N/A</v>
      </c>
      <c r="E118" s="10">
        <v>5892462854</v>
      </c>
      <c r="F118" s="7" t="str">
        <f>IF($B118="N/A","N/A",IF(E118&gt;10,"No",IF(E118&lt;-10,"No","Yes")))</f>
        <v>N/A</v>
      </c>
      <c r="G118" s="10">
        <v>11093657683</v>
      </c>
      <c r="H118" s="7" t="str">
        <f>IF($B118="N/A","N/A",IF(G118&gt;10,"No",IF(G118&lt;-10,"No","Yes")))</f>
        <v>N/A</v>
      </c>
      <c r="I118" s="36">
        <v>35.83</v>
      </c>
      <c r="J118" s="36">
        <v>88.27</v>
      </c>
      <c r="K118" s="30" t="s">
        <v>734</v>
      </c>
      <c r="L118" s="105" t="str">
        <f>IF(J118="Div by 0", "N/A", IF(K118="N/A","N/A", IF(J118&gt;VALUE(MID(K118,1,2)), "No", IF(J118&lt;-1*VALUE(MID(K118,1,2)), "No", "Yes"))))</f>
        <v>No</v>
      </c>
    </row>
    <row r="119" spans="1:12" x14ac:dyDescent="0.2">
      <c r="A119" s="137" t="s">
        <v>1602</v>
      </c>
      <c r="B119" s="30" t="s">
        <v>213</v>
      </c>
      <c r="C119" s="10">
        <v>5523814890</v>
      </c>
      <c r="D119" s="7" t="str">
        <f>IF($B119="N/A","N/A",IF(C119&gt;10,"No",IF(C119&lt;-10,"No","Yes")))</f>
        <v>N/A</v>
      </c>
      <c r="E119" s="10">
        <v>6655379646</v>
      </c>
      <c r="F119" s="7" t="str">
        <f>IF($B119="N/A","N/A",IF(E119&gt;10,"No",IF(E119&lt;-10,"No","Yes")))</f>
        <v>N/A</v>
      </c>
      <c r="G119" s="10">
        <v>11974157317</v>
      </c>
      <c r="H119" s="7" t="str">
        <f>IF($B119="N/A","N/A",IF(G119&gt;10,"No",IF(G119&lt;-10,"No","Yes")))</f>
        <v>N/A</v>
      </c>
      <c r="I119" s="36">
        <v>20.49</v>
      </c>
      <c r="J119" s="36">
        <v>79.92</v>
      </c>
      <c r="K119" s="30" t="s">
        <v>734</v>
      </c>
      <c r="L119" s="105" t="str">
        <f>IF(J119="Div by 0", "N/A", IF(K119="N/A","N/A", IF(J119&gt;VALUE(MID(K119,1,2)), "No", IF(J119&lt;-1*VALUE(MID(K119,1,2)), "No", "Yes"))))</f>
        <v>No</v>
      </c>
    </row>
    <row r="120" spans="1:12" x14ac:dyDescent="0.2">
      <c r="A120" s="137" t="s">
        <v>1603</v>
      </c>
      <c r="B120" s="30" t="s">
        <v>213</v>
      </c>
      <c r="C120" s="1">
        <v>124742</v>
      </c>
      <c r="D120" s="7" t="str">
        <f>IF($B120="N/A","N/A",IF(C120&gt;10,"No",IF(C120&lt;-10,"No","Yes")))</f>
        <v>N/A</v>
      </c>
      <c r="E120" s="1">
        <v>145884</v>
      </c>
      <c r="F120" s="7" t="str">
        <f>IF($B120="N/A","N/A",IF(E120&gt;10,"No",IF(E120&lt;-10,"No","Yes")))</f>
        <v>N/A</v>
      </c>
      <c r="G120" s="1">
        <v>156061</v>
      </c>
      <c r="H120" s="7" t="str">
        <f>IF($B120="N/A","N/A",IF(G120&gt;10,"No",IF(G120&lt;-10,"No","Yes")))</f>
        <v>N/A</v>
      </c>
      <c r="I120" s="36">
        <v>16.95</v>
      </c>
      <c r="J120" s="36">
        <v>6.976</v>
      </c>
      <c r="K120" s="30" t="s">
        <v>734</v>
      </c>
      <c r="L120" s="105" t="str">
        <f>IF(J120="Div by 0", "N/A", IF(K120="N/A","N/A", IF(J120&gt;VALUE(MID(K120,1,2)), "No", IF(J120&lt;-1*VALUE(MID(K120,1,2)), "No", "Yes"))))</f>
        <v>Yes</v>
      </c>
    </row>
    <row r="121" spans="1:12" x14ac:dyDescent="0.2">
      <c r="A121" s="137" t="s">
        <v>1604</v>
      </c>
      <c r="B121" s="3" t="s">
        <v>213</v>
      </c>
      <c r="C121" s="1">
        <v>87512</v>
      </c>
      <c r="D121" s="5" t="str">
        <f t="shared" ref="D121:H134" si="43">IF($B121="N/A","N/A",IF(C121&lt;0,"No","Yes"))</f>
        <v>N/A</v>
      </c>
      <c r="E121" s="1">
        <v>99317</v>
      </c>
      <c r="F121" s="5" t="str">
        <f t="shared" si="43"/>
        <v>N/A</v>
      </c>
      <c r="G121" s="1">
        <v>62361</v>
      </c>
      <c r="H121" s="5" t="str">
        <f t="shared" si="43"/>
        <v>N/A</v>
      </c>
      <c r="I121" s="36">
        <v>13.49</v>
      </c>
      <c r="J121" s="36">
        <v>-37.200000000000003</v>
      </c>
      <c r="K121" s="3" t="s">
        <v>734</v>
      </c>
      <c r="L121" s="105" t="str">
        <f t="shared" ref="L121:L142" si="44">IF(J121="Div by 0", "N/A", IF(OR(J121="N/A",K121="N/A"),"N/A", IF(J121&gt;VALUE(MID(K121,1,2)), "No", IF(J121&lt;-1*VALUE(MID(K121,1,2)), "No", "Yes"))))</f>
        <v>No</v>
      </c>
    </row>
    <row r="122" spans="1:12" x14ac:dyDescent="0.2">
      <c r="A122" s="137" t="s">
        <v>1605</v>
      </c>
      <c r="B122" s="3" t="s">
        <v>213</v>
      </c>
      <c r="C122" s="1">
        <v>36347</v>
      </c>
      <c r="D122" s="5" t="str">
        <f t="shared" si="43"/>
        <v>N/A</v>
      </c>
      <c r="E122" s="1">
        <v>45557</v>
      </c>
      <c r="F122" s="5" t="str">
        <f t="shared" si="43"/>
        <v>N/A</v>
      </c>
      <c r="G122" s="1">
        <v>11042</v>
      </c>
      <c r="H122" s="5" t="str">
        <f t="shared" si="43"/>
        <v>N/A</v>
      </c>
      <c r="I122" s="36">
        <v>25.34</v>
      </c>
      <c r="J122" s="36">
        <v>-75.8</v>
      </c>
      <c r="K122" s="3" t="s">
        <v>734</v>
      </c>
      <c r="L122" s="105" t="str">
        <f t="shared" si="44"/>
        <v>No</v>
      </c>
    </row>
    <row r="123" spans="1:12" x14ac:dyDescent="0.2">
      <c r="A123" s="137" t="s">
        <v>1606</v>
      </c>
      <c r="B123" s="3" t="s">
        <v>213</v>
      </c>
      <c r="C123" s="1">
        <v>11</v>
      </c>
      <c r="D123" s="5" t="str">
        <f t="shared" si="43"/>
        <v>N/A</v>
      </c>
      <c r="E123" s="1">
        <v>11</v>
      </c>
      <c r="F123" s="5" t="str">
        <f t="shared" si="43"/>
        <v>N/A</v>
      </c>
      <c r="G123" s="1">
        <v>0</v>
      </c>
      <c r="H123" s="5" t="str">
        <f t="shared" si="43"/>
        <v>N/A</v>
      </c>
      <c r="I123" s="36">
        <v>-80</v>
      </c>
      <c r="J123" s="36">
        <v>-100</v>
      </c>
      <c r="K123" s="3" t="s">
        <v>734</v>
      </c>
      <c r="L123" s="105" t="str">
        <f t="shared" si="44"/>
        <v>No</v>
      </c>
    </row>
    <row r="124" spans="1:12" x14ac:dyDescent="0.2">
      <c r="A124" s="137" t="s">
        <v>1607</v>
      </c>
      <c r="B124" s="3" t="s">
        <v>213</v>
      </c>
      <c r="C124" s="1">
        <v>878</v>
      </c>
      <c r="D124" s="5" t="str">
        <f t="shared" si="43"/>
        <v>N/A</v>
      </c>
      <c r="E124" s="1">
        <v>1009</v>
      </c>
      <c r="F124" s="5" t="str">
        <f t="shared" si="43"/>
        <v>N/A</v>
      </c>
      <c r="G124" s="1">
        <v>245</v>
      </c>
      <c r="H124" s="5" t="str">
        <f t="shared" si="43"/>
        <v>N/A</v>
      </c>
      <c r="I124" s="36">
        <v>14.92</v>
      </c>
      <c r="J124" s="36">
        <v>-75.7</v>
      </c>
      <c r="K124" s="3" t="s">
        <v>734</v>
      </c>
      <c r="L124" s="105" t="str">
        <f t="shared" si="44"/>
        <v>No</v>
      </c>
    </row>
    <row r="125" spans="1:12" ht="25.5" x14ac:dyDescent="0.2">
      <c r="A125" s="128" t="s">
        <v>1608</v>
      </c>
      <c r="B125" s="3" t="s">
        <v>213</v>
      </c>
      <c r="C125" s="40">
        <v>2.0702688502000002</v>
      </c>
      <c r="D125" s="5" t="str">
        <f t="shared" si="43"/>
        <v>N/A</v>
      </c>
      <c r="E125" s="40">
        <v>2.1857700800000002</v>
      </c>
      <c r="F125" s="5" t="str">
        <f t="shared" si="43"/>
        <v>N/A</v>
      </c>
      <c r="G125" s="40">
        <v>2.2113674555</v>
      </c>
      <c r="H125" s="5" t="str">
        <f t="shared" si="43"/>
        <v>N/A</v>
      </c>
      <c r="I125" s="8">
        <v>5.5789999999999997</v>
      </c>
      <c r="J125" s="8">
        <v>1.171</v>
      </c>
      <c r="K125" s="30" t="s">
        <v>734</v>
      </c>
      <c r="L125" s="105" t="str">
        <f>IF(J125="Div by 0", "N/A", IF(OR(J125="N/A",K125="N/A"),"N/A", IF(J125&gt;VALUE(MID(K125,1,2)), "No", IF(J125&lt;-1*VALUE(MID(K125,1,2)), "No", "Yes"))))</f>
        <v>Yes</v>
      </c>
    </row>
    <row r="126" spans="1:12" ht="25.5" x14ac:dyDescent="0.2">
      <c r="A126" s="128" t="s">
        <v>1609</v>
      </c>
      <c r="B126" s="3" t="s">
        <v>213</v>
      </c>
      <c r="C126" s="40">
        <v>18.780205159000001</v>
      </c>
      <c r="D126" s="5" t="str">
        <f t="shared" si="43"/>
        <v>N/A</v>
      </c>
      <c r="E126" s="40">
        <v>20.470978645999999</v>
      </c>
      <c r="F126" s="5" t="str">
        <f t="shared" si="43"/>
        <v>N/A</v>
      </c>
      <c r="G126" s="40">
        <v>26.947458483999998</v>
      </c>
      <c r="H126" s="5" t="str">
        <f t="shared" si="43"/>
        <v>N/A</v>
      </c>
      <c r="I126" s="8">
        <v>9.0030000000000001</v>
      </c>
      <c r="J126" s="8">
        <v>31.64</v>
      </c>
      <c r="K126" s="3" t="s">
        <v>734</v>
      </c>
      <c r="L126" s="105" t="str">
        <f t="shared" ref="L126:L129" si="45">IF(J126="Div by 0", "N/A", IF(OR(J126="N/A",K126="N/A"),"N/A", IF(J126&gt;VALUE(MID(K126,1,2)), "No", IF(J126&lt;-1*VALUE(MID(K126,1,2)), "No", "Yes"))))</f>
        <v>No</v>
      </c>
    </row>
    <row r="127" spans="1:12" ht="25.5" x14ac:dyDescent="0.2">
      <c r="A127" s="128" t="s">
        <v>1610</v>
      </c>
      <c r="B127" s="3" t="s">
        <v>213</v>
      </c>
      <c r="C127" s="40">
        <v>4.4686645151000004</v>
      </c>
      <c r="D127" s="5" t="str">
        <f t="shared" si="43"/>
        <v>N/A</v>
      </c>
      <c r="E127" s="40">
        <v>5.7438642765000001</v>
      </c>
      <c r="F127" s="5" t="str">
        <f t="shared" si="43"/>
        <v>N/A</v>
      </c>
      <c r="G127" s="40">
        <v>2.9306382006999998</v>
      </c>
      <c r="H127" s="5" t="str">
        <f t="shared" si="43"/>
        <v>N/A</v>
      </c>
      <c r="I127" s="8">
        <v>28.54</v>
      </c>
      <c r="J127" s="8">
        <v>-49</v>
      </c>
      <c r="K127" s="3" t="s">
        <v>734</v>
      </c>
      <c r="L127" s="105" t="str">
        <f t="shared" si="45"/>
        <v>No</v>
      </c>
    </row>
    <row r="128" spans="1:12" ht="25.5" x14ac:dyDescent="0.2">
      <c r="A128" s="128" t="s">
        <v>1611</v>
      </c>
      <c r="B128" s="3" t="s">
        <v>213</v>
      </c>
      <c r="C128" s="40">
        <v>2.168707E-4</v>
      </c>
      <c r="D128" s="5" t="str">
        <f t="shared" si="43"/>
        <v>N/A</v>
      </c>
      <c r="E128" s="40">
        <v>4.0443800000000001E-5</v>
      </c>
      <c r="F128" s="5" t="str">
        <f t="shared" si="43"/>
        <v>N/A</v>
      </c>
      <c r="G128" s="40">
        <v>0</v>
      </c>
      <c r="H128" s="5" t="str">
        <f t="shared" si="43"/>
        <v>N/A</v>
      </c>
      <c r="I128" s="8">
        <v>-81.400000000000006</v>
      </c>
      <c r="J128" s="8">
        <v>-100</v>
      </c>
      <c r="K128" s="3" t="s">
        <v>734</v>
      </c>
      <c r="L128" s="105" t="str">
        <f t="shared" si="45"/>
        <v>No</v>
      </c>
    </row>
    <row r="129" spans="1:12" ht="25.5" x14ac:dyDescent="0.2">
      <c r="A129" s="128" t="s">
        <v>1612</v>
      </c>
      <c r="B129" s="3" t="s">
        <v>213</v>
      </c>
      <c r="C129" s="40">
        <v>3.59758658E-2</v>
      </c>
      <c r="D129" s="5" t="str">
        <f t="shared" si="43"/>
        <v>N/A</v>
      </c>
      <c r="E129" s="40">
        <v>3.4514724300000001E-2</v>
      </c>
      <c r="F129" s="5" t="str">
        <f t="shared" si="43"/>
        <v>N/A</v>
      </c>
      <c r="G129" s="40">
        <v>6.6130425399999998E-2</v>
      </c>
      <c r="H129" s="5" t="str">
        <f t="shared" si="43"/>
        <v>N/A</v>
      </c>
      <c r="I129" s="8">
        <v>-4.0599999999999996</v>
      </c>
      <c r="J129" s="8">
        <v>91.6</v>
      </c>
      <c r="K129" s="3" t="s">
        <v>734</v>
      </c>
      <c r="L129" s="105" t="str">
        <f t="shared" si="45"/>
        <v>No</v>
      </c>
    </row>
    <row r="130" spans="1:12" ht="25.5" x14ac:dyDescent="0.2">
      <c r="A130" s="128" t="s">
        <v>1613</v>
      </c>
      <c r="B130" s="3" t="s">
        <v>213</v>
      </c>
      <c r="C130" s="40">
        <v>97.912491381999999</v>
      </c>
      <c r="D130" s="5" t="str">
        <f t="shared" si="43"/>
        <v>N/A</v>
      </c>
      <c r="E130" s="40">
        <v>98.061473499000002</v>
      </c>
      <c r="F130" s="5" t="str">
        <f t="shared" si="43"/>
        <v>N/A</v>
      </c>
      <c r="G130" s="40">
        <v>97.522763534999996</v>
      </c>
      <c r="H130" s="5" t="str">
        <f t="shared" si="43"/>
        <v>N/A</v>
      </c>
      <c r="I130" s="8">
        <v>0.1522</v>
      </c>
      <c r="J130" s="8">
        <v>-0.54900000000000004</v>
      </c>
      <c r="K130" s="30" t="s">
        <v>734</v>
      </c>
      <c r="L130" s="105" t="str">
        <f>IF(J130="Div by 0", "N/A", IF(OR(J130="N/A",K130="N/A"),"N/A", IF(J130&gt;VALUE(MID(K130,1,2)), "No", IF(J130&lt;-1*VALUE(MID(K130,1,2)), "No", "Yes"))))</f>
        <v>Yes</v>
      </c>
    </row>
    <row r="131" spans="1:12" ht="25.5" x14ac:dyDescent="0.2">
      <c r="A131" s="128" t="s">
        <v>1614</v>
      </c>
      <c r="B131" s="3" t="s">
        <v>213</v>
      </c>
      <c r="C131" s="40">
        <v>97.868863699000002</v>
      </c>
      <c r="D131" s="5" t="str">
        <f t="shared" si="43"/>
        <v>N/A</v>
      </c>
      <c r="E131" s="40">
        <v>98.000342337999996</v>
      </c>
      <c r="F131" s="5" t="str">
        <f t="shared" si="43"/>
        <v>N/A</v>
      </c>
      <c r="G131" s="40">
        <v>98.636968617999997</v>
      </c>
      <c r="H131" s="5" t="str">
        <f t="shared" si="43"/>
        <v>N/A</v>
      </c>
      <c r="I131" s="8">
        <v>0.1343</v>
      </c>
      <c r="J131" s="8">
        <v>0.64959999999999996</v>
      </c>
      <c r="K131" s="3" t="s">
        <v>734</v>
      </c>
      <c r="L131" s="105" t="str">
        <f t="shared" si="44"/>
        <v>Yes</v>
      </c>
    </row>
    <row r="132" spans="1:12" ht="25.5" x14ac:dyDescent="0.2">
      <c r="A132" s="128" t="s">
        <v>493</v>
      </c>
      <c r="B132" s="3" t="s">
        <v>213</v>
      </c>
      <c r="C132" s="40">
        <v>98.316229675000002</v>
      </c>
      <c r="D132" s="5" t="str">
        <f t="shared" si="43"/>
        <v>N/A</v>
      </c>
      <c r="E132" s="40">
        <v>98.470048511000002</v>
      </c>
      <c r="F132" s="5" t="str">
        <f t="shared" si="43"/>
        <v>N/A</v>
      </c>
      <c r="G132" s="40">
        <v>97.953269335000002</v>
      </c>
      <c r="H132" s="5" t="str">
        <f t="shared" si="43"/>
        <v>N/A</v>
      </c>
      <c r="I132" s="8">
        <v>0.1565</v>
      </c>
      <c r="J132" s="8">
        <v>-0.52500000000000002</v>
      </c>
      <c r="K132" s="3" t="s">
        <v>734</v>
      </c>
      <c r="L132" s="105" t="str">
        <f t="shared" si="44"/>
        <v>Yes</v>
      </c>
    </row>
    <row r="133" spans="1:12" ht="25.5" x14ac:dyDescent="0.2">
      <c r="A133" s="128" t="s">
        <v>494</v>
      </c>
      <c r="B133" s="3" t="s">
        <v>213</v>
      </c>
      <c r="C133" s="40">
        <v>20</v>
      </c>
      <c r="D133" s="5" t="str">
        <f t="shared" si="43"/>
        <v>N/A</v>
      </c>
      <c r="E133" s="40">
        <v>100</v>
      </c>
      <c r="F133" s="5" t="str">
        <f t="shared" si="43"/>
        <v>N/A</v>
      </c>
      <c r="G133" s="40" t="s">
        <v>1751</v>
      </c>
      <c r="H133" s="5" t="str">
        <f t="shared" si="43"/>
        <v>N/A</v>
      </c>
      <c r="I133" s="8">
        <v>400</v>
      </c>
      <c r="J133" s="8" t="s">
        <v>1751</v>
      </c>
      <c r="K133" s="3" t="s">
        <v>734</v>
      </c>
      <c r="L133" s="105" t="str">
        <f t="shared" si="44"/>
        <v>N/A</v>
      </c>
    </row>
    <row r="134" spans="1:12" ht="25.5" x14ac:dyDescent="0.2">
      <c r="A134" s="128" t="s">
        <v>495</v>
      </c>
      <c r="B134" s="3" t="s">
        <v>213</v>
      </c>
      <c r="C134" s="40">
        <v>85.990888382999998</v>
      </c>
      <c r="D134" s="5" t="str">
        <f t="shared" si="43"/>
        <v>N/A</v>
      </c>
      <c r="E134" s="40">
        <v>85.629335975999993</v>
      </c>
      <c r="F134" s="5" t="str">
        <f t="shared" si="43"/>
        <v>N/A</v>
      </c>
      <c r="G134" s="40">
        <v>86.122448980000001</v>
      </c>
      <c r="H134" s="5" t="str">
        <f t="shared" si="43"/>
        <v>N/A</v>
      </c>
      <c r="I134" s="8">
        <v>-0.42</v>
      </c>
      <c r="J134" s="8">
        <v>0.57589999999999997</v>
      </c>
      <c r="K134" s="3" t="s">
        <v>734</v>
      </c>
      <c r="L134" s="105" t="str">
        <f t="shared" si="44"/>
        <v>Yes</v>
      </c>
    </row>
    <row r="135" spans="1:12" ht="25.5" x14ac:dyDescent="0.2">
      <c r="A135" s="128" t="s">
        <v>496</v>
      </c>
      <c r="B135" s="22" t="s">
        <v>213</v>
      </c>
      <c r="C135" s="40">
        <v>12.980391528</v>
      </c>
      <c r="D135" s="27" t="str">
        <f t="shared" ref="D135:D141" si="46">IF($B135="N/A","N/A",IF(C135&gt;10,"No",IF(C135&lt;-10,"No","Yes")))</f>
        <v>N/A</v>
      </c>
      <c r="E135" s="40">
        <v>16.842834032999999</v>
      </c>
      <c r="F135" s="27" t="str">
        <f t="shared" ref="F135:F141" si="47">IF($B135="N/A","N/A",IF(E135&gt;10,"No",IF(E135&lt;-10,"No","Yes")))</f>
        <v>N/A</v>
      </c>
      <c r="G135" s="40">
        <v>14.670545492</v>
      </c>
      <c r="H135" s="27" t="str">
        <f t="shared" ref="H135:H141" si="48">IF($B135="N/A","N/A",IF(G135&gt;10,"No",IF(G135&lt;-10,"No","Yes")))</f>
        <v>N/A</v>
      </c>
      <c r="I135" s="8">
        <v>29.76</v>
      </c>
      <c r="J135" s="8">
        <v>-12.9</v>
      </c>
      <c r="K135" s="3" t="s">
        <v>734</v>
      </c>
      <c r="L135" s="105" t="str">
        <f t="shared" si="44"/>
        <v>Yes</v>
      </c>
    </row>
    <row r="136" spans="1:12" ht="25.5" x14ac:dyDescent="0.2">
      <c r="A136" s="128" t="s">
        <v>497</v>
      </c>
      <c r="B136" s="22" t="s">
        <v>213</v>
      </c>
      <c r="C136" s="40">
        <v>76.970066216999996</v>
      </c>
      <c r="D136" s="27" t="str">
        <f t="shared" si="46"/>
        <v>N/A</v>
      </c>
      <c r="E136" s="40">
        <v>78.360889474000004</v>
      </c>
      <c r="F136" s="27" t="str">
        <f t="shared" si="47"/>
        <v>N/A</v>
      </c>
      <c r="G136" s="40">
        <v>72.390924061999996</v>
      </c>
      <c r="H136" s="27" t="str">
        <f t="shared" si="48"/>
        <v>N/A</v>
      </c>
      <c r="I136" s="8">
        <v>1.8069999999999999</v>
      </c>
      <c r="J136" s="8">
        <v>-7.62</v>
      </c>
      <c r="K136" s="3" t="s">
        <v>734</v>
      </c>
      <c r="L136" s="105" t="str">
        <f t="shared" si="44"/>
        <v>Yes</v>
      </c>
    </row>
    <row r="137" spans="1:12" ht="25.5" x14ac:dyDescent="0.2">
      <c r="A137" s="128" t="s">
        <v>498</v>
      </c>
      <c r="B137" s="22" t="s">
        <v>213</v>
      </c>
      <c r="C137" s="40">
        <v>0.96599381120000005</v>
      </c>
      <c r="D137" s="27" t="str">
        <f t="shared" si="46"/>
        <v>N/A</v>
      </c>
      <c r="E137" s="40">
        <v>2.0749362507</v>
      </c>
      <c r="F137" s="27" t="str">
        <f t="shared" si="47"/>
        <v>N/A</v>
      </c>
      <c r="G137" s="40">
        <v>8.5690851654000006</v>
      </c>
      <c r="H137" s="27" t="str">
        <f t="shared" si="48"/>
        <v>N/A</v>
      </c>
      <c r="I137" s="8">
        <v>114.8</v>
      </c>
      <c r="J137" s="8">
        <v>313</v>
      </c>
      <c r="K137" s="3" t="s">
        <v>734</v>
      </c>
      <c r="L137" s="105" t="str">
        <f t="shared" si="44"/>
        <v>No</v>
      </c>
    </row>
    <row r="138" spans="1:12" ht="25.5" x14ac:dyDescent="0.2">
      <c r="A138" s="128" t="s">
        <v>499</v>
      </c>
      <c r="B138" s="22" t="s">
        <v>213</v>
      </c>
      <c r="C138" s="40">
        <v>63.628128457000003</v>
      </c>
      <c r="D138" s="27" t="str">
        <f t="shared" si="46"/>
        <v>N/A</v>
      </c>
      <c r="E138" s="40">
        <v>63.302349812000003</v>
      </c>
      <c r="F138" s="27" t="str">
        <f t="shared" si="47"/>
        <v>N/A</v>
      </c>
      <c r="G138" s="40">
        <v>62.303201952999999</v>
      </c>
      <c r="H138" s="27" t="str">
        <f t="shared" si="48"/>
        <v>N/A</v>
      </c>
      <c r="I138" s="8">
        <v>-0.51200000000000001</v>
      </c>
      <c r="J138" s="8">
        <v>-1.58</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v>0.5282903914</v>
      </c>
      <c r="D140" s="27" t="str">
        <f t="shared" si="46"/>
        <v>N/A</v>
      </c>
      <c r="E140" s="40">
        <v>0.9185380165</v>
      </c>
      <c r="F140" s="27" t="str">
        <f t="shared" si="47"/>
        <v>N/A</v>
      </c>
      <c r="G140" s="40">
        <v>1.0527934590000001</v>
      </c>
      <c r="H140" s="27" t="str">
        <f t="shared" si="48"/>
        <v>N/A</v>
      </c>
      <c r="I140" s="8">
        <v>73.87</v>
      </c>
      <c r="J140" s="8">
        <v>14.62</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1751</v>
      </c>
      <c r="J141" s="8" t="s">
        <v>1751</v>
      </c>
      <c r="K141" s="3" t="s">
        <v>734</v>
      </c>
      <c r="L141" s="105" t="str">
        <f t="shared" si="44"/>
        <v>N/A</v>
      </c>
    </row>
    <row r="142" spans="1:12" ht="25.5" x14ac:dyDescent="0.2">
      <c r="A142" s="128" t="s">
        <v>503</v>
      </c>
      <c r="B142" s="22" t="s">
        <v>213</v>
      </c>
      <c r="C142" s="40">
        <v>187.21761716</v>
      </c>
      <c r="D142" s="5" t="str">
        <f t="shared" ref="D142" si="49">IF($B142="N/A","N/A",IF(C142&lt;0,"No","Yes"))</f>
        <v>N/A</v>
      </c>
      <c r="E142" s="40">
        <v>208.67744235000001</v>
      </c>
      <c r="F142" s="5" t="str">
        <f t="shared" ref="F142" si="50">IF($B142="N/A","N/A",IF(E142&lt;0,"No","Yes"))</f>
        <v>N/A</v>
      </c>
      <c r="G142" s="40">
        <v>228.89959694999999</v>
      </c>
      <c r="H142" s="5" t="str">
        <f t="shared" ref="H142" si="51">IF($B142="N/A","N/A",IF(G142&lt;0,"No","Yes"))</f>
        <v>N/A</v>
      </c>
      <c r="I142" s="8">
        <v>11.46</v>
      </c>
      <c r="J142" s="8">
        <v>9.6910000000000007</v>
      </c>
      <c r="K142" s="3" t="s">
        <v>734</v>
      </c>
      <c r="L142" s="105" t="str">
        <f t="shared" si="44"/>
        <v>Yes</v>
      </c>
    </row>
    <row r="143" spans="1:12" x14ac:dyDescent="0.2">
      <c r="A143" s="104" t="s">
        <v>731</v>
      </c>
      <c r="B143" s="22" t="s">
        <v>213</v>
      </c>
      <c r="C143" s="10">
        <v>7633</v>
      </c>
      <c r="D143" s="27" t="str">
        <f>IF($B143="N/A","N/A",IF(C143&gt;10,"No",IF(C143&lt;-10,"No","Yes")))</f>
        <v>N/A</v>
      </c>
      <c r="E143" s="10">
        <v>2499</v>
      </c>
      <c r="F143" s="27" t="str">
        <f>IF($B143="N/A","N/A",IF(E143&gt;10,"No",IF(E143&lt;-10,"No","Yes")))</f>
        <v>N/A</v>
      </c>
      <c r="G143" s="10">
        <v>0</v>
      </c>
      <c r="H143" s="27" t="str">
        <f>IF($B143="N/A","N/A",IF(G143&gt;10,"No",IF(G143&lt;-10,"No","Yes")))</f>
        <v>N/A</v>
      </c>
      <c r="I143" s="8">
        <v>-67.3</v>
      </c>
      <c r="J143" s="8">
        <v>-100</v>
      </c>
      <c r="K143" s="28" t="s">
        <v>734</v>
      </c>
      <c r="L143" s="105" t="str">
        <f>IF(J143="Div by 0", "N/A", IF(K143="N/A","N/A", IF(J143&gt;VALUE(MID(K143,1,2)), "No", IF(J143&lt;-1*VALUE(MID(K143,1,2)), "No", "Yes"))))</f>
        <v>No</v>
      </c>
    </row>
    <row r="144" spans="1:12" x14ac:dyDescent="0.2">
      <c r="A144" s="104" t="s">
        <v>732</v>
      </c>
      <c r="B144" s="22" t="s">
        <v>213</v>
      </c>
      <c r="C144" s="1">
        <v>11</v>
      </c>
      <c r="D144" s="27" t="str">
        <f>IF($B144="N/A","N/A",IF(C144&gt;10,"No",IF(C144&lt;-10,"No","Yes")))</f>
        <v>N/A</v>
      </c>
      <c r="E144" s="1">
        <v>11</v>
      </c>
      <c r="F144" s="27" t="str">
        <f>IF($B144="N/A","N/A",IF(E144&gt;10,"No",IF(E144&lt;-10,"No","Yes")))</f>
        <v>N/A</v>
      </c>
      <c r="G144" s="1">
        <v>26</v>
      </c>
      <c r="H144" s="27" t="str">
        <f>IF($B144="N/A","N/A",IF(G144&gt;10,"No",IF(G144&lt;-10,"No","Yes")))</f>
        <v>N/A</v>
      </c>
      <c r="I144" s="8">
        <v>-75</v>
      </c>
      <c r="J144" s="8">
        <v>2500</v>
      </c>
      <c r="K144" s="28" t="s">
        <v>734</v>
      </c>
      <c r="L144" s="105" t="str">
        <f>IF(J144="Div by 0", "N/A", IF(K144="N/A","N/A", IF(J144&gt;VALUE(MID(K144,1,2)), "No", IF(J144&lt;-1*VALUE(MID(K144,1,2)), "No", "Yes"))))</f>
        <v>No</v>
      </c>
    </row>
    <row r="145" spans="1:12" x14ac:dyDescent="0.2">
      <c r="A145" s="128" t="s">
        <v>504</v>
      </c>
      <c r="B145" s="3" t="s">
        <v>213</v>
      </c>
      <c r="C145" s="40">
        <v>6.6385599999999997E-5</v>
      </c>
      <c r="D145" s="5" t="str">
        <f t="shared" ref="D145:D149" si="52">IF($B145="N/A","N/A",IF(C145&lt;0,"No","Yes"))</f>
        <v>N/A</v>
      </c>
      <c r="E145" s="40">
        <v>1.49829E-5</v>
      </c>
      <c r="F145" s="5" t="str">
        <f t="shared" ref="F145:F149" si="53">IF($B145="N/A","N/A",IF(E145&lt;0,"No","Yes"))</f>
        <v>N/A</v>
      </c>
      <c r="G145" s="40">
        <v>3.6841720000000002E-4</v>
      </c>
      <c r="H145" s="5" t="str">
        <f t="shared" ref="H145:H149" si="54">IF($B145="N/A","N/A",IF(G145&lt;0,"No","Yes"))</f>
        <v>N/A</v>
      </c>
      <c r="I145" s="8">
        <v>-77.400000000000006</v>
      </c>
      <c r="J145" s="8">
        <v>2359</v>
      </c>
      <c r="K145" s="30" t="s">
        <v>734</v>
      </c>
      <c r="L145" s="105" t="str">
        <f>IF(J145="Div by 0", "N/A", IF(OR(J145="N/A",K145="N/A"),"N/A", IF(J145&gt;VALUE(MID(K145,1,2)), "No", IF(J145&lt;-1*VALUE(MID(K145,1,2)), "No", "Yes"))))</f>
        <v>No</v>
      </c>
    </row>
    <row r="146" spans="1:12" x14ac:dyDescent="0.2">
      <c r="A146" s="128" t="s">
        <v>505</v>
      </c>
      <c r="B146" s="3" t="s">
        <v>213</v>
      </c>
      <c r="C146" s="40">
        <v>0</v>
      </c>
      <c r="D146" s="5" t="str">
        <f t="shared" si="52"/>
        <v>N/A</v>
      </c>
      <c r="E146" s="40">
        <v>0</v>
      </c>
      <c r="F146" s="5" t="str">
        <f t="shared" si="53"/>
        <v>N/A</v>
      </c>
      <c r="G146" s="40">
        <v>0</v>
      </c>
      <c r="H146" s="5" t="str">
        <f t="shared" si="54"/>
        <v>N/A</v>
      </c>
      <c r="I146" s="8" t="s">
        <v>1751</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2.45889E-4</v>
      </c>
      <c r="D147" s="5" t="str">
        <f t="shared" si="52"/>
        <v>N/A</v>
      </c>
      <c r="E147" s="40">
        <v>1.2608079999999999E-4</v>
      </c>
      <c r="F147" s="5" t="str">
        <f t="shared" si="53"/>
        <v>N/A</v>
      </c>
      <c r="G147" s="40">
        <v>2.6540828000000002E-3</v>
      </c>
      <c r="H147" s="5" t="str">
        <f t="shared" si="54"/>
        <v>N/A</v>
      </c>
      <c r="I147" s="8">
        <v>-48.7</v>
      </c>
      <c r="J147" s="8">
        <v>2005</v>
      </c>
      <c r="K147" s="3" t="s">
        <v>734</v>
      </c>
      <c r="L147" s="105" t="str">
        <f t="shared" si="55"/>
        <v>No</v>
      </c>
    </row>
    <row r="148" spans="1:12" x14ac:dyDescent="0.2">
      <c r="A148" s="128" t="s">
        <v>507</v>
      </c>
      <c r="B148" s="3" t="s">
        <v>213</v>
      </c>
      <c r="C148" s="40">
        <v>4.3374100000000002E-5</v>
      </c>
      <c r="D148" s="5" t="str">
        <f t="shared" si="52"/>
        <v>N/A</v>
      </c>
      <c r="E148" s="40">
        <v>0</v>
      </c>
      <c r="F148" s="5" t="str">
        <f t="shared" si="53"/>
        <v>N/A</v>
      </c>
      <c r="G148" s="40">
        <v>1.1836139999999999E-3</v>
      </c>
      <c r="H148" s="5" t="str">
        <f t="shared" si="54"/>
        <v>N/A</v>
      </c>
      <c r="I148" s="8">
        <v>-100</v>
      </c>
      <c r="J148" s="8" t="s">
        <v>1751</v>
      </c>
      <c r="K148" s="3" t="s">
        <v>734</v>
      </c>
      <c r="L148" s="105" t="str">
        <f t="shared" si="55"/>
        <v>N/A</v>
      </c>
    </row>
    <row r="149" spans="1:12" x14ac:dyDescent="0.2">
      <c r="A149" s="128" t="s">
        <v>508</v>
      </c>
      <c r="B149" s="3" t="s">
        <v>213</v>
      </c>
      <c r="C149" s="40">
        <v>4.0974799999999999E-5</v>
      </c>
      <c r="D149" s="5" t="str">
        <f t="shared" si="52"/>
        <v>N/A</v>
      </c>
      <c r="E149" s="40">
        <v>0</v>
      </c>
      <c r="F149" s="5" t="str">
        <f t="shared" si="53"/>
        <v>N/A</v>
      </c>
      <c r="G149" s="40">
        <v>0</v>
      </c>
      <c r="H149" s="5" t="str">
        <f t="shared" si="54"/>
        <v>N/A</v>
      </c>
      <c r="I149" s="8">
        <v>-100</v>
      </c>
      <c r="J149" s="8" t="s">
        <v>1751</v>
      </c>
      <c r="K149" s="3" t="s">
        <v>734</v>
      </c>
      <c r="L149" s="105" t="str">
        <f t="shared" si="55"/>
        <v>N/A</v>
      </c>
    </row>
    <row r="150" spans="1:12" x14ac:dyDescent="0.2">
      <c r="A150" s="137" t="s">
        <v>733</v>
      </c>
      <c r="B150" s="30" t="s">
        <v>213</v>
      </c>
      <c r="C150" s="1">
        <v>4850994</v>
      </c>
      <c r="D150" s="7" t="str">
        <f t="shared" ref="D150:D172" si="56">IF($B150="N/A","N/A",IF(C150&gt;10,"No",IF(C150&lt;-10,"No","Yes")))</f>
        <v>N/A</v>
      </c>
      <c r="E150" s="1">
        <v>5276161</v>
      </c>
      <c r="F150" s="7" t="str">
        <f t="shared" ref="F150:F172" si="57">IF($B150="N/A","N/A",IF(E150&gt;10,"No",IF(E150&lt;-10,"No","Yes")))</f>
        <v>N/A</v>
      </c>
      <c r="G150" s="1">
        <v>5693642</v>
      </c>
      <c r="H150" s="7" t="str">
        <f t="shared" ref="H150:H172" si="58">IF($B150="N/A","N/A",IF(G150&gt;10,"No",IF(G150&lt;-10,"No","Yes")))</f>
        <v>N/A</v>
      </c>
      <c r="I150" s="8">
        <v>8.7650000000000006</v>
      </c>
      <c r="J150" s="8">
        <v>7.9130000000000003</v>
      </c>
      <c r="K150" s="30" t="s">
        <v>734</v>
      </c>
      <c r="L150" s="105" t="str">
        <f t="shared" ref="L150:L172" si="59">IF(J150="Div by 0", "N/A", IF(K150="N/A","N/A", IF(J150&gt;VALUE(MID(K150,1,2)), "No", IF(J150&lt;-1*VALUE(MID(K150,1,2)), "No", "Yes"))))</f>
        <v>Yes</v>
      </c>
    </row>
    <row r="151" spans="1:12" x14ac:dyDescent="0.2">
      <c r="A151" s="137" t="s">
        <v>531</v>
      </c>
      <c r="B151" s="30" t="s">
        <v>213</v>
      </c>
      <c r="C151" s="1">
        <v>90209</v>
      </c>
      <c r="D151" s="7" t="str">
        <f t="shared" si="56"/>
        <v>N/A</v>
      </c>
      <c r="E151" s="1">
        <v>96844</v>
      </c>
      <c r="F151" s="7" t="str">
        <f t="shared" si="57"/>
        <v>N/A</v>
      </c>
      <c r="G151" s="1">
        <v>26594</v>
      </c>
      <c r="H151" s="7" t="str">
        <f t="shared" si="58"/>
        <v>N/A</v>
      </c>
      <c r="I151" s="8">
        <v>7.3550000000000004</v>
      </c>
      <c r="J151" s="8">
        <v>-72.5</v>
      </c>
      <c r="K151" s="30" t="s">
        <v>734</v>
      </c>
      <c r="L151" s="105" t="str">
        <f t="shared" si="59"/>
        <v>No</v>
      </c>
    </row>
    <row r="152" spans="1:12" x14ac:dyDescent="0.2">
      <c r="A152" s="137" t="s">
        <v>532</v>
      </c>
      <c r="B152" s="30" t="s">
        <v>213</v>
      </c>
      <c r="C152" s="1">
        <v>376889</v>
      </c>
      <c r="D152" s="7" t="str">
        <f t="shared" si="56"/>
        <v>N/A</v>
      </c>
      <c r="E152" s="1">
        <v>358322</v>
      </c>
      <c r="F152" s="7" t="str">
        <f t="shared" si="57"/>
        <v>N/A</v>
      </c>
      <c r="G152" s="1">
        <v>217143</v>
      </c>
      <c r="H152" s="7" t="str">
        <f t="shared" si="58"/>
        <v>N/A</v>
      </c>
      <c r="I152" s="8">
        <v>-4.93</v>
      </c>
      <c r="J152" s="8">
        <v>-39.4</v>
      </c>
      <c r="K152" s="30" t="s">
        <v>734</v>
      </c>
      <c r="L152" s="105" t="str">
        <f t="shared" si="59"/>
        <v>No</v>
      </c>
    </row>
    <row r="153" spans="1:12" x14ac:dyDescent="0.2">
      <c r="A153" s="137" t="s">
        <v>533</v>
      </c>
      <c r="B153" s="30" t="s">
        <v>213</v>
      </c>
      <c r="C153" s="1">
        <v>2109999</v>
      </c>
      <c r="D153" s="7" t="str">
        <f t="shared" si="56"/>
        <v>N/A</v>
      </c>
      <c r="E153" s="1">
        <v>2229405</v>
      </c>
      <c r="F153" s="7" t="str">
        <f t="shared" si="57"/>
        <v>N/A</v>
      </c>
      <c r="G153" s="1">
        <v>221220</v>
      </c>
      <c r="H153" s="7" t="str">
        <f t="shared" si="58"/>
        <v>N/A</v>
      </c>
      <c r="I153" s="8">
        <v>5.6589999999999998</v>
      </c>
      <c r="J153" s="8">
        <v>-90.1</v>
      </c>
      <c r="K153" s="30" t="s">
        <v>734</v>
      </c>
      <c r="L153" s="105" t="str">
        <f t="shared" si="59"/>
        <v>No</v>
      </c>
    </row>
    <row r="154" spans="1:12" x14ac:dyDescent="0.2">
      <c r="A154" s="137" t="s">
        <v>534</v>
      </c>
      <c r="B154" s="30" t="s">
        <v>213</v>
      </c>
      <c r="C154" s="1">
        <v>2273897</v>
      </c>
      <c r="D154" s="7" t="str">
        <f t="shared" si="56"/>
        <v>N/A</v>
      </c>
      <c r="E154" s="1">
        <v>2591590</v>
      </c>
      <c r="F154" s="7" t="str">
        <f t="shared" si="57"/>
        <v>N/A</v>
      </c>
      <c r="G154" s="1">
        <v>312644</v>
      </c>
      <c r="H154" s="7" t="str">
        <f t="shared" si="58"/>
        <v>N/A</v>
      </c>
      <c r="I154" s="8">
        <v>13.97</v>
      </c>
      <c r="J154" s="8">
        <v>-87.9</v>
      </c>
      <c r="K154" s="30" t="s">
        <v>734</v>
      </c>
      <c r="L154" s="105" t="str">
        <f t="shared" si="59"/>
        <v>No</v>
      </c>
    </row>
    <row r="155" spans="1:12" x14ac:dyDescent="0.2">
      <c r="A155" s="128" t="s">
        <v>535</v>
      </c>
      <c r="B155" s="3" t="s">
        <v>213</v>
      </c>
      <c r="C155" s="40">
        <v>80.509064874000003</v>
      </c>
      <c r="D155" s="5" t="str">
        <f t="shared" ref="D155:D159" si="60">IF($B155="N/A","N/A",IF(C155&lt;0,"No","Yes"))</f>
        <v>N/A</v>
      </c>
      <c r="E155" s="40">
        <v>79.052362501000005</v>
      </c>
      <c r="F155" s="5" t="str">
        <f t="shared" ref="F155:F159" si="61">IF($B155="N/A","N/A",IF(E155&lt;0,"No","Yes"))</f>
        <v>N/A</v>
      </c>
      <c r="G155" s="40">
        <v>80.678290039999993</v>
      </c>
      <c r="H155" s="5" t="str">
        <f t="shared" ref="H155:H159" si="62">IF($B155="N/A","N/A",IF(G155&lt;0,"No","Yes"))</f>
        <v>N/A</v>
      </c>
      <c r="I155" s="8">
        <v>-1.81</v>
      </c>
      <c r="J155" s="8">
        <v>2.0569999999999999</v>
      </c>
      <c r="K155" s="30" t="s">
        <v>734</v>
      </c>
      <c r="L155" s="105" t="str">
        <f>IF(J155="Div by 0", "N/A", IF(OR(J155="N/A",K155="N/A"),"N/A", IF(J155&gt;VALUE(MID(K155,1,2)), "No", IF(J155&lt;-1*VALUE(MID(K155,1,2)), "No", "Yes"))))</f>
        <v>Yes</v>
      </c>
    </row>
    <row r="156" spans="1:12" ht="25.5" x14ac:dyDescent="0.2">
      <c r="A156" s="128" t="s">
        <v>536</v>
      </c>
      <c r="B156" s="3" t="s">
        <v>213</v>
      </c>
      <c r="C156" s="40">
        <v>19.358985363999999</v>
      </c>
      <c r="D156" s="5" t="str">
        <f t="shared" si="60"/>
        <v>N/A</v>
      </c>
      <c r="E156" s="40">
        <v>19.961249896999998</v>
      </c>
      <c r="F156" s="5" t="str">
        <f t="shared" si="61"/>
        <v>N/A</v>
      </c>
      <c r="G156" s="40">
        <v>11.491809158000001</v>
      </c>
      <c r="H156" s="5" t="str">
        <f t="shared" si="62"/>
        <v>N/A</v>
      </c>
      <c r="I156" s="8">
        <v>3.1110000000000002</v>
      </c>
      <c r="J156" s="8">
        <v>-42.4</v>
      </c>
      <c r="K156" s="3" t="s">
        <v>734</v>
      </c>
      <c r="L156" s="105" t="str">
        <f t="shared" ref="L156:L159" si="63">IF(J156="Div by 0", "N/A", IF(OR(J156="N/A",K156="N/A"),"N/A", IF(J156&gt;VALUE(MID(K156,1,2)), "No", IF(J156&lt;-1*VALUE(MID(K156,1,2)), "No", "Yes"))))</f>
        <v>No</v>
      </c>
    </row>
    <row r="157" spans="1:12" ht="25.5" x14ac:dyDescent="0.2">
      <c r="A157" s="128" t="s">
        <v>537</v>
      </c>
      <c r="B157" s="3" t="s">
        <v>213</v>
      </c>
      <c r="C157" s="40">
        <v>46.336437682000003</v>
      </c>
      <c r="D157" s="5" t="str">
        <f t="shared" si="60"/>
        <v>N/A</v>
      </c>
      <c r="E157" s="40">
        <v>45.177534414</v>
      </c>
      <c r="F157" s="5" t="str">
        <f t="shared" si="61"/>
        <v>N/A</v>
      </c>
      <c r="G157" s="40">
        <v>57.631549612999997</v>
      </c>
      <c r="H157" s="5" t="str">
        <f t="shared" si="62"/>
        <v>N/A</v>
      </c>
      <c r="I157" s="8">
        <v>-2.5</v>
      </c>
      <c r="J157" s="8">
        <v>27.57</v>
      </c>
      <c r="K157" s="3" t="s">
        <v>734</v>
      </c>
      <c r="L157" s="105" t="str">
        <f t="shared" si="63"/>
        <v>Yes</v>
      </c>
    </row>
    <row r="158" spans="1:12" ht="25.5" x14ac:dyDescent="0.2">
      <c r="A158" s="128" t="s">
        <v>538</v>
      </c>
      <c r="B158" s="3" t="s">
        <v>213</v>
      </c>
      <c r="C158" s="40">
        <v>91.519400603999998</v>
      </c>
      <c r="D158" s="5" t="str">
        <f t="shared" si="60"/>
        <v>N/A</v>
      </c>
      <c r="E158" s="40">
        <v>90.165532286000001</v>
      </c>
      <c r="F158" s="5" t="str">
        <f t="shared" si="61"/>
        <v>N/A</v>
      </c>
      <c r="G158" s="40">
        <v>87.279699835000002</v>
      </c>
      <c r="H158" s="5" t="str">
        <f t="shared" si="62"/>
        <v>N/A</v>
      </c>
      <c r="I158" s="8">
        <v>-1.48</v>
      </c>
      <c r="J158" s="8">
        <v>-3.2</v>
      </c>
      <c r="K158" s="3" t="s">
        <v>734</v>
      </c>
      <c r="L158" s="105" t="str">
        <f t="shared" si="63"/>
        <v>Yes</v>
      </c>
    </row>
    <row r="159" spans="1:12" ht="25.5" x14ac:dyDescent="0.2">
      <c r="A159" s="128" t="s">
        <v>539</v>
      </c>
      <c r="B159" s="3" t="s">
        <v>213</v>
      </c>
      <c r="C159" s="40">
        <v>93.172452648999993</v>
      </c>
      <c r="D159" s="5" t="str">
        <f t="shared" si="60"/>
        <v>N/A</v>
      </c>
      <c r="E159" s="40">
        <v>88.650162996000006</v>
      </c>
      <c r="F159" s="5" t="str">
        <f t="shared" si="61"/>
        <v>N/A</v>
      </c>
      <c r="G159" s="40">
        <v>84.388900884999998</v>
      </c>
      <c r="H159" s="5" t="str">
        <f t="shared" si="62"/>
        <v>N/A</v>
      </c>
      <c r="I159" s="8">
        <v>-4.8499999999999996</v>
      </c>
      <c r="J159" s="8">
        <v>-4.8099999999999996</v>
      </c>
      <c r="K159" s="3" t="s">
        <v>734</v>
      </c>
      <c r="L159" s="105" t="str">
        <f t="shared" si="63"/>
        <v>Yes</v>
      </c>
    </row>
    <row r="160" spans="1:12" ht="25.5" x14ac:dyDescent="0.2">
      <c r="A160" s="137" t="s">
        <v>540</v>
      </c>
      <c r="B160" s="30" t="s">
        <v>213</v>
      </c>
      <c r="C160" s="1">
        <v>3902396.0798999998</v>
      </c>
      <c r="D160" s="7" t="str">
        <f t="shared" si="56"/>
        <v>N/A</v>
      </c>
      <c r="E160" s="1">
        <v>4168930.2497999999</v>
      </c>
      <c r="F160" s="7" t="str">
        <f t="shared" si="57"/>
        <v>N/A</v>
      </c>
      <c r="G160" s="1">
        <v>4596769.2098000003</v>
      </c>
      <c r="H160" s="7" t="str">
        <f t="shared" si="58"/>
        <v>N/A</v>
      </c>
      <c r="I160" s="8">
        <v>6.83</v>
      </c>
      <c r="J160" s="8">
        <v>10.26</v>
      </c>
      <c r="K160" s="30" t="s">
        <v>734</v>
      </c>
      <c r="L160" s="105" t="str">
        <f t="shared" si="59"/>
        <v>Yes</v>
      </c>
    </row>
    <row r="161" spans="1:12" x14ac:dyDescent="0.2">
      <c r="A161" s="137" t="s">
        <v>541</v>
      </c>
      <c r="B161" s="30" t="s">
        <v>213</v>
      </c>
      <c r="C161" s="10">
        <v>17182153274</v>
      </c>
      <c r="D161" s="7" t="str">
        <f t="shared" si="56"/>
        <v>N/A</v>
      </c>
      <c r="E161" s="10">
        <v>19133546513</v>
      </c>
      <c r="F161" s="7" t="str">
        <f t="shared" si="57"/>
        <v>N/A</v>
      </c>
      <c r="G161" s="10">
        <v>27851079146</v>
      </c>
      <c r="H161" s="7" t="str">
        <f t="shared" si="58"/>
        <v>N/A</v>
      </c>
      <c r="I161" s="8">
        <v>11.36</v>
      </c>
      <c r="J161" s="8">
        <v>45.56</v>
      </c>
      <c r="K161" s="30" t="s">
        <v>734</v>
      </c>
      <c r="L161" s="105" t="str">
        <f t="shared" si="59"/>
        <v>No</v>
      </c>
    </row>
    <row r="162" spans="1:12" x14ac:dyDescent="0.2">
      <c r="A162" s="137" t="s">
        <v>1263</v>
      </c>
      <c r="B162" s="30" t="s">
        <v>213</v>
      </c>
      <c r="C162" s="10">
        <v>3541.9860907000002</v>
      </c>
      <c r="D162" s="7" t="str">
        <f t="shared" si="56"/>
        <v>N/A</v>
      </c>
      <c r="E162" s="10">
        <v>3626.4144541999999</v>
      </c>
      <c r="F162" s="7" t="str">
        <f t="shared" si="57"/>
        <v>N/A</v>
      </c>
      <c r="G162" s="10">
        <v>4891.6105273000003</v>
      </c>
      <c r="H162" s="7" t="str">
        <f t="shared" si="58"/>
        <v>N/A</v>
      </c>
      <c r="I162" s="8">
        <v>2.3839999999999999</v>
      </c>
      <c r="J162" s="8">
        <v>34.89</v>
      </c>
      <c r="K162" s="30" t="s">
        <v>734</v>
      </c>
      <c r="L162" s="105" t="str">
        <f t="shared" si="59"/>
        <v>No</v>
      </c>
    </row>
    <row r="163" spans="1:12" ht="25.5" x14ac:dyDescent="0.2">
      <c r="A163" s="137" t="s">
        <v>1264</v>
      </c>
      <c r="B163" s="30" t="s">
        <v>213</v>
      </c>
      <c r="C163" s="10">
        <v>8197.5220100000006</v>
      </c>
      <c r="D163" s="7" t="str">
        <f t="shared" si="56"/>
        <v>N/A</v>
      </c>
      <c r="E163" s="10">
        <v>7834.7843335999996</v>
      </c>
      <c r="F163" s="7" t="str">
        <f t="shared" si="57"/>
        <v>N/A</v>
      </c>
      <c r="G163" s="10">
        <v>27760.997404999998</v>
      </c>
      <c r="H163" s="7" t="str">
        <f t="shared" si="58"/>
        <v>N/A</v>
      </c>
      <c r="I163" s="8">
        <v>-4.42</v>
      </c>
      <c r="J163" s="8">
        <v>254.3</v>
      </c>
      <c r="K163" s="30" t="s">
        <v>734</v>
      </c>
      <c r="L163" s="105" t="str">
        <f t="shared" si="59"/>
        <v>No</v>
      </c>
    </row>
    <row r="164" spans="1:12" ht="25.5" x14ac:dyDescent="0.2">
      <c r="A164" s="137" t="s">
        <v>1265</v>
      </c>
      <c r="B164" s="30" t="s">
        <v>213</v>
      </c>
      <c r="C164" s="10">
        <v>11001.968869</v>
      </c>
      <c r="D164" s="7" t="str">
        <f t="shared" si="56"/>
        <v>N/A</v>
      </c>
      <c r="E164" s="10">
        <v>11749.304518999999</v>
      </c>
      <c r="F164" s="7" t="str">
        <f t="shared" si="57"/>
        <v>N/A</v>
      </c>
      <c r="G164" s="10">
        <v>17507.018228000001</v>
      </c>
      <c r="H164" s="7" t="str">
        <f t="shared" si="58"/>
        <v>N/A</v>
      </c>
      <c r="I164" s="8">
        <v>6.7930000000000001</v>
      </c>
      <c r="J164" s="8">
        <v>49</v>
      </c>
      <c r="K164" s="30" t="s">
        <v>734</v>
      </c>
      <c r="L164" s="105" t="str">
        <f t="shared" si="59"/>
        <v>No</v>
      </c>
    </row>
    <row r="165" spans="1:12" ht="25.5" x14ac:dyDescent="0.2">
      <c r="A165" s="137" t="s">
        <v>1266</v>
      </c>
      <c r="B165" s="30" t="s">
        <v>213</v>
      </c>
      <c r="C165" s="10">
        <v>1941.0407796</v>
      </c>
      <c r="D165" s="7" t="str">
        <f t="shared" si="56"/>
        <v>N/A</v>
      </c>
      <c r="E165" s="10">
        <v>1986.4594921</v>
      </c>
      <c r="F165" s="7" t="str">
        <f t="shared" si="57"/>
        <v>N/A</v>
      </c>
      <c r="G165" s="10">
        <v>1848.3581819000001</v>
      </c>
      <c r="H165" s="7" t="str">
        <f t="shared" si="58"/>
        <v>N/A</v>
      </c>
      <c r="I165" s="8">
        <v>2.34</v>
      </c>
      <c r="J165" s="8">
        <v>-6.95</v>
      </c>
      <c r="K165" s="30" t="s">
        <v>734</v>
      </c>
      <c r="L165" s="105" t="str">
        <f t="shared" si="59"/>
        <v>Yes</v>
      </c>
    </row>
    <row r="166" spans="1:12" ht="25.5" x14ac:dyDescent="0.2">
      <c r="A166" s="137" t="s">
        <v>1267</v>
      </c>
      <c r="B166" s="30" t="s">
        <v>213</v>
      </c>
      <c r="C166" s="10">
        <v>3606.3849251000001</v>
      </c>
      <c r="D166" s="7" t="str">
        <f t="shared" si="56"/>
        <v>N/A</v>
      </c>
      <c r="E166" s="10">
        <v>3756.8201918999998</v>
      </c>
      <c r="F166" s="7" t="str">
        <f t="shared" si="57"/>
        <v>N/A</v>
      </c>
      <c r="G166" s="10">
        <v>4200.0709496999998</v>
      </c>
      <c r="H166" s="7" t="str">
        <f t="shared" si="58"/>
        <v>N/A</v>
      </c>
      <c r="I166" s="8">
        <v>4.1710000000000003</v>
      </c>
      <c r="J166" s="8">
        <v>11.8</v>
      </c>
      <c r="K166" s="30" t="s">
        <v>734</v>
      </c>
      <c r="L166" s="105" t="str">
        <f t="shared" si="59"/>
        <v>Yes</v>
      </c>
    </row>
    <row r="167" spans="1:12" x14ac:dyDescent="0.2">
      <c r="A167" s="168" t="s">
        <v>542</v>
      </c>
      <c r="B167" s="22" t="s">
        <v>213</v>
      </c>
      <c r="C167" s="29">
        <v>4950834957</v>
      </c>
      <c r="D167" s="27" t="str">
        <f t="shared" si="56"/>
        <v>N/A</v>
      </c>
      <c r="E167" s="29">
        <v>5518046097</v>
      </c>
      <c r="F167" s="27" t="str">
        <f t="shared" si="57"/>
        <v>N/A</v>
      </c>
      <c r="G167" s="29">
        <v>6093915262</v>
      </c>
      <c r="H167" s="27" t="str">
        <f t="shared" si="58"/>
        <v>N/A</v>
      </c>
      <c r="I167" s="8">
        <v>11.46</v>
      </c>
      <c r="J167" s="8">
        <v>10.44</v>
      </c>
      <c r="K167" s="28" t="s">
        <v>734</v>
      </c>
      <c r="L167" s="105" t="str">
        <f t="shared" si="59"/>
        <v>Yes</v>
      </c>
    </row>
    <row r="168" spans="1:12" x14ac:dyDescent="0.2">
      <c r="A168" s="168" t="s">
        <v>1268</v>
      </c>
      <c r="B168" s="22" t="s">
        <v>213</v>
      </c>
      <c r="C168" s="29">
        <v>1020.5815462</v>
      </c>
      <c r="D168" s="27" t="str">
        <f t="shared" si="56"/>
        <v>N/A</v>
      </c>
      <c r="E168" s="29">
        <v>1045.8449045</v>
      </c>
      <c r="F168" s="27" t="str">
        <f t="shared" si="57"/>
        <v>N/A</v>
      </c>
      <c r="G168" s="29">
        <v>1070.3017966</v>
      </c>
      <c r="H168" s="27" t="str">
        <f t="shared" si="58"/>
        <v>N/A</v>
      </c>
      <c r="I168" s="8">
        <v>2.4750000000000001</v>
      </c>
      <c r="J168" s="8">
        <v>2.3380000000000001</v>
      </c>
      <c r="K168" s="28" t="s">
        <v>734</v>
      </c>
      <c r="L168" s="105" t="str">
        <f t="shared" si="59"/>
        <v>Yes</v>
      </c>
    </row>
    <row r="169" spans="1:12" ht="25.5" x14ac:dyDescent="0.2">
      <c r="A169" s="168" t="s">
        <v>1269</v>
      </c>
      <c r="B169" s="30" t="s">
        <v>213</v>
      </c>
      <c r="C169" s="10">
        <v>1341.5936436</v>
      </c>
      <c r="D169" s="7" t="str">
        <f t="shared" si="56"/>
        <v>N/A</v>
      </c>
      <c r="E169" s="10">
        <v>1165.6921441</v>
      </c>
      <c r="F169" s="7" t="str">
        <f t="shared" si="57"/>
        <v>N/A</v>
      </c>
      <c r="G169" s="10">
        <v>1620.7179063000001</v>
      </c>
      <c r="H169" s="7" t="str">
        <f t="shared" si="58"/>
        <v>N/A</v>
      </c>
      <c r="I169" s="8">
        <v>-13.1</v>
      </c>
      <c r="J169" s="8">
        <v>39.03</v>
      </c>
      <c r="K169" s="30" t="s">
        <v>734</v>
      </c>
      <c r="L169" s="105" t="str">
        <f t="shared" si="59"/>
        <v>No</v>
      </c>
    </row>
    <row r="170" spans="1:12" ht="25.5" x14ac:dyDescent="0.2">
      <c r="A170" s="168" t="s">
        <v>1270</v>
      </c>
      <c r="B170" s="30" t="s">
        <v>213</v>
      </c>
      <c r="C170" s="10">
        <v>5906.9943882999996</v>
      </c>
      <c r="D170" s="7" t="str">
        <f t="shared" si="56"/>
        <v>N/A</v>
      </c>
      <c r="E170" s="10">
        <v>6074.9042983999998</v>
      </c>
      <c r="F170" s="7" t="str">
        <f t="shared" si="57"/>
        <v>N/A</v>
      </c>
      <c r="G170" s="10">
        <v>5502.7328304000002</v>
      </c>
      <c r="H170" s="7" t="str">
        <f t="shared" si="58"/>
        <v>N/A</v>
      </c>
      <c r="I170" s="8">
        <v>2.843</v>
      </c>
      <c r="J170" s="8">
        <v>-9.42</v>
      </c>
      <c r="K170" s="30" t="s">
        <v>734</v>
      </c>
      <c r="L170" s="105" t="str">
        <f t="shared" si="59"/>
        <v>Yes</v>
      </c>
    </row>
    <row r="171" spans="1:12" ht="25.5" x14ac:dyDescent="0.2">
      <c r="A171" s="168" t="s">
        <v>1271</v>
      </c>
      <c r="B171" s="30" t="s">
        <v>213</v>
      </c>
      <c r="C171" s="10">
        <v>454.77237951000001</v>
      </c>
      <c r="D171" s="7" t="str">
        <f t="shared" si="56"/>
        <v>N/A</v>
      </c>
      <c r="E171" s="10">
        <v>492.38697679000001</v>
      </c>
      <c r="F171" s="7" t="str">
        <f t="shared" si="57"/>
        <v>N/A</v>
      </c>
      <c r="G171" s="10">
        <v>289.50315975000001</v>
      </c>
      <c r="H171" s="7" t="str">
        <f t="shared" si="58"/>
        <v>N/A</v>
      </c>
      <c r="I171" s="8">
        <v>8.2710000000000008</v>
      </c>
      <c r="J171" s="8">
        <v>-41.2</v>
      </c>
      <c r="K171" s="30" t="s">
        <v>734</v>
      </c>
      <c r="L171" s="105" t="str">
        <f t="shared" si="59"/>
        <v>No</v>
      </c>
    </row>
    <row r="172" spans="1:12" ht="25.5" x14ac:dyDescent="0.2">
      <c r="A172" s="168" t="s">
        <v>1272</v>
      </c>
      <c r="B172" s="30" t="s">
        <v>213</v>
      </c>
      <c r="C172" s="10">
        <v>722.97059277999995</v>
      </c>
      <c r="D172" s="7" t="str">
        <f t="shared" si="56"/>
        <v>N/A</v>
      </c>
      <c r="E172" s="10">
        <v>822.14160457000003</v>
      </c>
      <c r="F172" s="7" t="str">
        <f t="shared" si="57"/>
        <v>N/A</v>
      </c>
      <c r="G172" s="10">
        <v>480.10651732000002</v>
      </c>
      <c r="H172" s="7" t="str">
        <f t="shared" si="58"/>
        <v>N/A</v>
      </c>
      <c r="I172" s="8">
        <v>13.72</v>
      </c>
      <c r="J172" s="8">
        <v>-41.6</v>
      </c>
      <c r="K172" s="30" t="s">
        <v>734</v>
      </c>
      <c r="L172" s="105" t="str">
        <f t="shared" si="59"/>
        <v>No</v>
      </c>
    </row>
    <row r="173" spans="1:12" ht="25.5" x14ac:dyDescent="0.2">
      <c r="A173" s="128" t="s">
        <v>543</v>
      </c>
      <c r="B173" s="92" t="s">
        <v>213</v>
      </c>
      <c r="C173" s="93">
        <v>1822624137</v>
      </c>
      <c r="D173" s="94" t="str">
        <f>IF($B173="N/A","N/A",IF(C173&gt;10,"No",IF(C173&lt;-10,"No","Yes")))</f>
        <v>N/A</v>
      </c>
      <c r="E173" s="93">
        <v>1893158625</v>
      </c>
      <c r="F173" s="94" t="str">
        <f>IF($B173="N/A","N/A",IF(E173&gt;10,"No",IF(E173&lt;-10,"No","Yes")))</f>
        <v>N/A</v>
      </c>
      <c r="G173" s="93">
        <v>1881559723</v>
      </c>
      <c r="H173" s="94" t="str">
        <f>IF($B173="N/A","N/A",IF(G173&gt;10,"No",IF(G173&lt;-10,"No","Yes")))</f>
        <v>N/A</v>
      </c>
      <c r="I173" s="89">
        <v>3.87</v>
      </c>
      <c r="J173" s="89">
        <v>-0.61299999999999999</v>
      </c>
      <c r="K173" s="90" t="s">
        <v>734</v>
      </c>
      <c r="L173" s="107" t="str">
        <f>IF(J173="Div by 0", "N/A", IF(K173="N/A","N/A", IF(J173&gt;VALUE(MID(K173,1,2)), "No", IF(J173&lt;-1*VALUE(MID(K173,1,2)), "No", "Yes"))))</f>
        <v>Yes</v>
      </c>
    </row>
    <row r="174" spans="1:12" ht="25.5" x14ac:dyDescent="0.2">
      <c r="A174" s="128" t="s">
        <v>1273</v>
      </c>
      <c r="B174" s="30" t="s">
        <v>213</v>
      </c>
      <c r="C174" s="10">
        <v>244499584</v>
      </c>
      <c r="D174" s="7" t="str">
        <f t="shared" ref="D174:D181" si="64">IF($B174="N/A","N/A",IF(C174&gt;10,"No",IF(C174&lt;-10,"No","Yes")))</f>
        <v>N/A</v>
      </c>
      <c r="E174" s="10">
        <v>261142548</v>
      </c>
      <c r="F174" s="7" t="str">
        <f t="shared" ref="F174:F181" si="65">IF($B174="N/A","N/A",IF(E174&gt;10,"No",IF(E174&lt;-10,"No","Yes")))</f>
        <v>N/A</v>
      </c>
      <c r="G174" s="10">
        <v>351961947</v>
      </c>
      <c r="H174" s="7" t="str">
        <f t="shared" ref="H174:H181" si="66">IF($B174="N/A","N/A",IF(G174&gt;10,"No",IF(G174&lt;-10,"No","Yes")))</f>
        <v>N/A</v>
      </c>
      <c r="I174" s="8">
        <v>6.8070000000000004</v>
      </c>
      <c r="J174" s="8">
        <v>34.78</v>
      </c>
      <c r="K174" s="30" t="s">
        <v>734</v>
      </c>
      <c r="L174" s="105" t="str">
        <f t="shared" ref="L174:L181" si="67">IF(J174="Div by 0", "N/A", IF(K174="N/A","N/A", IF(J174&gt;VALUE(MID(K174,1,2)), "No", IF(J174&lt;-1*VALUE(MID(K174,1,2)), "No", "Yes"))))</f>
        <v>No</v>
      </c>
    </row>
    <row r="175" spans="1:12" ht="25.5" x14ac:dyDescent="0.2">
      <c r="A175" s="128" t="s">
        <v>544</v>
      </c>
      <c r="B175" s="30" t="s">
        <v>213</v>
      </c>
      <c r="C175" s="10">
        <v>169304812</v>
      </c>
      <c r="D175" s="7" t="str">
        <f t="shared" si="64"/>
        <v>N/A</v>
      </c>
      <c r="E175" s="10">
        <v>184106558</v>
      </c>
      <c r="F175" s="7" t="str">
        <f t="shared" si="65"/>
        <v>N/A</v>
      </c>
      <c r="G175" s="10">
        <v>202670059</v>
      </c>
      <c r="H175" s="7" t="str">
        <f t="shared" si="66"/>
        <v>N/A</v>
      </c>
      <c r="I175" s="8">
        <v>8.7430000000000003</v>
      </c>
      <c r="J175" s="8">
        <v>10.08</v>
      </c>
      <c r="K175" s="30" t="s">
        <v>734</v>
      </c>
      <c r="L175" s="105" t="str">
        <f t="shared" si="67"/>
        <v>Yes</v>
      </c>
    </row>
    <row r="176" spans="1:12" ht="25.5" x14ac:dyDescent="0.2">
      <c r="A176" s="128" t="s">
        <v>509</v>
      </c>
      <c r="B176" s="30" t="s">
        <v>213</v>
      </c>
      <c r="C176" s="10">
        <v>2714406424</v>
      </c>
      <c r="D176" s="7" t="str">
        <f t="shared" si="64"/>
        <v>N/A</v>
      </c>
      <c r="E176" s="10">
        <v>3179638366</v>
      </c>
      <c r="F176" s="7" t="str">
        <f t="shared" si="65"/>
        <v>N/A</v>
      </c>
      <c r="G176" s="10">
        <v>3657723533</v>
      </c>
      <c r="H176" s="7" t="str">
        <f t="shared" si="66"/>
        <v>N/A</v>
      </c>
      <c r="I176" s="8">
        <v>17.14</v>
      </c>
      <c r="J176" s="8">
        <v>15.04</v>
      </c>
      <c r="K176" s="30" t="s">
        <v>734</v>
      </c>
      <c r="L176" s="105" t="str">
        <f t="shared" si="67"/>
        <v>Yes</v>
      </c>
    </row>
    <row r="177" spans="1:12" ht="25.5" x14ac:dyDescent="0.2">
      <c r="A177" s="128" t="s">
        <v>510</v>
      </c>
      <c r="B177" s="30" t="s">
        <v>213</v>
      </c>
      <c r="C177" s="10">
        <v>375.72178752999997</v>
      </c>
      <c r="D177" s="7" t="str">
        <f t="shared" si="64"/>
        <v>N/A</v>
      </c>
      <c r="E177" s="10">
        <v>358.81365732</v>
      </c>
      <c r="F177" s="7" t="str">
        <f t="shared" si="65"/>
        <v>N/A</v>
      </c>
      <c r="G177" s="10">
        <v>330.46681246000003</v>
      </c>
      <c r="H177" s="7" t="str">
        <f t="shared" si="66"/>
        <v>N/A</v>
      </c>
      <c r="I177" s="8">
        <v>-4.5</v>
      </c>
      <c r="J177" s="8">
        <v>-7.9</v>
      </c>
      <c r="K177" s="30" t="s">
        <v>734</v>
      </c>
      <c r="L177" s="105" t="str">
        <f t="shared" si="67"/>
        <v>Yes</v>
      </c>
    </row>
    <row r="178" spans="1:12" ht="25.5" x14ac:dyDescent="0.2">
      <c r="A178" s="128" t="s">
        <v>1274</v>
      </c>
      <c r="B178" s="22" t="s">
        <v>213</v>
      </c>
      <c r="C178" s="29">
        <v>50.401955557999997</v>
      </c>
      <c r="D178" s="27" t="str">
        <f t="shared" si="64"/>
        <v>N/A</v>
      </c>
      <c r="E178" s="29">
        <v>49.494802755000002</v>
      </c>
      <c r="F178" s="27" t="str">
        <f t="shared" si="65"/>
        <v>N/A</v>
      </c>
      <c r="G178" s="29">
        <v>61.816662690999998</v>
      </c>
      <c r="H178" s="27" t="str">
        <f t="shared" si="66"/>
        <v>N/A</v>
      </c>
      <c r="I178" s="8">
        <v>-1.8</v>
      </c>
      <c r="J178" s="8">
        <v>24.9</v>
      </c>
      <c r="K178" s="28" t="s">
        <v>734</v>
      </c>
      <c r="L178" s="105" t="str">
        <f t="shared" si="67"/>
        <v>Yes</v>
      </c>
    </row>
    <row r="179" spans="1:12" ht="25.5" x14ac:dyDescent="0.2">
      <c r="A179" s="128" t="s">
        <v>511</v>
      </c>
      <c r="B179" s="22" t="s">
        <v>213</v>
      </c>
      <c r="C179" s="29">
        <v>34.901055741999997</v>
      </c>
      <c r="D179" s="27" t="str">
        <f t="shared" si="64"/>
        <v>N/A</v>
      </c>
      <c r="E179" s="29">
        <v>34.894037161</v>
      </c>
      <c r="F179" s="27" t="str">
        <f t="shared" si="65"/>
        <v>N/A</v>
      </c>
      <c r="G179" s="29">
        <v>35.595855692999997</v>
      </c>
      <c r="H179" s="27" t="str">
        <f t="shared" si="66"/>
        <v>N/A</v>
      </c>
      <c r="I179" s="8">
        <v>-0.02</v>
      </c>
      <c r="J179" s="8">
        <v>2.0110000000000001</v>
      </c>
      <c r="K179" s="28" t="s">
        <v>734</v>
      </c>
      <c r="L179" s="105" t="str">
        <f t="shared" si="67"/>
        <v>Yes</v>
      </c>
    </row>
    <row r="180" spans="1:12" ht="25.5" x14ac:dyDescent="0.2">
      <c r="A180" s="128" t="s">
        <v>512</v>
      </c>
      <c r="B180" s="22" t="s">
        <v>213</v>
      </c>
      <c r="C180" s="29">
        <v>559.55674734000002</v>
      </c>
      <c r="D180" s="27" t="str">
        <f t="shared" si="64"/>
        <v>N/A</v>
      </c>
      <c r="E180" s="29">
        <v>602.64240724000001</v>
      </c>
      <c r="F180" s="27" t="str">
        <f t="shared" si="65"/>
        <v>N/A</v>
      </c>
      <c r="G180" s="29">
        <v>642.42246580000005</v>
      </c>
      <c r="H180" s="27" t="str">
        <f t="shared" si="66"/>
        <v>N/A</v>
      </c>
      <c r="I180" s="8">
        <v>7.7</v>
      </c>
      <c r="J180" s="8">
        <v>6.601</v>
      </c>
      <c r="K180" s="28" t="s">
        <v>734</v>
      </c>
      <c r="L180" s="105" t="str">
        <f t="shared" si="67"/>
        <v>Yes</v>
      </c>
    </row>
    <row r="181" spans="1:12" ht="25.5" x14ac:dyDescent="0.2">
      <c r="A181" s="128" t="s">
        <v>1625</v>
      </c>
      <c r="B181" s="30" t="s">
        <v>213</v>
      </c>
      <c r="C181" s="9">
        <v>81.146709314000006</v>
      </c>
      <c r="D181" s="7" t="str">
        <f t="shared" si="64"/>
        <v>N/A</v>
      </c>
      <c r="E181" s="9">
        <v>80.979011064999995</v>
      </c>
      <c r="F181" s="7" t="str">
        <f t="shared" si="65"/>
        <v>N/A</v>
      </c>
      <c r="G181" s="9">
        <v>81.285370594</v>
      </c>
      <c r="H181" s="7" t="str">
        <f t="shared" si="66"/>
        <v>N/A</v>
      </c>
      <c r="I181" s="36">
        <v>-0.20699999999999999</v>
      </c>
      <c r="J181" s="36">
        <v>0.37830000000000003</v>
      </c>
      <c r="K181" s="30" t="s">
        <v>734</v>
      </c>
      <c r="L181" s="105" t="str">
        <f t="shared" si="67"/>
        <v>Yes</v>
      </c>
    </row>
    <row r="182" spans="1:12" ht="25.5" x14ac:dyDescent="0.2">
      <c r="A182" s="128" t="s">
        <v>1626</v>
      </c>
      <c r="B182" s="95" t="s">
        <v>213</v>
      </c>
      <c r="C182" s="96">
        <v>66.968927711999996</v>
      </c>
      <c r="D182" s="91" t="str">
        <f t="shared" ref="D182" si="68">IF($B182="N/A","N/A",IF(C182&lt;0,"No","Yes"))</f>
        <v>N/A</v>
      </c>
      <c r="E182" s="96">
        <v>67.810086323999997</v>
      </c>
      <c r="F182" s="91" t="str">
        <f t="shared" ref="F182" si="69">IF($B182="N/A","N/A",IF(E182&lt;0,"No","Yes"))</f>
        <v>N/A</v>
      </c>
      <c r="G182" s="96">
        <v>75.498232684000001</v>
      </c>
      <c r="H182" s="91" t="str">
        <f t="shared" ref="H182" si="70">IF($B182="N/A","N/A",IF(G182&lt;0,"No","Yes"))</f>
        <v>N/A</v>
      </c>
      <c r="I182" s="97">
        <v>1.256</v>
      </c>
      <c r="J182" s="97">
        <v>11.34</v>
      </c>
      <c r="K182" s="95" t="s">
        <v>734</v>
      </c>
      <c r="L182" s="107" t="str">
        <f t="shared" ref="L182" si="71">IF(J182="Div by 0", "N/A", IF(OR(J182="N/A",K182="N/A"),"N/A", IF(J182&gt;VALUE(MID(K182,1,2)), "No", IF(J182&lt;-1*VALUE(MID(K182,1,2)), "No", "Yes"))))</f>
        <v>Yes</v>
      </c>
    </row>
    <row r="183" spans="1:12" ht="25.5" x14ac:dyDescent="0.2">
      <c r="A183" s="128" t="s">
        <v>1627</v>
      </c>
      <c r="B183" s="3" t="s">
        <v>213</v>
      </c>
      <c r="C183" s="9">
        <v>91.754070827000007</v>
      </c>
      <c r="D183" s="5" t="str">
        <f t="shared" ref="D183:D185" si="72">IF($B183="N/A","N/A",IF(C183&lt;0,"No","Yes"))</f>
        <v>N/A</v>
      </c>
      <c r="E183" s="9">
        <v>92.118541424</v>
      </c>
      <c r="F183" s="5" t="str">
        <f t="shared" ref="F183:F185" si="73">IF($B183="N/A","N/A",IF(E183&lt;0,"No","Yes"))</f>
        <v>N/A</v>
      </c>
      <c r="G183" s="9">
        <v>92.841123131000003</v>
      </c>
      <c r="H183" s="5" t="str">
        <f t="shared" ref="H183:H185" si="74">IF($B183="N/A","N/A",IF(G183&lt;0,"No","Yes"))</f>
        <v>N/A</v>
      </c>
      <c r="I183" s="36">
        <v>0.3972</v>
      </c>
      <c r="J183" s="36">
        <v>0.78439999999999999</v>
      </c>
      <c r="K183" s="3" t="s">
        <v>734</v>
      </c>
      <c r="L183" s="105" t="str">
        <f t="shared" ref="L183:L213" si="75">IF(J183="Div by 0", "N/A", IF(OR(J183="N/A",K183="N/A"),"N/A", IF(J183&gt;VALUE(MID(K183,1,2)), "No", IF(J183&lt;-1*VALUE(MID(K183,1,2)), "No", "Yes"))))</f>
        <v>Yes</v>
      </c>
    </row>
    <row r="184" spans="1:12" ht="25.5" x14ac:dyDescent="0.2">
      <c r="A184" s="128" t="s">
        <v>1628</v>
      </c>
      <c r="B184" s="3" t="s">
        <v>213</v>
      </c>
      <c r="C184" s="9">
        <v>87.009045975999996</v>
      </c>
      <c r="D184" s="5" t="str">
        <f t="shared" si="72"/>
        <v>N/A</v>
      </c>
      <c r="E184" s="9">
        <v>86.497652961</v>
      </c>
      <c r="F184" s="5" t="str">
        <f t="shared" si="73"/>
        <v>N/A</v>
      </c>
      <c r="G184" s="9">
        <v>69.009583219999996</v>
      </c>
      <c r="H184" s="5" t="str">
        <f t="shared" si="74"/>
        <v>N/A</v>
      </c>
      <c r="I184" s="36">
        <v>-0.58799999999999997</v>
      </c>
      <c r="J184" s="36">
        <v>-20.2</v>
      </c>
      <c r="K184" s="3" t="s">
        <v>734</v>
      </c>
      <c r="L184" s="105" t="str">
        <f t="shared" si="75"/>
        <v>Yes</v>
      </c>
    </row>
    <row r="185" spans="1:12" ht="25.5" x14ac:dyDescent="0.2">
      <c r="A185" s="128" t="s">
        <v>1629</v>
      </c>
      <c r="B185" s="3" t="s">
        <v>213</v>
      </c>
      <c r="C185" s="9">
        <v>74.511246552000003</v>
      </c>
      <c r="D185" s="5" t="str">
        <f t="shared" si="72"/>
        <v>N/A</v>
      </c>
      <c r="E185" s="9">
        <v>75.183535976000002</v>
      </c>
      <c r="F185" s="5" t="str">
        <f t="shared" si="73"/>
        <v>N/A</v>
      </c>
      <c r="G185" s="9">
        <v>61.137267946999998</v>
      </c>
      <c r="H185" s="5" t="str">
        <f t="shared" si="74"/>
        <v>N/A</v>
      </c>
      <c r="I185" s="36">
        <v>0.90229999999999999</v>
      </c>
      <c r="J185" s="36">
        <v>-18.7</v>
      </c>
      <c r="K185" s="3" t="s">
        <v>734</v>
      </c>
      <c r="L185" s="105" t="str">
        <f t="shared" si="75"/>
        <v>Yes</v>
      </c>
    </row>
    <row r="186" spans="1:12" ht="25.5" x14ac:dyDescent="0.2">
      <c r="A186" s="128" t="s">
        <v>1631</v>
      </c>
      <c r="B186" s="98" t="s">
        <v>213</v>
      </c>
      <c r="C186" s="96">
        <v>8.0204386976999995</v>
      </c>
      <c r="D186" s="88" t="str">
        <f>IF($B186="N/A","N/A",IF(C186&gt;10,"No",IF(C186&lt;-10,"No","Yes")))</f>
        <v>N/A</v>
      </c>
      <c r="E186" s="96">
        <v>7.4728197263</v>
      </c>
      <c r="F186" s="88" t="str">
        <f>IF($B186="N/A","N/A",IF(E186&gt;10,"No",IF(E186&lt;-10,"No","Yes")))</f>
        <v>N/A</v>
      </c>
      <c r="G186" s="96">
        <v>7.2691784976999996</v>
      </c>
      <c r="H186" s="88" t="str">
        <f>IF($B186="N/A","N/A",IF(G186&gt;10,"No",IF(G186&lt;-10,"No","Yes")))</f>
        <v>N/A</v>
      </c>
      <c r="I186" s="97">
        <v>-6.83</v>
      </c>
      <c r="J186" s="97">
        <v>-2.73</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1.1240607999999999E-3</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1.25227403E-2</v>
      </c>
      <c r="H188" s="27" t="str">
        <f t="shared" si="78"/>
        <v>N/A</v>
      </c>
      <c r="I188" s="36" t="s">
        <v>1751</v>
      </c>
      <c r="J188" s="36" t="s">
        <v>1751</v>
      </c>
      <c r="K188" s="28" t="s">
        <v>734</v>
      </c>
      <c r="L188" s="105" t="str">
        <f t="shared" si="75"/>
        <v>N/A</v>
      </c>
    </row>
    <row r="189" spans="1:12" ht="25.5" x14ac:dyDescent="0.2">
      <c r="A189" s="128" t="s">
        <v>1634</v>
      </c>
      <c r="B189" s="22" t="s">
        <v>213</v>
      </c>
      <c r="C189" s="9">
        <v>7.4005451000000002E-3</v>
      </c>
      <c r="D189" s="27" t="str">
        <f t="shared" si="76"/>
        <v>N/A</v>
      </c>
      <c r="E189" s="9">
        <v>1.02347142E-2</v>
      </c>
      <c r="F189" s="27" t="str">
        <f t="shared" si="77"/>
        <v>N/A</v>
      </c>
      <c r="G189" s="9">
        <v>1.4384466E-2</v>
      </c>
      <c r="H189" s="27" t="str">
        <f t="shared" si="78"/>
        <v>N/A</v>
      </c>
      <c r="I189" s="36">
        <v>38.299999999999997</v>
      </c>
      <c r="J189" s="36">
        <v>40.549999999999997</v>
      </c>
      <c r="K189" s="28" t="s">
        <v>734</v>
      </c>
      <c r="L189" s="105" t="str">
        <f t="shared" si="75"/>
        <v>No</v>
      </c>
    </row>
    <row r="190" spans="1:12" ht="25.5" x14ac:dyDescent="0.2">
      <c r="A190" s="128" t="s">
        <v>1635</v>
      </c>
      <c r="B190" s="22" t="s">
        <v>213</v>
      </c>
      <c r="C190" s="9">
        <v>0.23457048180000001</v>
      </c>
      <c r="D190" s="27" t="str">
        <f t="shared" si="76"/>
        <v>N/A</v>
      </c>
      <c r="E190" s="9">
        <v>0.3161389503</v>
      </c>
      <c r="F190" s="27" t="str">
        <f t="shared" si="77"/>
        <v>N/A</v>
      </c>
      <c r="G190" s="9">
        <v>1.8646061695</v>
      </c>
      <c r="H190" s="27" t="str">
        <f t="shared" si="78"/>
        <v>N/A</v>
      </c>
      <c r="I190" s="36">
        <v>34.770000000000003</v>
      </c>
      <c r="J190" s="36">
        <v>489.8</v>
      </c>
      <c r="K190" s="28" t="s">
        <v>734</v>
      </c>
      <c r="L190" s="105" t="str">
        <f t="shared" si="75"/>
        <v>No</v>
      </c>
    </row>
    <row r="191" spans="1:12" ht="25.5" x14ac:dyDescent="0.2">
      <c r="A191" s="128" t="s">
        <v>1636</v>
      </c>
      <c r="B191" s="22" t="s">
        <v>213</v>
      </c>
      <c r="C191" s="9">
        <v>69.580852914000005</v>
      </c>
      <c r="D191" s="27" t="str">
        <f t="shared" si="76"/>
        <v>N/A</v>
      </c>
      <c r="E191" s="9">
        <v>69.164189644999993</v>
      </c>
      <c r="F191" s="27" t="str">
        <f t="shared" si="77"/>
        <v>N/A</v>
      </c>
      <c r="G191" s="9">
        <v>70.068666066000006</v>
      </c>
      <c r="H191" s="27" t="str">
        <f t="shared" si="78"/>
        <v>N/A</v>
      </c>
      <c r="I191" s="36">
        <v>-0.59899999999999998</v>
      </c>
      <c r="J191" s="36">
        <v>1.3080000000000001</v>
      </c>
      <c r="K191" s="28" t="s">
        <v>734</v>
      </c>
      <c r="L191" s="105" t="str">
        <f t="shared" si="75"/>
        <v>Yes</v>
      </c>
    </row>
    <row r="192" spans="1:12" ht="25.5" x14ac:dyDescent="0.2">
      <c r="A192" s="128" t="s">
        <v>1637</v>
      </c>
      <c r="B192" s="22" t="s">
        <v>213</v>
      </c>
      <c r="C192" s="9">
        <v>33.843723574999999</v>
      </c>
      <c r="D192" s="27" t="str">
        <f t="shared" si="76"/>
        <v>N/A</v>
      </c>
      <c r="E192" s="9">
        <v>33.996934514000003</v>
      </c>
      <c r="F192" s="27" t="str">
        <f t="shared" si="77"/>
        <v>N/A</v>
      </c>
      <c r="G192" s="9">
        <v>33.150872499999998</v>
      </c>
      <c r="H192" s="27" t="str">
        <f t="shared" si="78"/>
        <v>N/A</v>
      </c>
      <c r="I192" s="36">
        <v>0.45269999999999999</v>
      </c>
      <c r="J192" s="36">
        <v>-2.4900000000000002</v>
      </c>
      <c r="K192" s="28" t="s">
        <v>734</v>
      </c>
      <c r="L192" s="105" t="str">
        <f t="shared" si="75"/>
        <v>Yes</v>
      </c>
    </row>
    <row r="193" spans="1:12" ht="25.5" x14ac:dyDescent="0.2">
      <c r="A193" s="128" t="s">
        <v>1638</v>
      </c>
      <c r="B193" s="22" t="s">
        <v>213</v>
      </c>
      <c r="C193" s="9">
        <v>5.5525321202000004</v>
      </c>
      <c r="D193" s="27" t="str">
        <f t="shared" si="76"/>
        <v>N/A</v>
      </c>
      <c r="E193" s="9">
        <v>5.9382759547999999</v>
      </c>
      <c r="F193" s="27" t="str">
        <f t="shared" si="77"/>
        <v>N/A</v>
      </c>
      <c r="G193" s="9">
        <v>6.4505987555999997</v>
      </c>
      <c r="H193" s="27" t="str">
        <f t="shared" si="78"/>
        <v>N/A</v>
      </c>
      <c r="I193" s="36">
        <v>6.9470000000000001</v>
      </c>
      <c r="J193" s="36">
        <v>8.6270000000000007</v>
      </c>
      <c r="K193" s="28" t="s">
        <v>734</v>
      </c>
      <c r="L193" s="105" t="str">
        <f t="shared" si="75"/>
        <v>Yes</v>
      </c>
    </row>
    <row r="194" spans="1:12" ht="25.5" x14ac:dyDescent="0.2">
      <c r="A194" s="128" t="s">
        <v>1639</v>
      </c>
      <c r="B194" s="22" t="s">
        <v>213</v>
      </c>
      <c r="C194" s="9">
        <v>34.505443626999998</v>
      </c>
      <c r="D194" s="27" t="str">
        <f t="shared" si="76"/>
        <v>N/A</v>
      </c>
      <c r="E194" s="9">
        <v>33.603864627999997</v>
      </c>
      <c r="F194" s="27" t="str">
        <f t="shared" si="77"/>
        <v>N/A</v>
      </c>
      <c r="G194" s="9">
        <v>38.767066843999999</v>
      </c>
      <c r="H194" s="27" t="str">
        <f t="shared" si="78"/>
        <v>N/A</v>
      </c>
      <c r="I194" s="36">
        <v>-2.61</v>
      </c>
      <c r="J194" s="36">
        <v>15.36</v>
      </c>
      <c r="K194" s="28" t="s">
        <v>734</v>
      </c>
      <c r="L194" s="105" t="str">
        <f t="shared" si="75"/>
        <v>Yes</v>
      </c>
    </row>
    <row r="195" spans="1:12" ht="25.5" x14ac:dyDescent="0.2">
      <c r="A195" s="128" t="s">
        <v>1640</v>
      </c>
      <c r="B195" s="22" t="s">
        <v>213</v>
      </c>
      <c r="C195" s="9">
        <v>5.6956368118</v>
      </c>
      <c r="D195" s="27" t="str">
        <f t="shared" si="76"/>
        <v>N/A</v>
      </c>
      <c r="E195" s="9">
        <v>4.9573923161</v>
      </c>
      <c r="F195" s="27" t="str">
        <f t="shared" si="77"/>
        <v>N/A</v>
      </c>
      <c r="G195" s="9">
        <v>6.0705432480999999</v>
      </c>
      <c r="H195" s="27" t="str">
        <f t="shared" si="78"/>
        <v>N/A</v>
      </c>
      <c r="I195" s="36">
        <v>-13</v>
      </c>
      <c r="J195" s="36">
        <v>22.45</v>
      </c>
      <c r="K195" s="28" t="s">
        <v>734</v>
      </c>
      <c r="L195" s="105" t="str">
        <f t="shared" si="75"/>
        <v>Yes</v>
      </c>
    </row>
    <row r="196" spans="1:12" ht="25.5" x14ac:dyDescent="0.2">
      <c r="A196" s="128" t="s">
        <v>1641</v>
      </c>
      <c r="B196" s="22" t="s">
        <v>213</v>
      </c>
      <c r="C196" s="9">
        <v>1.2128854415999999</v>
      </c>
      <c r="D196" s="27" t="str">
        <f t="shared" si="76"/>
        <v>N/A</v>
      </c>
      <c r="E196" s="9">
        <v>1.1088933791</v>
      </c>
      <c r="F196" s="27" t="str">
        <f t="shared" si="77"/>
        <v>N/A</v>
      </c>
      <c r="G196" s="9">
        <v>1.1579231711</v>
      </c>
      <c r="H196" s="27" t="str">
        <f t="shared" si="78"/>
        <v>N/A</v>
      </c>
      <c r="I196" s="36">
        <v>-8.57</v>
      </c>
      <c r="J196" s="36">
        <v>4.4219999999999997</v>
      </c>
      <c r="K196" s="28" t="s">
        <v>734</v>
      </c>
      <c r="L196" s="105" t="str">
        <f t="shared" si="75"/>
        <v>Yes</v>
      </c>
    </row>
    <row r="197" spans="1:12" ht="25.5" x14ac:dyDescent="0.2">
      <c r="A197" s="128" t="s">
        <v>1642</v>
      </c>
      <c r="B197" s="22" t="s">
        <v>213</v>
      </c>
      <c r="C197" s="9">
        <v>59.749795609000003</v>
      </c>
      <c r="D197" s="27" t="str">
        <f t="shared" si="76"/>
        <v>N/A</v>
      </c>
      <c r="E197" s="9">
        <v>59.628752800000001</v>
      </c>
      <c r="F197" s="27" t="str">
        <f t="shared" si="77"/>
        <v>N/A</v>
      </c>
      <c r="G197" s="9">
        <v>57.111932924000001</v>
      </c>
      <c r="H197" s="27" t="str">
        <f t="shared" si="78"/>
        <v>N/A</v>
      </c>
      <c r="I197" s="36">
        <v>-0.20300000000000001</v>
      </c>
      <c r="J197" s="36">
        <v>-4.22</v>
      </c>
      <c r="K197" s="28" t="s">
        <v>734</v>
      </c>
      <c r="L197" s="105" t="str">
        <f t="shared" si="75"/>
        <v>Yes</v>
      </c>
    </row>
    <row r="198" spans="1:12" ht="25.5" x14ac:dyDescent="0.2">
      <c r="A198" s="128" t="s">
        <v>1643</v>
      </c>
      <c r="B198" s="22" t="s">
        <v>213</v>
      </c>
      <c r="C198" s="9">
        <v>65.235764051999993</v>
      </c>
      <c r="D198" s="27" t="str">
        <f t="shared" si="76"/>
        <v>N/A</v>
      </c>
      <c r="E198" s="9">
        <v>64.813829600999995</v>
      </c>
      <c r="F198" s="27" t="str">
        <f t="shared" si="77"/>
        <v>N/A</v>
      </c>
      <c r="G198" s="9">
        <v>65.275969230000001</v>
      </c>
      <c r="H198" s="27" t="str">
        <f t="shared" si="78"/>
        <v>N/A</v>
      </c>
      <c r="I198" s="36">
        <v>-0.64700000000000002</v>
      </c>
      <c r="J198" s="36">
        <v>0.71299999999999997</v>
      </c>
      <c r="K198" s="28" t="s">
        <v>734</v>
      </c>
      <c r="L198" s="105" t="str">
        <f t="shared" si="75"/>
        <v>Yes</v>
      </c>
    </row>
    <row r="199" spans="1:12" ht="25.5" x14ac:dyDescent="0.2">
      <c r="A199" s="128" t="s">
        <v>1644</v>
      </c>
      <c r="B199" s="22" t="s">
        <v>213</v>
      </c>
      <c r="C199" s="9">
        <v>11.660744169000001</v>
      </c>
      <c r="D199" s="27" t="str">
        <f t="shared" si="76"/>
        <v>N/A</v>
      </c>
      <c r="E199" s="9">
        <v>12.094267025000001</v>
      </c>
      <c r="F199" s="27" t="str">
        <f t="shared" si="77"/>
        <v>N/A</v>
      </c>
      <c r="G199" s="9">
        <v>13.050890801</v>
      </c>
      <c r="H199" s="27" t="str">
        <f t="shared" si="78"/>
        <v>N/A</v>
      </c>
      <c r="I199" s="36">
        <v>3.718</v>
      </c>
      <c r="J199" s="36">
        <v>7.91</v>
      </c>
      <c r="K199" s="28" t="s">
        <v>734</v>
      </c>
      <c r="L199" s="105" t="str">
        <f t="shared" si="75"/>
        <v>Yes</v>
      </c>
    </row>
    <row r="200" spans="1:12" ht="25.5" x14ac:dyDescent="0.2">
      <c r="A200" s="128" t="s">
        <v>1645</v>
      </c>
      <c r="B200" s="22" t="s">
        <v>213</v>
      </c>
      <c r="C200" s="9">
        <v>2.6651857331</v>
      </c>
      <c r="D200" s="27" t="str">
        <f t="shared" si="76"/>
        <v>N/A</v>
      </c>
      <c r="E200" s="9">
        <v>1.3212826523000001</v>
      </c>
      <c r="F200" s="27" t="str">
        <f t="shared" si="77"/>
        <v>N/A</v>
      </c>
      <c r="G200" s="9">
        <v>1.1524960649</v>
      </c>
      <c r="H200" s="27" t="str">
        <f t="shared" si="78"/>
        <v>N/A</v>
      </c>
      <c r="I200" s="36">
        <v>-50.4</v>
      </c>
      <c r="J200" s="36">
        <v>-12.8</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1751</v>
      </c>
      <c r="J202" s="36" t="s">
        <v>1751</v>
      </c>
      <c r="K202" s="28" t="s">
        <v>734</v>
      </c>
      <c r="L202" s="105" t="str">
        <f t="shared" si="75"/>
        <v>N/A</v>
      </c>
    </row>
    <row r="203" spans="1:12" ht="25.5" x14ac:dyDescent="0.2">
      <c r="A203" s="128" t="s">
        <v>1648</v>
      </c>
      <c r="B203" s="22" t="s">
        <v>213</v>
      </c>
      <c r="C203" s="9">
        <v>0</v>
      </c>
      <c r="D203" s="27" t="str">
        <f t="shared" si="76"/>
        <v>N/A</v>
      </c>
      <c r="E203" s="9">
        <v>5.8565309000000003E-3</v>
      </c>
      <c r="F203" s="27" t="str">
        <f t="shared" si="77"/>
        <v>N/A</v>
      </c>
      <c r="G203" s="9">
        <v>0.2255322692</v>
      </c>
      <c r="H203" s="27" t="str">
        <f t="shared" si="78"/>
        <v>N/A</v>
      </c>
      <c r="I203" s="36" t="s">
        <v>1751</v>
      </c>
      <c r="J203" s="36">
        <v>3751</v>
      </c>
      <c r="K203" s="28" t="s">
        <v>734</v>
      </c>
      <c r="L203" s="105" t="str">
        <f t="shared" si="75"/>
        <v>No</v>
      </c>
    </row>
    <row r="204" spans="1:12" ht="25.5" x14ac:dyDescent="0.2">
      <c r="A204" s="128" t="s">
        <v>1649</v>
      </c>
      <c r="B204" s="22" t="s">
        <v>213</v>
      </c>
      <c r="C204" s="9">
        <v>0.60688592890000004</v>
      </c>
      <c r="D204" s="27" t="str">
        <f t="shared" si="76"/>
        <v>N/A</v>
      </c>
      <c r="E204" s="9">
        <v>0.61817673870000001</v>
      </c>
      <c r="F204" s="27" t="str">
        <f t="shared" si="77"/>
        <v>N/A</v>
      </c>
      <c r="G204" s="9">
        <v>0.24176089749999999</v>
      </c>
      <c r="H204" s="27" t="str">
        <f t="shared" si="78"/>
        <v>N/A</v>
      </c>
      <c r="I204" s="36">
        <v>1.86</v>
      </c>
      <c r="J204" s="36">
        <v>-60.9</v>
      </c>
      <c r="K204" s="28" t="s">
        <v>734</v>
      </c>
      <c r="L204" s="105" t="str">
        <f t="shared" si="75"/>
        <v>No</v>
      </c>
    </row>
    <row r="205" spans="1:12" ht="25.5" x14ac:dyDescent="0.2">
      <c r="A205" s="128" t="s">
        <v>1650</v>
      </c>
      <c r="B205" s="22" t="s">
        <v>213</v>
      </c>
      <c r="C205" s="9">
        <v>0.51927501870000004</v>
      </c>
      <c r="D205" s="27" t="str">
        <f t="shared" si="76"/>
        <v>N/A</v>
      </c>
      <c r="E205" s="9">
        <v>1.3678126956000001</v>
      </c>
      <c r="F205" s="27" t="str">
        <f t="shared" si="77"/>
        <v>N/A</v>
      </c>
      <c r="G205" s="9">
        <v>0.70086949620000005</v>
      </c>
      <c r="H205" s="27" t="str">
        <f t="shared" si="78"/>
        <v>N/A</v>
      </c>
      <c r="I205" s="36">
        <v>163.4</v>
      </c>
      <c r="J205" s="36">
        <v>-48.8</v>
      </c>
      <c r="K205" s="28" t="s">
        <v>734</v>
      </c>
      <c r="L205" s="105" t="str">
        <f t="shared" si="75"/>
        <v>No</v>
      </c>
    </row>
    <row r="206" spans="1:12" ht="25.5" x14ac:dyDescent="0.2">
      <c r="A206" s="128" t="s">
        <v>1651</v>
      </c>
      <c r="B206" s="22" t="s">
        <v>213</v>
      </c>
      <c r="C206" s="9">
        <v>2.9777608464999998</v>
      </c>
      <c r="D206" s="27" t="str">
        <f t="shared" si="76"/>
        <v>N/A</v>
      </c>
      <c r="E206" s="9">
        <v>3.3515846086000001</v>
      </c>
      <c r="F206" s="27" t="str">
        <f t="shared" si="77"/>
        <v>N/A</v>
      </c>
      <c r="G206" s="9">
        <v>3.5934117389</v>
      </c>
      <c r="H206" s="27" t="str">
        <f t="shared" si="78"/>
        <v>N/A</v>
      </c>
      <c r="I206" s="36">
        <v>12.55</v>
      </c>
      <c r="J206" s="36">
        <v>7.2149999999999999</v>
      </c>
      <c r="K206" s="28" t="s">
        <v>734</v>
      </c>
      <c r="L206" s="105" t="str">
        <f t="shared" si="75"/>
        <v>Yes</v>
      </c>
    </row>
    <row r="207" spans="1:12" ht="25.5" x14ac:dyDescent="0.2">
      <c r="A207" s="128" t="s">
        <v>1652</v>
      </c>
      <c r="B207" s="22" t="s">
        <v>213</v>
      </c>
      <c r="C207" s="9">
        <v>0.30616405629999999</v>
      </c>
      <c r="D207" s="27" t="str">
        <f t="shared" si="76"/>
        <v>N/A</v>
      </c>
      <c r="E207" s="9">
        <v>0.26085254029999999</v>
      </c>
      <c r="F207" s="27" t="str">
        <f t="shared" si="77"/>
        <v>N/A</v>
      </c>
      <c r="G207" s="9">
        <v>0.24509795309999999</v>
      </c>
      <c r="H207" s="27" t="str">
        <f t="shared" si="78"/>
        <v>N/A</v>
      </c>
      <c r="I207" s="36">
        <v>-14.8</v>
      </c>
      <c r="J207" s="36">
        <v>-6.04</v>
      </c>
      <c r="K207" s="28" t="s">
        <v>734</v>
      </c>
      <c r="L207" s="105" t="str">
        <f t="shared" si="75"/>
        <v>Yes</v>
      </c>
    </row>
    <row r="208" spans="1:12" ht="25.5" x14ac:dyDescent="0.2">
      <c r="A208" s="128" t="s">
        <v>1653</v>
      </c>
      <c r="B208" s="22" t="s">
        <v>213</v>
      </c>
      <c r="C208" s="9">
        <v>17.194661547999999</v>
      </c>
      <c r="D208" s="27" t="str">
        <f t="shared" si="76"/>
        <v>N/A</v>
      </c>
      <c r="E208" s="9">
        <v>17.687822642</v>
      </c>
      <c r="F208" s="27" t="str">
        <f t="shared" si="77"/>
        <v>N/A</v>
      </c>
      <c r="G208" s="9">
        <v>17.675435160999999</v>
      </c>
      <c r="H208" s="27" t="str">
        <f t="shared" si="78"/>
        <v>N/A</v>
      </c>
      <c r="I208" s="36">
        <v>2.8679999999999999</v>
      </c>
      <c r="J208" s="36">
        <v>-7.0000000000000007E-2</v>
      </c>
      <c r="K208" s="28" t="s">
        <v>734</v>
      </c>
      <c r="L208" s="105" t="str">
        <f t="shared" si="75"/>
        <v>Yes</v>
      </c>
    </row>
    <row r="209" spans="1:12" ht="25.5" x14ac:dyDescent="0.2">
      <c r="A209" s="128" t="s">
        <v>1654</v>
      </c>
      <c r="B209" s="22" t="s">
        <v>213</v>
      </c>
      <c r="C209" s="9">
        <v>2.8860060000000001E-4</v>
      </c>
      <c r="D209" s="27" t="str">
        <f t="shared" si="76"/>
        <v>N/A</v>
      </c>
      <c r="E209" s="9">
        <v>1.8953169999999999E-4</v>
      </c>
      <c r="F209" s="27" t="str">
        <f t="shared" si="77"/>
        <v>N/A</v>
      </c>
      <c r="G209" s="9">
        <v>2.1076140000000001E-4</v>
      </c>
      <c r="H209" s="27" t="str">
        <f t="shared" si="78"/>
        <v>N/A</v>
      </c>
      <c r="I209" s="36">
        <v>-34.299999999999997</v>
      </c>
      <c r="J209" s="36">
        <v>11.2</v>
      </c>
      <c r="K209" s="28" t="s">
        <v>734</v>
      </c>
      <c r="L209" s="105" t="str">
        <f t="shared" si="75"/>
        <v>Yes</v>
      </c>
    </row>
    <row r="210" spans="1:12" ht="25.5" x14ac:dyDescent="0.2">
      <c r="A210" s="128" t="s">
        <v>1655</v>
      </c>
      <c r="B210" s="22" t="s">
        <v>213</v>
      </c>
      <c r="C210" s="9">
        <v>7.6730459778000002</v>
      </c>
      <c r="D210" s="27" t="str">
        <f t="shared" si="76"/>
        <v>N/A</v>
      </c>
      <c r="E210" s="9">
        <v>7.9630246309999997</v>
      </c>
      <c r="F210" s="27" t="str">
        <f t="shared" si="77"/>
        <v>N/A</v>
      </c>
      <c r="G210" s="9">
        <v>7.6891557284000003</v>
      </c>
      <c r="H210" s="27" t="str">
        <f t="shared" si="78"/>
        <v>N/A</v>
      </c>
      <c r="I210" s="36">
        <v>3.7789999999999999</v>
      </c>
      <c r="J210" s="36">
        <v>-3.44</v>
      </c>
      <c r="K210" s="28" t="s">
        <v>734</v>
      </c>
      <c r="L210" s="105" t="str">
        <f t="shared" si="75"/>
        <v>Yes</v>
      </c>
    </row>
    <row r="211" spans="1:12" ht="25.5" x14ac:dyDescent="0.2">
      <c r="A211" s="128" t="s">
        <v>1656</v>
      </c>
      <c r="B211" s="22" t="s">
        <v>213</v>
      </c>
      <c r="C211" s="9">
        <v>0.1006597823</v>
      </c>
      <c r="D211" s="27" t="str">
        <f t="shared" si="76"/>
        <v>N/A</v>
      </c>
      <c r="E211" s="9">
        <v>0.1142686889</v>
      </c>
      <c r="F211" s="27" t="str">
        <f t="shared" si="77"/>
        <v>N/A</v>
      </c>
      <c r="G211" s="9">
        <v>7.2238472299999995E-2</v>
      </c>
      <c r="H211" s="27" t="str">
        <f t="shared" si="78"/>
        <v>N/A</v>
      </c>
      <c r="I211" s="36">
        <v>13.52</v>
      </c>
      <c r="J211" s="36">
        <v>-36.799999999999997</v>
      </c>
      <c r="K211" s="28" t="s">
        <v>734</v>
      </c>
      <c r="L211" s="105" t="str">
        <f t="shared" si="75"/>
        <v>No</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1751</v>
      </c>
      <c r="J212" s="36" t="s">
        <v>1751</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471264</v>
      </c>
      <c r="D6" s="7" t="str">
        <f t="shared" ref="D6:D39" si="0">IF($B6="N/A","N/A",IF(C6&gt;10,"No",IF(C6&lt;-10,"No","Yes")))</f>
        <v>N/A</v>
      </c>
      <c r="E6" s="1">
        <v>675294</v>
      </c>
      <c r="F6" s="7" t="str">
        <f t="shared" ref="F6:F39" si="1">IF($B6="N/A","N/A",IF(E6&gt;10,"No",IF(E6&lt;-10,"No","Yes")))</f>
        <v>N/A</v>
      </c>
      <c r="G6" s="1">
        <v>625378</v>
      </c>
      <c r="H6" s="7" t="str">
        <f t="shared" ref="H6:H39" si="2">IF($B6="N/A","N/A",IF(G6&gt;10,"No",IF(G6&lt;-10,"No","Yes")))</f>
        <v>N/A</v>
      </c>
      <c r="I6" s="36">
        <v>43.29</v>
      </c>
      <c r="J6" s="36">
        <v>-7.39</v>
      </c>
      <c r="K6" s="30" t="s">
        <v>734</v>
      </c>
      <c r="L6" s="105" t="str">
        <f t="shared" ref="L6:L39" si="3">IF(J6="Div by 0", "N/A", IF(K6="N/A","N/A", IF(J6&gt;VALUE(MID(K6,1,2)), "No", IF(J6&lt;-1*VALUE(MID(K6,1,2)), "No", "Yes"))))</f>
        <v>Yes</v>
      </c>
    </row>
    <row r="7" spans="1:12" x14ac:dyDescent="0.2">
      <c r="A7" s="138" t="s">
        <v>4</v>
      </c>
      <c r="B7" s="22" t="s">
        <v>213</v>
      </c>
      <c r="C7" s="23">
        <v>252403</v>
      </c>
      <c r="D7" s="27" t="str">
        <f t="shared" si="0"/>
        <v>N/A</v>
      </c>
      <c r="E7" s="23">
        <v>313409</v>
      </c>
      <c r="F7" s="27" t="str">
        <f t="shared" si="1"/>
        <v>N/A</v>
      </c>
      <c r="G7" s="23">
        <v>273175</v>
      </c>
      <c r="H7" s="27" t="str">
        <f t="shared" si="2"/>
        <v>N/A</v>
      </c>
      <c r="I7" s="8">
        <v>24.17</v>
      </c>
      <c r="J7" s="8">
        <v>-12.8</v>
      </c>
      <c r="K7" s="28" t="s">
        <v>734</v>
      </c>
      <c r="L7" s="105" t="str">
        <f t="shared" si="3"/>
        <v>Yes</v>
      </c>
    </row>
    <row r="8" spans="1:12" x14ac:dyDescent="0.2">
      <c r="A8" s="138" t="s">
        <v>359</v>
      </c>
      <c r="B8" s="22" t="s">
        <v>213</v>
      </c>
      <c r="C8" s="4">
        <v>53.558727167999997</v>
      </c>
      <c r="D8" s="27" t="str">
        <f>IF($B8="N/A","N/A",IF(C8&gt;10,"No",IF(C8&lt;-10,"No","Yes")))</f>
        <v>N/A</v>
      </c>
      <c r="E8" s="4">
        <v>46.410748503999997</v>
      </c>
      <c r="F8" s="27" t="str">
        <f t="shared" si="1"/>
        <v>N/A</v>
      </c>
      <c r="G8" s="4">
        <v>43.681581379999997</v>
      </c>
      <c r="H8" s="27" t="str">
        <f t="shared" si="2"/>
        <v>N/A</v>
      </c>
      <c r="I8" s="8">
        <v>-13.3</v>
      </c>
      <c r="J8" s="8">
        <v>-5.88</v>
      </c>
      <c r="K8" s="28" t="s">
        <v>734</v>
      </c>
      <c r="L8" s="105" t="str">
        <f t="shared" si="3"/>
        <v>Yes</v>
      </c>
    </row>
    <row r="9" spans="1:12" x14ac:dyDescent="0.2">
      <c r="A9" s="138" t="s">
        <v>83</v>
      </c>
      <c r="B9" s="22" t="s">
        <v>213</v>
      </c>
      <c r="C9" s="23">
        <v>272106.36</v>
      </c>
      <c r="D9" s="27" t="str">
        <f t="shared" si="0"/>
        <v>N/A</v>
      </c>
      <c r="E9" s="23">
        <v>384589.76</v>
      </c>
      <c r="F9" s="27" t="str">
        <f t="shared" si="1"/>
        <v>N/A</v>
      </c>
      <c r="G9" s="23">
        <v>335716.03</v>
      </c>
      <c r="H9" s="27" t="str">
        <f t="shared" si="2"/>
        <v>N/A</v>
      </c>
      <c r="I9" s="8">
        <v>41.34</v>
      </c>
      <c r="J9" s="8">
        <v>-12.7</v>
      </c>
      <c r="K9" s="28" t="s">
        <v>734</v>
      </c>
      <c r="L9" s="105" t="str">
        <f t="shared" si="3"/>
        <v>Yes</v>
      </c>
    </row>
    <row r="10" spans="1:12" x14ac:dyDescent="0.2">
      <c r="A10" s="138" t="s">
        <v>100</v>
      </c>
      <c r="B10" s="22" t="s">
        <v>213</v>
      </c>
      <c r="C10" s="23">
        <v>13805</v>
      </c>
      <c r="D10" s="27" t="str">
        <f t="shared" si="0"/>
        <v>N/A</v>
      </c>
      <c r="E10" s="23">
        <v>14381</v>
      </c>
      <c r="F10" s="27" t="str">
        <f t="shared" si="1"/>
        <v>N/A</v>
      </c>
      <c r="G10" s="23">
        <v>7855</v>
      </c>
      <c r="H10" s="27" t="str">
        <f t="shared" si="2"/>
        <v>N/A</v>
      </c>
      <c r="I10" s="8">
        <v>4.1719999999999997</v>
      </c>
      <c r="J10" s="8">
        <v>-45.4</v>
      </c>
      <c r="K10" s="28" t="s">
        <v>734</v>
      </c>
      <c r="L10" s="105" t="str">
        <f t="shared" si="3"/>
        <v>No</v>
      </c>
    </row>
    <row r="11" spans="1:12" x14ac:dyDescent="0.2">
      <c r="A11" s="138" t="s">
        <v>975</v>
      </c>
      <c r="B11" s="22" t="s">
        <v>213</v>
      </c>
      <c r="C11" s="23">
        <v>2485</v>
      </c>
      <c r="D11" s="27" t="str">
        <f t="shared" si="0"/>
        <v>N/A</v>
      </c>
      <c r="E11" s="23">
        <v>2403</v>
      </c>
      <c r="F11" s="27" t="str">
        <f t="shared" si="1"/>
        <v>N/A</v>
      </c>
      <c r="G11" s="23">
        <v>3527</v>
      </c>
      <c r="H11" s="27" t="str">
        <f t="shared" si="2"/>
        <v>N/A</v>
      </c>
      <c r="I11" s="8">
        <v>-3.3</v>
      </c>
      <c r="J11" s="8">
        <v>46.77</v>
      </c>
      <c r="K11" s="28" t="s">
        <v>734</v>
      </c>
      <c r="L11" s="105" t="str">
        <f t="shared" si="3"/>
        <v>No</v>
      </c>
    </row>
    <row r="12" spans="1:12" x14ac:dyDescent="0.2">
      <c r="A12" s="138" t="s">
        <v>976</v>
      </c>
      <c r="B12" s="22" t="s">
        <v>213</v>
      </c>
      <c r="C12" s="23">
        <v>9047</v>
      </c>
      <c r="D12" s="27" t="str">
        <f t="shared" si="0"/>
        <v>N/A</v>
      </c>
      <c r="E12" s="23">
        <v>9770</v>
      </c>
      <c r="F12" s="27" t="str">
        <f t="shared" si="1"/>
        <v>N/A</v>
      </c>
      <c r="G12" s="23">
        <v>3293</v>
      </c>
      <c r="H12" s="27" t="str">
        <f t="shared" si="2"/>
        <v>N/A</v>
      </c>
      <c r="I12" s="8">
        <v>7.992</v>
      </c>
      <c r="J12" s="8">
        <v>-66.3</v>
      </c>
      <c r="K12" s="28" t="s">
        <v>734</v>
      </c>
      <c r="L12" s="105" t="str">
        <f t="shared" si="3"/>
        <v>No</v>
      </c>
    </row>
    <row r="13" spans="1:12" x14ac:dyDescent="0.2">
      <c r="A13" s="138" t="s">
        <v>977</v>
      </c>
      <c r="B13" s="22" t="s">
        <v>213</v>
      </c>
      <c r="C13" s="23">
        <v>24</v>
      </c>
      <c r="D13" s="27" t="str">
        <f t="shared" si="0"/>
        <v>N/A</v>
      </c>
      <c r="E13" s="23">
        <v>351</v>
      </c>
      <c r="F13" s="27" t="str">
        <f t="shared" si="1"/>
        <v>N/A</v>
      </c>
      <c r="G13" s="23">
        <v>385</v>
      </c>
      <c r="H13" s="27" t="str">
        <f t="shared" si="2"/>
        <v>N/A</v>
      </c>
      <c r="I13" s="8">
        <v>1363</v>
      </c>
      <c r="J13" s="8">
        <v>9.6869999999999994</v>
      </c>
      <c r="K13" s="28" t="s">
        <v>734</v>
      </c>
      <c r="L13" s="105" t="str">
        <f t="shared" si="3"/>
        <v>Yes</v>
      </c>
    </row>
    <row r="14" spans="1:12" x14ac:dyDescent="0.2">
      <c r="A14" s="138" t="s">
        <v>978</v>
      </c>
      <c r="B14" s="22" t="s">
        <v>213</v>
      </c>
      <c r="C14" s="23">
        <v>2249</v>
      </c>
      <c r="D14" s="27" t="str">
        <f t="shared" si="0"/>
        <v>N/A</v>
      </c>
      <c r="E14" s="23">
        <v>1857</v>
      </c>
      <c r="F14" s="27" t="str">
        <f t="shared" si="1"/>
        <v>N/A</v>
      </c>
      <c r="G14" s="23">
        <v>650</v>
      </c>
      <c r="H14" s="27" t="str">
        <f t="shared" si="2"/>
        <v>N/A</v>
      </c>
      <c r="I14" s="8">
        <v>-17.399999999999999</v>
      </c>
      <c r="J14" s="8">
        <v>-65</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105942</v>
      </c>
      <c r="D16" s="27" t="str">
        <f t="shared" si="0"/>
        <v>N/A</v>
      </c>
      <c r="E16" s="23">
        <v>102915</v>
      </c>
      <c r="F16" s="27" t="str">
        <f t="shared" si="1"/>
        <v>N/A</v>
      </c>
      <c r="G16" s="23">
        <v>51982</v>
      </c>
      <c r="H16" s="27" t="str">
        <f t="shared" si="2"/>
        <v>N/A</v>
      </c>
      <c r="I16" s="8">
        <v>-2.86</v>
      </c>
      <c r="J16" s="8">
        <v>-49.5</v>
      </c>
      <c r="K16" s="28" t="s">
        <v>734</v>
      </c>
      <c r="L16" s="105" t="str">
        <f t="shared" si="3"/>
        <v>No</v>
      </c>
    </row>
    <row r="17" spans="1:12" x14ac:dyDescent="0.2">
      <c r="A17" s="137" t="s">
        <v>980</v>
      </c>
      <c r="B17" s="22" t="s">
        <v>213</v>
      </c>
      <c r="C17" s="23">
        <v>76693</v>
      </c>
      <c r="D17" s="27" t="str">
        <f t="shared" si="0"/>
        <v>N/A</v>
      </c>
      <c r="E17" s="23">
        <v>76843</v>
      </c>
      <c r="F17" s="27" t="str">
        <f t="shared" si="1"/>
        <v>N/A</v>
      </c>
      <c r="G17" s="23">
        <v>46907</v>
      </c>
      <c r="H17" s="27" t="str">
        <f t="shared" si="2"/>
        <v>N/A</v>
      </c>
      <c r="I17" s="8">
        <v>0.1956</v>
      </c>
      <c r="J17" s="8">
        <v>-39</v>
      </c>
      <c r="K17" s="28" t="s">
        <v>734</v>
      </c>
      <c r="L17" s="105" t="str">
        <f t="shared" si="3"/>
        <v>No</v>
      </c>
    </row>
    <row r="18" spans="1:12" x14ac:dyDescent="0.2">
      <c r="A18" s="137" t="s">
        <v>981</v>
      </c>
      <c r="B18" s="22" t="s">
        <v>213</v>
      </c>
      <c r="C18" s="23">
        <v>26420</v>
      </c>
      <c r="D18" s="27" t="str">
        <f t="shared" si="0"/>
        <v>N/A</v>
      </c>
      <c r="E18" s="23">
        <v>23695</v>
      </c>
      <c r="F18" s="27" t="str">
        <f t="shared" si="1"/>
        <v>N/A</v>
      </c>
      <c r="G18" s="23">
        <v>4595</v>
      </c>
      <c r="H18" s="27" t="str">
        <f t="shared" si="2"/>
        <v>N/A</v>
      </c>
      <c r="I18" s="8">
        <v>-10.3</v>
      </c>
      <c r="J18" s="8">
        <v>-80.599999999999994</v>
      </c>
      <c r="K18" s="28" t="s">
        <v>734</v>
      </c>
      <c r="L18" s="105" t="str">
        <f t="shared" si="3"/>
        <v>No</v>
      </c>
    </row>
    <row r="19" spans="1:12" x14ac:dyDescent="0.2">
      <c r="A19" s="137" t="s">
        <v>982</v>
      </c>
      <c r="B19" s="22" t="s">
        <v>213</v>
      </c>
      <c r="C19" s="23">
        <v>1682</v>
      </c>
      <c r="D19" s="27" t="str">
        <f t="shared" si="0"/>
        <v>N/A</v>
      </c>
      <c r="E19" s="23">
        <v>1437</v>
      </c>
      <c r="F19" s="27" t="str">
        <f t="shared" si="1"/>
        <v>N/A</v>
      </c>
      <c r="G19" s="23">
        <v>262</v>
      </c>
      <c r="H19" s="27" t="str">
        <f t="shared" si="2"/>
        <v>N/A</v>
      </c>
      <c r="I19" s="8">
        <v>-14.6</v>
      </c>
      <c r="J19" s="8">
        <v>-81.8</v>
      </c>
      <c r="K19" s="28" t="s">
        <v>734</v>
      </c>
      <c r="L19" s="105" t="str">
        <f t="shared" si="3"/>
        <v>No</v>
      </c>
    </row>
    <row r="20" spans="1:12" x14ac:dyDescent="0.2">
      <c r="A20" s="137" t="s">
        <v>983</v>
      </c>
      <c r="B20" s="22" t="s">
        <v>213</v>
      </c>
      <c r="C20" s="23">
        <v>1147</v>
      </c>
      <c r="D20" s="27" t="str">
        <f t="shared" si="0"/>
        <v>N/A</v>
      </c>
      <c r="E20" s="23">
        <v>940</v>
      </c>
      <c r="F20" s="27" t="str">
        <f t="shared" si="1"/>
        <v>N/A</v>
      </c>
      <c r="G20" s="23">
        <v>218</v>
      </c>
      <c r="H20" s="27" t="str">
        <f t="shared" si="2"/>
        <v>N/A</v>
      </c>
      <c r="I20" s="8">
        <v>-18</v>
      </c>
      <c r="J20" s="8">
        <v>-76.8</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195441</v>
      </c>
      <c r="D22" s="27" t="str">
        <f t="shared" si="0"/>
        <v>N/A</v>
      </c>
      <c r="E22" s="23">
        <v>243072</v>
      </c>
      <c r="F22" s="27" t="str">
        <f t="shared" si="1"/>
        <v>N/A</v>
      </c>
      <c r="G22" s="23">
        <v>32215</v>
      </c>
      <c r="H22" s="27" t="str">
        <f t="shared" si="2"/>
        <v>N/A</v>
      </c>
      <c r="I22" s="8">
        <v>24.37</v>
      </c>
      <c r="J22" s="8">
        <v>-86.7</v>
      </c>
      <c r="K22" s="28" t="s">
        <v>734</v>
      </c>
      <c r="L22" s="105" t="str">
        <f t="shared" si="3"/>
        <v>No</v>
      </c>
    </row>
    <row r="23" spans="1:12" x14ac:dyDescent="0.2">
      <c r="A23" s="137" t="s">
        <v>985</v>
      </c>
      <c r="B23" s="22" t="s">
        <v>213</v>
      </c>
      <c r="C23" s="23">
        <v>66761</v>
      </c>
      <c r="D23" s="27" t="str">
        <f t="shared" si="0"/>
        <v>N/A</v>
      </c>
      <c r="E23" s="23">
        <v>93411</v>
      </c>
      <c r="F23" s="27" t="str">
        <f t="shared" si="1"/>
        <v>N/A</v>
      </c>
      <c r="G23" s="23">
        <v>8831</v>
      </c>
      <c r="H23" s="27" t="str">
        <f t="shared" si="2"/>
        <v>N/A</v>
      </c>
      <c r="I23" s="8">
        <v>39.92</v>
      </c>
      <c r="J23" s="8">
        <v>-90.5</v>
      </c>
      <c r="K23" s="28" t="s">
        <v>734</v>
      </c>
      <c r="L23" s="105" t="str">
        <f t="shared" si="3"/>
        <v>No</v>
      </c>
    </row>
    <row r="24" spans="1:12" x14ac:dyDescent="0.2">
      <c r="A24" s="137" t="s">
        <v>986</v>
      </c>
      <c r="B24" s="22" t="s">
        <v>213</v>
      </c>
      <c r="C24" s="23">
        <v>11</v>
      </c>
      <c r="D24" s="27" t="str">
        <f t="shared" si="0"/>
        <v>N/A</v>
      </c>
      <c r="E24" s="23">
        <v>11</v>
      </c>
      <c r="F24" s="27" t="str">
        <f t="shared" si="1"/>
        <v>N/A</v>
      </c>
      <c r="G24" s="23">
        <v>11</v>
      </c>
      <c r="H24" s="27" t="str">
        <f t="shared" si="2"/>
        <v>N/A</v>
      </c>
      <c r="I24" s="8">
        <v>0</v>
      </c>
      <c r="J24" s="8">
        <v>150</v>
      </c>
      <c r="K24" s="28" t="s">
        <v>734</v>
      </c>
      <c r="L24" s="105" t="str">
        <f t="shared" si="3"/>
        <v>No</v>
      </c>
    </row>
    <row r="25" spans="1:12" x14ac:dyDescent="0.2">
      <c r="A25" s="137" t="s">
        <v>987</v>
      </c>
      <c r="B25" s="22" t="s">
        <v>213</v>
      </c>
      <c r="C25" s="23">
        <v>52246</v>
      </c>
      <c r="D25" s="27" t="str">
        <f t="shared" si="0"/>
        <v>N/A</v>
      </c>
      <c r="E25" s="23">
        <v>34263</v>
      </c>
      <c r="F25" s="27" t="str">
        <f t="shared" si="1"/>
        <v>N/A</v>
      </c>
      <c r="G25" s="23">
        <v>6250</v>
      </c>
      <c r="H25" s="27" t="str">
        <f t="shared" si="2"/>
        <v>N/A</v>
      </c>
      <c r="I25" s="8">
        <v>-34.4</v>
      </c>
      <c r="J25" s="8">
        <v>-81.8</v>
      </c>
      <c r="K25" s="28" t="s">
        <v>734</v>
      </c>
      <c r="L25" s="105" t="str">
        <f t="shared" si="3"/>
        <v>No</v>
      </c>
    </row>
    <row r="26" spans="1:12" x14ac:dyDescent="0.2">
      <c r="A26" s="137" t="s">
        <v>988</v>
      </c>
      <c r="B26" s="22" t="s">
        <v>213</v>
      </c>
      <c r="C26" s="23">
        <v>34091</v>
      </c>
      <c r="D26" s="27" t="str">
        <f t="shared" si="0"/>
        <v>N/A</v>
      </c>
      <c r="E26" s="23">
        <v>68244</v>
      </c>
      <c r="F26" s="27" t="str">
        <f t="shared" si="1"/>
        <v>N/A</v>
      </c>
      <c r="G26" s="23">
        <v>6555</v>
      </c>
      <c r="H26" s="27" t="str">
        <f t="shared" si="2"/>
        <v>N/A</v>
      </c>
      <c r="I26" s="8">
        <v>100.2</v>
      </c>
      <c r="J26" s="8">
        <v>-90.4</v>
      </c>
      <c r="K26" s="28" t="s">
        <v>734</v>
      </c>
      <c r="L26" s="105" t="str">
        <f t="shared" si="3"/>
        <v>No</v>
      </c>
    </row>
    <row r="27" spans="1:12" x14ac:dyDescent="0.2">
      <c r="A27" s="137" t="s">
        <v>989</v>
      </c>
      <c r="B27" s="22" t="s">
        <v>213</v>
      </c>
      <c r="C27" s="23">
        <v>6454</v>
      </c>
      <c r="D27" s="27" t="str">
        <f t="shared" si="0"/>
        <v>N/A</v>
      </c>
      <c r="E27" s="23">
        <v>14280</v>
      </c>
      <c r="F27" s="27" t="str">
        <f t="shared" si="1"/>
        <v>N/A</v>
      </c>
      <c r="G27" s="23">
        <v>3068</v>
      </c>
      <c r="H27" s="27" t="str">
        <f t="shared" si="2"/>
        <v>N/A</v>
      </c>
      <c r="I27" s="8">
        <v>121.3</v>
      </c>
      <c r="J27" s="8">
        <v>-78.5</v>
      </c>
      <c r="K27" s="28" t="s">
        <v>734</v>
      </c>
      <c r="L27" s="105" t="str">
        <f t="shared" si="3"/>
        <v>No</v>
      </c>
    </row>
    <row r="28" spans="1:12" x14ac:dyDescent="0.2">
      <c r="A28" s="156" t="s">
        <v>990</v>
      </c>
      <c r="B28" s="22" t="s">
        <v>213</v>
      </c>
      <c r="C28" s="23">
        <v>35886</v>
      </c>
      <c r="D28" s="27" t="str">
        <f t="shared" si="0"/>
        <v>N/A</v>
      </c>
      <c r="E28" s="23">
        <v>32872</v>
      </c>
      <c r="F28" s="27" t="str">
        <f t="shared" si="1"/>
        <v>N/A</v>
      </c>
      <c r="G28" s="23">
        <v>7506</v>
      </c>
      <c r="H28" s="27" t="str">
        <f t="shared" si="2"/>
        <v>N/A</v>
      </c>
      <c r="I28" s="8">
        <v>-8.4</v>
      </c>
      <c r="J28" s="8">
        <v>-77.2</v>
      </c>
      <c r="K28" s="28" t="s">
        <v>734</v>
      </c>
      <c r="L28" s="105" t="str">
        <f t="shared" si="3"/>
        <v>No</v>
      </c>
    </row>
    <row r="29" spans="1:12" x14ac:dyDescent="0.2">
      <c r="A29" s="156" t="s">
        <v>991</v>
      </c>
      <c r="B29" s="22" t="s">
        <v>213</v>
      </c>
      <c r="C29" s="23">
        <v>11</v>
      </c>
      <c r="D29" s="27" t="str">
        <f t="shared" si="0"/>
        <v>N/A</v>
      </c>
      <c r="E29" s="23">
        <v>0</v>
      </c>
      <c r="F29" s="27" t="str">
        <f t="shared" si="1"/>
        <v>N/A</v>
      </c>
      <c r="G29" s="23">
        <v>0</v>
      </c>
      <c r="H29" s="27" t="str">
        <f t="shared" si="2"/>
        <v>N/A</v>
      </c>
      <c r="I29" s="8">
        <v>-100</v>
      </c>
      <c r="J29" s="8" t="s">
        <v>1751</v>
      </c>
      <c r="K29" s="28" t="s">
        <v>734</v>
      </c>
      <c r="L29" s="105" t="str">
        <f t="shared" si="3"/>
        <v>N/A</v>
      </c>
    </row>
    <row r="30" spans="1:12" x14ac:dyDescent="0.2">
      <c r="A30" s="156" t="s">
        <v>106</v>
      </c>
      <c r="B30" s="22" t="s">
        <v>213</v>
      </c>
      <c r="C30" s="23">
        <v>156076</v>
      </c>
      <c r="D30" s="27" t="str">
        <f t="shared" si="0"/>
        <v>N/A</v>
      </c>
      <c r="E30" s="23">
        <v>314926</v>
      </c>
      <c r="F30" s="27" t="str">
        <f t="shared" si="1"/>
        <v>N/A</v>
      </c>
      <c r="G30" s="23">
        <v>54440</v>
      </c>
      <c r="H30" s="27" t="str">
        <f t="shared" si="2"/>
        <v>N/A</v>
      </c>
      <c r="I30" s="8">
        <v>101.8</v>
      </c>
      <c r="J30" s="8">
        <v>-82.7</v>
      </c>
      <c r="K30" s="28" t="s">
        <v>734</v>
      </c>
      <c r="L30" s="105" t="str">
        <f t="shared" si="3"/>
        <v>No</v>
      </c>
    </row>
    <row r="31" spans="1:12" x14ac:dyDescent="0.2">
      <c r="A31" s="168" t="s">
        <v>992</v>
      </c>
      <c r="B31" s="22" t="s">
        <v>213</v>
      </c>
      <c r="C31" s="23">
        <v>25628</v>
      </c>
      <c r="D31" s="27" t="str">
        <f t="shared" si="0"/>
        <v>N/A</v>
      </c>
      <c r="E31" s="23">
        <v>47655</v>
      </c>
      <c r="F31" s="27" t="str">
        <f t="shared" si="1"/>
        <v>N/A</v>
      </c>
      <c r="G31" s="23">
        <v>5417</v>
      </c>
      <c r="H31" s="27" t="str">
        <f t="shared" si="2"/>
        <v>N/A</v>
      </c>
      <c r="I31" s="8">
        <v>85.95</v>
      </c>
      <c r="J31" s="8">
        <v>-88.6</v>
      </c>
      <c r="K31" s="28" t="s">
        <v>734</v>
      </c>
      <c r="L31" s="105" t="str">
        <f t="shared" si="3"/>
        <v>No</v>
      </c>
    </row>
    <row r="32" spans="1:12" x14ac:dyDescent="0.2">
      <c r="A32" s="168" t="s">
        <v>993</v>
      </c>
      <c r="B32" s="22" t="s">
        <v>213</v>
      </c>
      <c r="C32" s="23">
        <v>11</v>
      </c>
      <c r="D32" s="27" t="str">
        <f t="shared" si="0"/>
        <v>N/A</v>
      </c>
      <c r="E32" s="23">
        <v>11</v>
      </c>
      <c r="F32" s="27" t="str">
        <f t="shared" si="1"/>
        <v>N/A</v>
      </c>
      <c r="G32" s="23">
        <v>0</v>
      </c>
      <c r="H32" s="27" t="str">
        <f t="shared" si="2"/>
        <v>N/A</v>
      </c>
      <c r="I32" s="8">
        <v>0</v>
      </c>
      <c r="J32" s="8">
        <v>-100</v>
      </c>
      <c r="K32" s="28" t="s">
        <v>734</v>
      </c>
      <c r="L32" s="105" t="str">
        <f t="shared" si="3"/>
        <v>No</v>
      </c>
    </row>
    <row r="33" spans="1:12" x14ac:dyDescent="0.2">
      <c r="A33" s="168" t="s">
        <v>994</v>
      </c>
      <c r="B33" s="22" t="s">
        <v>213</v>
      </c>
      <c r="C33" s="23">
        <v>9467</v>
      </c>
      <c r="D33" s="27" t="str">
        <f t="shared" si="0"/>
        <v>N/A</v>
      </c>
      <c r="E33" s="23">
        <v>5995</v>
      </c>
      <c r="F33" s="27" t="str">
        <f t="shared" si="1"/>
        <v>N/A</v>
      </c>
      <c r="G33" s="23">
        <v>860</v>
      </c>
      <c r="H33" s="27" t="str">
        <f t="shared" si="2"/>
        <v>N/A</v>
      </c>
      <c r="I33" s="8">
        <v>-36.700000000000003</v>
      </c>
      <c r="J33" s="8">
        <v>-85.7</v>
      </c>
      <c r="K33" s="28" t="s">
        <v>734</v>
      </c>
      <c r="L33" s="105" t="str">
        <f t="shared" si="3"/>
        <v>No</v>
      </c>
    </row>
    <row r="34" spans="1:12" x14ac:dyDescent="0.2">
      <c r="A34" s="168" t="s">
        <v>995</v>
      </c>
      <c r="B34" s="22" t="s">
        <v>213</v>
      </c>
      <c r="C34" s="23">
        <v>2083</v>
      </c>
      <c r="D34" s="27" t="str">
        <f t="shared" si="0"/>
        <v>N/A</v>
      </c>
      <c r="E34" s="23">
        <v>183153</v>
      </c>
      <c r="F34" s="27" t="str">
        <f t="shared" si="1"/>
        <v>N/A</v>
      </c>
      <c r="G34" s="23">
        <v>21683</v>
      </c>
      <c r="H34" s="27" t="str">
        <f t="shared" si="2"/>
        <v>N/A</v>
      </c>
      <c r="I34" s="8">
        <v>8693</v>
      </c>
      <c r="J34" s="8">
        <v>-88.2</v>
      </c>
      <c r="K34" s="28" t="s">
        <v>734</v>
      </c>
      <c r="L34" s="105" t="str">
        <f t="shared" si="3"/>
        <v>No</v>
      </c>
    </row>
    <row r="35" spans="1:12" x14ac:dyDescent="0.2">
      <c r="A35" s="168" t="s">
        <v>996</v>
      </c>
      <c r="B35" s="22" t="s">
        <v>213</v>
      </c>
      <c r="C35" s="23">
        <v>29207</v>
      </c>
      <c r="D35" s="27" t="str">
        <f t="shared" si="0"/>
        <v>N/A</v>
      </c>
      <c r="E35" s="23">
        <v>36658</v>
      </c>
      <c r="F35" s="27" t="str">
        <f t="shared" si="1"/>
        <v>N/A</v>
      </c>
      <c r="G35" s="23">
        <v>20703</v>
      </c>
      <c r="H35" s="27" t="str">
        <f t="shared" si="2"/>
        <v>N/A</v>
      </c>
      <c r="I35" s="8">
        <v>25.51</v>
      </c>
      <c r="J35" s="8">
        <v>-43.5</v>
      </c>
      <c r="K35" s="28" t="s">
        <v>734</v>
      </c>
      <c r="L35" s="105" t="str">
        <f t="shared" si="3"/>
        <v>No</v>
      </c>
    </row>
    <row r="36" spans="1:12" x14ac:dyDescent="0.2">
      <c r="A36" s="168" t="s">
        <v>997</v>
      </c>
      <c r="B36" s="22" t="s">
        <v>213</v>
      </c>
      <c r="C36" s="23">
        <v>89688</v>
      </c>
      <c r="D36" s="27" t="str">
        <f t="shared" si="0"/>
        <v>N/A</v>
      </c>
      <c r="E36" s="23">
        <v>41462</v>
      </c>
      <c r="F36" s="27" t="str">
        <f t="shared" si="1"/>
        <v>N/A</v>
      </c>
      <c r="G36" s="23">
        <v>5777</v>
      </c>
      <c r="H36" s="27" t="str">
        <f t="shared" si="2"/>
        <v>N/A</v>
      </c>
      <c r="I36" s="8">
        <v>-53.8</v>
      </c>
      <c r="J36" s="8">
        <v>-86.1</v>
      </c>
      <c r="K36" s="28" t="s">
        <v>734</v>
      </c>
      <c r="L36" s="105" t="str">
        <f t="shared" si="3"/>
        <v>No</v>
      </c>
    </row>
    <row r="37" spans="1:12" x14ac:dyDescent="0.2">
      <c r="A37" s="168" t="s">
        <v>122</v>
      </c>
      <c r="B37" s="22" t="s">
        <v>213</v>
      </c>
      <c r="C37" s="23">
        <v>6897</v>
      </c>
      <c r="D37" s="27" t="str">
        <f t="shared" si="0"/>
        <v>N/A</v>
      </c>
      <c r="E37" s="23">
        <v>6513</v>
      </c>
      <c r="F37" s="27" t="str">
        <f t="shared" si="1"/>
        <v>N/A</v>
      </c>
      <c r="G37" s="23">
        <v>29383</v>
      </c>
      <c r="H37" s="27" t="str">
        <f t="shared" si="2"/>
        <v>N/A</v>
      </c>
      <c r="I37" s="8">
        <v>-5.57</v>
      </c>
      <c r="J37" s="8">
        <v>351.1</v>
      </c>
      <c r="K37" s="28" t="s">
        <v>734</v>
      </c>
      <c r="L37" s="105" t="str">
        <f t="shared" si="3"/>
        <v>No</v>
      </c>
    </row>
    <row r="38" spans="1:12" x14ac:dyDescent="0.2">
      <c r="A38" s="168" t="s">
        <v>84</v>
      </c>
      <c r="B38" s="22" t="s">
        <v>213</v>
      </c>
      <c r="C38" s="29">
        <v>6252597446</v>
      </c>
      <c r="D38" s="27" t="str">
        <f t="shared" si="0"/>
        <v>N/A</v>
      </c>
      <c r="E38" s="29">
        <v>6836924926</v>
      </c>
      <c r="F38" s="27" t="str">
        <f t="shared" si="1"/>
        <v>N/A</v>
      </c>
      <c r="G38" s="29">
        <v>7434473485</v>
      </c>
      <c r="H38" s="27" t="str">
        <f t="shared" si="2"/>
        <v>N/A</v>
      </c>
      <c r="I38" s="8">
        <v>9.3450000000000006</v>
      </c>
      <c r="J38" s="8">
        <v>8.74</v>
      </c>
      <c r="K38" s="28" t="s">
        <v>734</v>
      </c>
      <c r="L38" s="105" t="str">
        <f t="shared" si="3"/>
        <v>Yes</v>
      </c>
    </row>
    <row r="39" spans="1:12" x14ac:dyDescent="0.2">
      <c r="A39" s="168" t="s">
        <v>1275</v>
      </c>
      <c r="B39" s="22" t="s">
        <v>213</v>
      </c>
      <c r="C39" s="29">
        <v>13267.717130999999</v>
      </c>
      <c r="D39" s="27" t="str">
        <f t="shared" si="0"/>
        <v>N/A</v>
      </c>
      <c r="E39" s="29">
        <v>10124.367942999999</v>
      </c>
      <c r="F39" s="27" t="str">
        <f t="shared" si="1"/>
        <v>N/A</v>
      </c>
      <c r="G39" s="29">
        <v>11887.967732999999</v>
      </c>
      <c r="H39" s="27" t="str">
        <f t="shared" si="2"/>
        <v>N/A</v>
      </c>
      <c r="I39" s="8">
        <v>-23.7</v>
      </c>
      <c r="J39" s="8">
        <v>17.420000000000002</v>
      </c>
      <c r="K39" s="28" t="s">
        <v>734</v>
      </c>
      <c r="L39" s="105" t="str">
        <f t="shared" si="3"/>
        <v>Yes</v>
      </c>
    </row>
    <row r="40" spans="1:12" x14ac:dyDescent="0.2">
      <c r="A40" s="168" t="s">
        <v>1276</v>
      </c>
      <c r="B40" s="22" t="s">
        <v>213</v>
      </c>
      <c r="C40" s="29">
        <v>24772.278642000001</v>
      </c>
      <c r="D40" s="27" t="str">
        <f>IF($B40="N/A","N/A",IF(C40&gt;10,"No",IF(C40&lt;-10,"No","Yes")))</f>
        <v>N/A</v>
      </c>
      <c r="E40" s="29">
        <v>21814.705149000001</v>
      </c>
      <c r="F40" s="27" t="str">
        <f>IF($B40="N/A","N/A",IF(E40&gt;10,"No",IF(E40&lt;-10,"No","Yes")))</f>
        <v>N/A</v>
      </c>
      <c r="G40" s="29">
        <v>27215.058057999999</v>
      </c>
      <c r="H40" s="27" t="str">
        <f>IF($B40="N/A","N/A",IF(G40&gt;10,"No",IF(G40&lt;-10,"No","Yes")))</f>
        <v>N/A</v>
      </c>
      <c r="I40" s="8">
        <v>-11.9</v>
      </c>
      <c r="J40" s="8">
        <v>24.76</v>
      </c>
      <c r="K40" s="28" t="s">
        <v>734</v>
      </c>
      <c r="L40" s="105" t="str">
        <f>IF(J40="Div by 0", "N/A", IF(K40="N/A","N/A", IF(J40&gt;VALUE(MID(K40,1,2)), "No", IF(J40&lt;-1*VALUE(MID(K40,1,2)), "No", "Yes"))))</f>
        <v>Yes</v>
      </c>
    </row>
    <row r="41" spans="1:12" x14ac:dyDescent="0.2">
      <c r="A41" s="168" t="s">
        <v>107</v>
      </c>
      <c r="B41" s="22" t="s">
        <v>213</v>
      </c>
      <c r="C41" s="29">
        <v>320225616</v>
      </c>
      <c r="D41" s="27" t="str">
        <f t="shared" ref="D41:D44" si="4">IF($B41="N/A","N/A",IF(C41&gt;10,"No",IF(C41&lt;-10,"No","Yes")))</f>
        <v>N/A</v>
      </c>
      <c r="E41" s="29">
        <v>584629819</v>
      </c>
      <c r="F41" s="27" t="str">
        <f t="shared" ref="F41:F44" si="5">IF($B41="N/A","N/A",IF(E41&gt;10,"No",IF(E41&lt;-10,"No","Yes")))</f>
        <v>N/A</v>
      </c>
      <c r="G41" s="29">
        <v>791431771</v>
      </c>
      <c r="H41" s="27" t="str">
        <f t="shared" ref="H41:H44" si="6">IF($B41="N/A","N/A",IF(G41&gt;10,"No",IF(G41&lt;-10,"No","Yes")))</f>
        <v>N/A</v>
      </c>
      <c r="I41" s="8">
        <v>82.57</v>
      </c>
      <c r="J41" s="8">
        <v>35.369999999999997</v>
      </c>
      <c r="K41" s="28" t="s">
        <v>734</v>
      </c>
      <c r="L41" s="105" t="str">
        <f t="shared" ref="L41:L43" si="7">IF(J41="Div by 0", "N/A", IF(K41="N/A","N/A", IF(J41&gt;VALUE(MID(K41,1,2)), "No", IF(J41&lt;-1*VALUE(MID(K41,1,2)), "No", "Yes"))))</f>
        <v>No</v>
      </c>
    </row>
    <row r="42" spans="1:12" x14ac:dyDescent="0.2">
      <c r="A42" s="168" t="s">
        <v>158</v>
      </c>
      <c r="B42" s="30" t="s">
        <v>217</v>
      </c>
      <c r="C42" s="1">
        <v>10667</v>
      </c>
      <c r="D42" s="27" t="str">
        <f>IF($B42="N/A","N/A",IF(C42&gt;0,"No",IF(C42&lt;0,"No","Yes")))</f>
        <v>No</v>
      </c>
      <c r="E42" s="1">
        <v>48084</v>
      </c>
      <c r="F42" s="27" t="str">
        <f>IF($B42="N/A","N/A",IF(E42&gt;0,"No",IF(E42&lt;0,"No","Yes")))</f>
        <v>No</v>
      </c>
      <c r="G42" s="1">
        <v>4787</v>
      </c>
      <c r="H42" s="27" t="str">
        <f>IF($B42="N/A","N/A",IF(G42&gt;0,"No",IF(G42&lt;0,"No","Yes")))</f>
        <v>No</v>
      </c>
      <c r="I42" s="8">
        <v>350.8</v>
      </c>
      <c r="J42" s="8">
        <v>-90</v>
      </c>
      <c r="K42" s="28" t="s">
        <v>734</v>
      </c>
      <c r="L42" s="105" t="str">
        <f t="shared" si="7"/>
        <v>No</v>
      </c>
    </row>
    <row r="43" spans="1:12" x14ac:dyDescent="0.2">
      <c r="A43" s="168" t="s">
        <v>156</v>
      </c>
      <c r="B43" s="22" t="s">
        <v>213</v>
      </c>
      <c r="C43" s="29">
        <v>300254361</v>
      </c>
      <c r="D43" s="27" t="str">
        <f t="shared" si="4"/>
        <v>N/A</v>
      </c>
      <c r="E43" s="29">
        <v>168695119</v>
      </c>
      <c r="F43" s="27" t="str">
        <f t="shared" si="5"/>
        <v>N/A</v>
      </c>
      <c r="G43" s="29">
        <v>8827816</v>
      </c>
      <c r="H43" s="27" t="str">
        <f t="shared" si="6"/>
        <v>N/A</v>
      </c>
      <c r="I43" s="8">
        <v>-43.8</v>
      </c>
      <c r="J43" s="8">
        <v>-94.8</v>
      </c>
      <c r="K43" s="28" t="s">
        <v>734</v>
      </c>
      <c r="L43" s="105" t="str">
        <f t="shared" si="7"/>
        <v>No</v>
      </c>
    </row>
    <row r="44" spans="1:12" x14ac:dyDescent="0.2">
      <c r="A44" s="168" t="s">
        <v>1277</v>
      </c>
      <c r="B44" s="22" t="s">
        <v>213</v>
      </c>
      <c r="C44" s="29">
        <v>28147.96672</v>
      </c>
      <c r="D44" s="27" t="str">
        <f t="shared" si="4"/>
        <v>N/A</v>
      </c>
      <c r="E44" s="29">
        <v>3508.3420473000001</v>
      </c>
      <c r="F44" s="27" t="str">
        <f t="shared" si="5"/>
        <v>N/A</v>
      </c>
      <c r="G44" s="29">
        <v>1844.1228326999999</v>
      </c>
      <c r="H44" s="27" t="str">
        <f t="shared" si="6"/>
        <v>N/A</v>
      </c>
      <c r="I44" s="8">
        <v>-87.5</v>
      </c>
      <c r="J44" s="8">
        <v>-47.4</v>
      </c>
      <c r="K44" s="28" t="s">
        <v>734</v>
      </c>
      <c r="L44" s="105" t="str">
        <f>IF(J44="Div by 0", "N/A", IF(OR(J44="N/A",K44="N/A"),"N/A", IF(J44&gt;VALUE(MID(K44,1,2)), "No", IF(J44&lt;-1*VALUE(MID(K44,1,2)), "No", "Yes"))))</f>
        <v>No</v>
      </c>
    </row>
    <row r="45" spans="1:12" x14ac:dyDescent="0.2">
      <c r="A45" s="168" t="s">
        <v>1278</v>
      </c>
      <c r="B45" s="22" t="s">
        <v>213</v>
      </c>
      <c r="C45" s="29">
        <v>20735.038464000001</v>
      </c>
      <c r="D45" s="27" t="str">
        <f t="shared" ref="D45:D71" si="8">IF($B45="N/A","N/A",IF(C45&gt;10,"No",IF(C45&lt;-10,"No","Yes")))</f>
        <v>N/A</v>
      </c>
      <c r="E45" s="29">
        <v>20651.111326999999</v>
      </c>
      <c r="F45" s="27" t="str">
        <f t="shared" ref="F45:F71" si="9">IF($B45="N/A","N/A",IF(E45&gt;10,"No",IF(E45&lt;-10,"No","Yes")))</f>
        <v>N/A</v>
      </c>
      <c r="G45" s="29">
        <v>21395.653469000001</v>
      </c>
      <c r="H45" s="27" t="str">
        <f t="shared" ref="H45:H71" si="10">IF($B45="N/A","N/A",IF(G45&gt;10,"No",IF(G45&lt;-10,"No","Yes")))</f>
        <v>N/A</v>
      </c>
      <c r="I45" s="8">
        <v>-0.40500000000000003</v>
      </c>
      <c r="J45" s="8">
        <v>3.605</v>
      </c>
      <c r="K45" s="28" t="s">
        <v>734</v>
      </c>
      <c r="L45" s="105" t="str">
        <f t="shared" ref="L45:L71" si="11">IF(J45="Div by 0", "N/A", IF(K45="N/A","N/A", IF(J45&gt;VALUE(MID(K45,1,2)), "No", IF(J45&lt;-1*VALUE(MID(K45,1,2)), "No", "Yes"))))</f>
        <v>Yes</v>
      </c>
    </row>
    <row r="46" spans="1:12" x14ac:dyDescent="0.2">
      <c r="A46" s="168" t="s">
        <v>1279</v>
      </c>
      <c r="B46" s="22" t="s">
        <v>213</v>
      </c>
      <c r="C46" s="29">
        <v>13814.940443</v>
      </c>
      <c r="D46" s="27" t="str">
        <f t="shared" si="8"/>
        <v>N/A</v>
      </c>
      <c r="E46" s="29">
        <v>13040.447774</v>
      </c>
      <c r="F46" s="27" t="str">
        <f t="shared" si="9"/>
        <v>N/A</v>
      </c>
      <c r="G46" s="29">
        <v>32385.518004000001</v>
      </c>
      <c r="H46" s="27" t="str">
        <f t="shared" si="10"/>
        <v>N/A</v>
      </c>
      <c r="I46" s="8">
        <v>-5.61</v>
      </c>
      <c r="J46" s="8">
        <v>148.30000000000001</v>
      </c>
      <c r="K46" s="28" t="s">
        <v>734</v>
      </c>
      <c r="L46" s="105" t="str">
        <f t="shared" si="11"/>
        <v>No</v>
      </c>
    </row>
    <row r="47" spans="1:12" x14ac:dyDescent="0.2">
      <c r="A47" s="168" t="s">
        <v>1280</v>
      </c>
      <c r="B47" s="22" t="s">
        <v>213</v>
      </c>
      <c r="C47" s="29">
        <v>24846.094284999999</v>
      </c>
      <c r="D47" s="27" t="str">
        <f t="shared" si="8"/>
        <v>N/A</v>
      </c>
      <c r="E47" s="29">
        <v>25053.044011999998</v>
      </c>
      <c r="F47" s="27" t="str">
        <f t="shared" si="9"/>
        <v>N/A</v>
      </c>
      <c r="G47" s="29">
        <v>14055.418159999999</v>
      </c>
      <c r="H47" s="27" t="str">
        <f t="shared" si="10"/>
        <v>N/A</v>
      </c>
      <c r="I47" s="8">
        <v>0.83289999999999997</v>
      </c>
      <c r="J47" s="8">
        <v>-43.9</v>
      </c>
      <c r="K47" s="28" t="s">
        <v>734</v>
      </c>
      <c r="L47" s="105" t="str">
        <f t="shared" si="11"/>
        <v>No</v>
      </c>
    </row>
    <row r="48" spans="1:12" x14ac:dyDescent="0.2">
      <c r="A48" s="168" t="s">
        <v>1281</v>
      </c>
      <c r="B48" s="22" t="s">
        <v>213</v>
      </c>
      <c r="C48" s="29">
        <v>981.41666667000004</v>
      </c>
      <c r="D48" s="27" t="str">
        <f t="shared" si="8"/>
        <v>N/A</v>
      </c>
      <c r="E48" s="29">
        <v>4607.1937322000003</v>
      </c>
      <c r="F48" s="27" t="str">
        <f t="shared" si="9"/>
        <v>N/A</v>
      </c>
      <c r="G48" s="29">
        <v>339.84415583999998</v>
      </c>
      <c r="H48" s="27" t="str">
        <f t="shared" si="10"/>
        <v>N/A</v>
      </c>
      <c r="I48" s="8">
        <v>369.4</v>
      </c>
      <c r="J48" s="8">
        <v>-92.6</v>
      </c>
      <c r="K48" s="28" t="s">
        <v>734</v>
      </c>
      <c r="L48" s="105" t="str">
        <f t="shared" si="11"/>
        <v>No</v>
      </c>
    </row>
    <row r="49" spans="1:12" x14ac:dyDescent="0.2">
      <c r="A49" s="168" t="s">
        <v>1282</v>
      </c>
      <c r="B49" s="22" t="s">
        <v>213</v>
      </c>
      <c r="C49" s="29">
        <v>12054.650955999999</v>
      </c>
      <c r="D49" s="27" t="str">
        <f t="shared" si="8"/>
        <v>N/A</v>
      </c>
      <c r="E49" s="29">
        <v>10372.682283</v>
      </c>
      <c r="F49" s="27" t="str">
        <f t="shared" si="9"/>
        <v>N/A</v>
      </c>
      <c r="G49" s="29">
        <v>11421.236923</v>
      </c>
      <c r="H49" s="27" t="str">
        <f t="shared" si="10"/>
        <v>N/A</v>
      </c>
      <c r="I49" s="8">
        <v>-14</v>
      </c>
      <c r="J49" s="8">
        <v>10.11</v>
      </c>
      <c r="K49" s="28" t="s">
        <v>734</v>
      </c>
      <c r="L49" s="105" t="str">
        <f t="shared" si="11"/>
        <v>Yes</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47010.688811</v>
      </c>
      <c r="D51" s="27" t="str">
        <f t="shared" si="8"/>
        <v>N/A</v>
      </c>
      <c r="E51" s="29">
        <v>52485.427809000001</v>
      </c>
      <c r="F51" s="27" t="str">
        <f t="shared" si="9"/>
        <v>N/A</v>
      </c>
      <c r="G51" s="29">
        <v>73143.430361000006</v>
      </c>
      <c r="H51" s="27" t="str">
        <f t="shared" si="10"/>
        <v>N/A</v>
      </c>
      <c r="I51" s="8">
        <v>11.65</v>
      </c>
      <c r="J51" s="8">
        <v>39.36</v>
      </c>
      <c r="K51" s="28" t="s">
        <v>734</v>
      </c>
      <c r="L51" s="105" t="str">
        <f t="shared" si="11"/>
        <v>No</v>
      </c>
    </row>
    <row r="52" spans="1:12" x14ac:dyDescent="0.2">
      <c r="A52" s="168" t="s">
        <v>1285</v>
      </c>
      <c r="B52" s="22" t="s">
        <v>213</v>
      </c>
      <c r="C52" s="29">
        <v>51140.631530999999</v>
      </c>
      <c r="D52" s="27" t="str">
        <f t="shared" si="8"/>
        <v>N/A</v>
      </c>
      <c r="E52" s="29">
        <v>55589.401897000003</v>
      </c>
      <c r="F52" s="27" t="str">
        <f t="shared" si="9"/>
        <v>N/A</v>
      </c>
      <c r="G52" s="29">
        <v>78216.479267000002</v>
      </c>
      <c r="H52" s="27" t="str">
        <f t="shared" si="10"/>
        <v>N/A</v>
      </c>
      <c r="I52" s="8">
        <v>8.6989999999999998</v>
      </c>
      <c r="J52" s="8">
        <v>40.700000000000003</v>
      </c>
      <c r="K52" s="28" t="s">
        <v>734</v>
      </c>
      <c r="L52" s="105" t="str">
        <f t="shared" si="11"/>
        <v>No</v>
      </c>
    </row>
    <row r="53" spans="1:12" x14ac:dyDescent="0.2">
      <c r="A53" s="168" t="s">
        <v>1286</v>
      </c>
      <c r="B53" s="22" t="s">
        <v>213</v>
      </c>
      <c r="C53" s="29">
        <v>38249.260295</v>
      </c>
      <c r="D53" s="27" t="str">
        <f t="shared" si="8"/>
        <v>N/A</v>
      </c>
      <c r="E53" s="29">
        <v>46029.099092999997</v>
      </c>
      <c r="F53" s="27" t="str">
        <f t="shared" si="9"/>
        <v>N/A</v>
      </c>
      <c r="G53" s="29">
        <v>27413.707073000001</v>
      </c>
      <c r="H53" s="27" t="str">
        <f t="shared" si="10"/>
        <v>N/A</v>
      </c>
      <c r="I53" s="8">
        <v>20.34</v>
      </c>
      <c r="J53" s="8">
        <v>-40.4</v>
      </c>
      <c r="K53" s="28" t="s">
        <v>734</v>
      </c>
      <c r="L53" s="105" t="str">
        <f t="shared" si="11"/>
        <v>No</v>
      </c>
    </row>
    <row r="54" spans="1:12" x14ac:dyDescent="0.2">
      <c r="A54" s="168" t="s">
        <v>1287</v>
      </c>
      <c r="B54" s="22" t="s">
        <v>213</v>
      </c>
      <c r="C54" s="29">
        <v>15643.581451</v>
      </c>
      <c r="D54" s="27" t="str">
        <f t="shared" si="8"/>
        <v>N/A</v>
      </c>
      <c r="E54" s="29">
        <v>15330.464161</v>
      </c>
      <c r="F54" s="27" t="str">
        <f t="shared" si="9"/>
        <v>N/A</v>
      </c>
      <c r="G54" s="29">
        <v>5269.4694656000001</v>
      </c>
      <c r="H54" s="27" t="str">
        <f t="shared" si="10"/>
        <v>N/A</v>
      </c>
      <c r="I54" s="8">
        <v>-2</v>
      </c>
      <c r="J54" s="8">
        <v>-65.599999999999994</v>
      </c>
      <c r="K54" s="28" t="s">
        <v>734</v>
      </c>
      <c r="L54" s="105" t="str">
        <f t="shared" si="11"/>
        <v>No</v>
      </c>
    </row>
    <row r="55" spans="1:12" x14ac:dyDescent="0.2">
      <c r="A55" s="168" t="s">
        <v>1663</v>
      </c>
      <c r="B55" s="22" t="s">
        <v>213</v>
      </c>
      <c r="C55" s="29">
        <v>18674.785527</v>
      </c>
      <c r="D55" s="27" t="str">
        <f t="shared" si="8"/>
        <v>N/A</v>
      </c>
      <c r="E55" s="29">
        <v>18289.375531999998</v>
      </c>
      <c r="F55" s="27" t="str">
        <f t="shared" si="9"/>
        <v>N/A</v>
      </c>
      <c r="G55" s="29">
        <v>27040.454128000001</v>
      </c>
      <c r="H55" s="27" t="str">
        <f t="shared" si="10"/>
        <v>N/A</v>
      </c>
      <c r="I55" s="8">
        <v>-2.06</v>
      </c>
      <c r="J55" s="8">
        <v>47.85</v>
      </c>
      <c r="K55" s="28" t="s">
        <v>734</v>
      </c>
      <c r="L55" s="105" t="str">
        <f t="shared" si="11"/>
        <v>No</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2795.4324271999999</v>
      </c>
      <c r="D57" s="27" t="str">
        <f t="shared" si="8"/>
        <v>N/A</v>
      </c>
      <c r="E57" s="29">
        <v>2268.4190487000001</v>
      </c>
      <c r="F57" s="27" t="str">
        <f t="shared" si="9"/>
        <v>N/A</v>
      </c>
      <c r="G57" s="29">
        <v>3237.3741113999999</v>
      </c>
      <c r="H57" s="27" t="str">
        <f t="shared" si="10"/>
        <v>N/A</v>
      </c>
      <c r="I57" s="8">
        <v>-18.899999999999999</v>
      </c>
      <c r="J57" s="8">
        <v>42.71</v>
      </c>
      <c r="K57" s="28" t="s">
        <v>734</v>
      </c>
      <c r="L57" s="105" t="str">
        <f t="shared" si="11"/>
        <v>No</v>
      </c>
    </row>
    <row r="58" spans="1:12" x14ac:dyDescent="0.2">
      <c r="A58" s="168" t="s">
        <v>1289</v>
      </c>
      <c r="B58" s="22" t="s">
        <v>213</v>
      </c>
      <c r="C58" s="29">
        <v>1782.6531957</v>
      </c>
      <c r="D58" s="27" t="str">
        <f t="shared" si="8"/>
        <v>N/A</v>
      </c>
      <c r="E58" s="29">
        <v>1207.3096743999999</v>
      </c>
      <c r="F58" s="27" t="str">
        <f t="shared" si="9"/>
        <v>N/A</v>
      </c>
      <c r="G58" s="29">
        <v>771.45362925999996</v>
      </c>
      <c r="H58" s="27" t="str">
        <f t="shared" si="10"/>
        <v>N/A</v>
      </c>
      <c r="I58" s="8">
        <v>-32.299999999999997</v>
      </c>
      <c r="J58" s="8">
        <v>-36.1</v>
      </c>
      <c r="K58" s="28" t="s">
        <v>734</v>
      </c>
      <c r="L58" s="105" t="str">
        <f t="shared" si="11"/>
        <v>No</v>
      </c>
    </row>
    <row r="59" spans="1:12" ht="12" customHeight="1" x14ac:dyDescent="0.2">
      <c r="A59" s="168" t="s">
        <v>1665</v>
      </c>
      <c r="B59" s="22" t="s">
        <v>213</v>
      </c>
      <c r="C59" s="29">
        <v>0</v>
      </c>
      <c r="D59" s="27" t="str">
        <f t="shared" si="8"/>
        <v>N/A</v>
      </c>
      <c r="E59" s="29">
        <v>0</v>
      </c>
      <c r="F59" s="27" t="str">
        <f t="shared" si="9"/>
        <v>N/A</v>
      </c>
      <c r="G59" s="29">
        <v>0</v>
      </c>
      <c r="H59" s="27" t="str">
        <f t="shared" si="10"/>
        <v>N/A</v>
      </c>
      <c r="I59" s="8" t="s">
        <v>1751</v>
      </c>
      <c r="J59" s="8" t="s">
        <v>1751</v>
      </c>
      <c r="K59" s="28" t="s">
        <v>734</v>
      </c>
      <c r="L59" s="105" t="str">
        <f t="shared" si="11"/>
        <v>N/A</v>
      </c>
    </row>
    <row r="60" spans="1:12" x14ac:dyDescent="0.2">
      <c r="A60" s="168" t="s">
        <v>1666</v>
      </c>
      <c r="B60" s="22" t="s">
        <v>213</v>
      </c>
      <c r="C60" s="29">
        <v>479.01270911</v>
      </c>
      <c r="D60" s="27" t="str">
        <f t="shared" si="8"/>
        <v>N/A</v>
      </c>
      <c r="E60" s="29">
        <v>407.91503955000002</v>
      </c>
      <c r="F60" s="27" t="str">
        <f t="shared" si="9"/>
        <v>N/A</v>
      </c>
      <c r="G60" s="29">
        <v>130.05936</v>
      </c>
      <c r="H60" s="27" t="str">
        <f t="shared" si="10"/>
        <v>N/A</v>
      </c>
      <c r="I60" s="8">
        <v>-14.8</v>
      </c>
      <c r="J60" s="8">
        <v>-68.099999999999994</v>
      </c>
      <c r="K60" s="28" t="s">
        <v>734</v>
      </c>
      <c r="L60" s="105" t="str">
        <f t="shared" si="11"/>
        <v>No</v>
      </c>
    </row>
    <row r="61" spans="1:12" x14ac:dyDescent="0.2">
      <c r="A61" s="104" t="s">
        <v>1667</v>
      </c>
      <c r="B61" s="22" t="s">
        <v>213</v>
      </c>
      <c r="C61" s="29">
        <v>1127.2169781</v>
      </c>
      <c r="D61" s="27" t="str">
        <f t="shared" si="8"/>
        <v>N/A</v>
      </c>
      <c r="E61" s="29">
        <v>1176.9541352000001</v>
      </c>
      <c r="F61" s="27" t="str">
        <f t="shared" si="9"/>
        <v>N/A</v>
      </c>
      <c r="G61" s="29">
        <v>485.41952708000002</v>
      </c>
      <c r="H61" s="27" t="str">
        <f t="shared" si="10"/>
        <v>N/A</v>
      </c>
      <c r="I61" s="8">
        <v>4.4119999999999999</v>
      </c>
      <c r="J61" s="8">
        <v>-58.8</v>
      </c>
      <c r="K61" s="28" t="s">
        <v>734</v>
      </c>
      <c r="L61" s="105" t="str">
        <f t="shared" si="11"/>
        <v>No</v>
      </c>
    </row>
    <row r="62" spans="1:12" x14ac:dyDescent="0.2">
      <c r="A62" s="104" t="s">
        <v>1668</v>
      </c>
      <c r="B62" s="22" t="s">
        <v>213</v>
      </c>
      <c r="C62" s="29">
        <v>1201.5108459999999</v>
      </c>
      <c r="D62" s="27" t="str">
        <f t="shared" si="8"/>
        <v>N/A</v>
      </c>
      <c r="E62" s="29">
        <v>547.99369748000004</v>
      </c>
      <c r="F62" s="27" t="str">
        <f t="shared" si="9"/>
        <v>N/A</v>
      </c>
      <c r="G62" s="29">
        <v>300.03585398000001</v>
      </c>
      <c r="H62" s="27" t="str">
        <f t="shared" si="10"/>
        <v>N/A</v>
      </c>
      <c r="I62" s="8">
        <v>-54.4</v>
      </c>
      <c r="J62" s="8">
        <v>-45.2</v>
      </c>
      <c r="K62" s="28" t="s">
        <v>734</v>
      </c>
      <c r="L62" s="105" t="str">
        <f t="shared" si="11"/>
        <v>No</v>
      </c>
    </row>
    <row r="63" spans="1:12" x14ac:dyDescent="0.2">
      <c r="A63" s="104" t="s">
        <v>1669</v>
      </c>
      <c r="B63" s="22" t="s">
        <v>213</v>
      </c>
      <c r="C63" s="29">
        <v>9923.6860056999994</v>
      </c>
      <c r="D63" s="27" t="str">
        <f t="shared" si="8"/>
        <v>N/A</v>
      </c>
      <c r="E63" s="29">
        <v>10236.412447999999</v>
      </c>
      <c r="F63" s="27" t="str">
        <f t="shared" si="9"/>
        <v>N/A</v>
      </c>
      <c r="G63" s="29">
        <v>12332.000265999999</v>
      </c>
      <c r="H63" s="27" t="str">
        <f t="shared" si="10"/>
        <v>N/A</v>
      </c>
      <c r="I63" s="8">
        <v>3.1509999999999998</v>
      </c>
      <c r="J63" s="8">
        <v>20.47</v>
      </c>
      <c r="K63" s="28" t="s">
        <v>734</v>
      </c>
      <c r="L63" s="105" t="str">
        <f t="shared" si="11"/>
        <v>Yes</v>
      </c>
    </row>
    <row r="64" spans="1:12" x14ac:dyDescent="0.2">
      <c r="A64" s="104" t="s">
        <v>1670</v>
      </c>
      <c r="B64" s="22" t="s">
        <v>213</v>
      </c>
      <c r="C64" s="29">
        <v>0</v>
      </c>
      <c r="D64" s="27" t="str">
        <f t="shared" si="8"/>
        <v>N/A</v>
      </c>
      <c r="E64" s="29" t="s">
        <v>1751</v>
      </c>
      <c r="F64" s="27" t="str">
        <f t="shared" si="9"/>
        <v>N/A</v>
      </c>
      <c r="G64" s="29" t="s">
        <v>1751</v>
      </c>
      <c r="H64" s="27" t="str">
        <f t="shared" si="10"/>
        <v>N/A</v>
      </c>
      <c r="I64" s="8" t="s">
        <v>1751</v>
      </c>
      <c r="J64" s="8" t="s">
        <v>1751</v>
      </c>
      <c r="K64" s="28" t="s">
        <v>734</v>
      </c>
      <c r="L64" s="105" t="str">
        <f t="shared" si="11"/>
        <v>N/A</v>
      </c>
    </row>
    <row r="65" spans="1:12" x14ac:dyDescent="0.2">
      <c r="A65" s="104" t="s">
        <v>1671</v>
      </c>
      <c r="B65" s="22" t="s">
        <v>213</v>
      </c>
      <c r="C65" s="29">
        <v>2816.5876687999998</v>
      </c>
      <c r="D65" s="27" t="str">
        <f t="shared" si="8"/>
        <v>N/A</v>
      </c>
      <c r="E65" s="29">
        <v>1863.9754608999999</v>
      </c>
      <c r="F65" s="27" t="str">
        <f t="shared" si="9"/>
        <v>N/A</v>
      </c>
      <c r="G65" s="29">
        <v>1134.3695812000001</v>
      </c>
      <c r="H65" s="27" t="str">
        <f t="shared" si="10"/>
        <v>N/A</v>
      </c>
      <c r="I65" s="8">
        <v>-33.799999999999997</v>
      </c>
      <c r="J65" s="8">
        <v>-39.1</v>
      </c>
      <c r="K65" s="28" t="s">
        <v>734</v>
      </c>
      <c r="L65" s="105" t="str">
        <f t="shared" si="11"/>
        <v>No</v>
      </c>
    </row>
    <row r="66" spans="1:12" x14ac:dyDescent="0.2">
      <c r="A66" s="104" t="s">
        <v>1672</v>
      </c>
      <c r="B66" s="22" t="s">
        <v>213</v>
      </c>
      <c r="C66" s="29">
        <v>1503.2826206</v>
      </c>
      <c r="D66" s="27" t="str">
        <f t="shared" si="8"/>
        <v>N/A</v>
      </c>
      <c r="E66" s="29">
        <v>986.49472247999995</v>
      </c>
      <c r="F66" s="27" t="str">
        <f t="shared" si="9"/>
        <v>N/A</v>
      </c>
      <c r="G66" s="29">
        <v>494.03230569999999</v>
      </c>
      <c r="H66" s="27" t="str">
        <f t="shared" si="10"/>
        <v>N/A</v>
      </c>
      <c r="I66" s="8">
        <v>-34.4</v>
      </c>
      <c r="J66" s="8">
        <v>-49.9</v>
      </c>
      <c r="K66" s="28" t="s">
        <v>734</v>
      </c>
      <c r="L66" s="105" t="str">
        <f t="shared" si="11"/>
        <v>No</v>
      </c>
    </row>
    <row r="67" spans="1:12" x14ac:dyDescent="0.2">
      <c r="A67" s="104" t="s">
        <v>1673</v>
      </c>
      <c r="B67" s="22" t="s">
        <v>213</v>
      </c>
      <c r="C67" s="29">
        <v>0</v>
      </c>
      <c r="D67" s="27" t="str">
        <f t="shared" si="8"/>
        <v>N/A</v>
      </c>
      <c r="E67" s="29">
        <v>0</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v>2309.3255518999999</v>
      </c>
      <c r="D68" s="27" t="str">
        <f t="shared" si="8"/>
        <v>N/A</v>
      </c>
      <c r="E68" s="29">
        <v>1714.6635530000001</v>
      </c>
      <c r="F68" s="27" t="str">
        <f t="shared" si="9"/>
        <v>N/A</v>
      </c>
      <c r="G68" s="29">
        <v>1027.3488371999999</v>
      </c>
      <c r="H68" s="27" t="str">
        <f t="shared" si="10"/>
        <v>N/A</v>
      </c>
      <c r="I68" s="8">
        <v>-25.8</v>
      </c>
      <c r="J68" s="8">
        <v>-40.1</v>
      </c>
      <c r="K68" s="28" t="s">
        <v>734</v>
      </c>
      <c r="L68" s="105" t="str">
        <f t="shared" si="11"/>
        <v>No</v>
      </c>
    </row>
    <row r="69" spans="1:12" x14ac:dyDescent="0.2">
      <c r="A69" s="128" t="s">
        <v>1675</v>
      </c>
      <c r="B69" s="22" t="s">
        <v>213</v>
      </c>
      <c r="C69" s="29">
        <v>846.51848296000003</v>
      </c>
      <c r="D69" s="27" t="str">
        <f t="shared" si="8"/>
        <v>N/A</v>
      </c>
      <c r="E69" s="29">
        <v>1433.8385994</v>
      </c>
      <c r="F69" s="27" t="str">
        <f t="shared" si="9"/>
        <v>N/A</v>
      </c>
      <c r="G69" s="29">
        <v>827.99875478000001</v>
      </c>
      <c r="H69" s="27" t="str">
        <f t="shared" si="10"/>
        <v>N/A</v>
      </c>
      <c r="I69" s="8">
        <v>69.38</v>
      </c>
      <c r="J69" s="8">
        <v>-42.3</v>
      </c>
      <c r="K69" s="28" t="s">
        <v>734</v>
      </c>
      <c r="L69" s="105" t="str">
        <f t="shared" si="11"/>
        <v>No</v>
      </c>
    </row>
    <row r="70" spans="1:12" x14ac:dyDescent="0.2">
      <c r="A70" s="168" t="s">
        <v>1676</v>
      </c>
      <c r="B70" s="22" t="s">
        <v>213</v>
      </c>
      <c r="C70" s="29">
        <v>1124.3592632</v>
      </c>
      <c r="D70" s="27" t="str">
        <f t="shared" si="8"/>
        <v>N/A</v>
      </c>
      <c r="E70" s="29">
        <v>1185.5252877999999</v>
      </c>
      <c r="F70" s="27" t="str">
        <f t="shared" si="9"/>
        <v>N/A</v>
      </c>
      <c r="G70" s="29">
        <v>663.22078925999995</v>
      </c>
      <c r="H70" s="27" t="str">
        <f t="shared" si="10"/>
        <v>N/A</v>
      </c>
      <c r="I70" s="8">
        <v>5.44</v>
      </c>
      <c r="J70" s="8">
        <v>-44.1</v>
      </c>
      <c r="K70" s="28" t="s">
        <v>734</v>
      </c>
      <c r="L70" s="105" t="str">
        <f t="shared" si="11"/>
        <v>No</v>
      </c>
    </row>
    <row r="71" spans="1:12" x14ac:dyDescent="0.2">
      <c r="A71" s="168" t="s">
        <v>1677</v>
      </c>
      <c r="B71" s="22" t="s">
        <v>213</v>
      </c>
      <c r="C71" s="29">
        <v>3842.3285835000001</v>
      </c>
      <c r="D71" s="27" t="str">
        <f t="shared" si="8"/>
        <v>N/A</v>
      </c>
      <c r="E71" s="29">
        <v>5394.1607978000002</v>
      </c>
      <c r="F71" s="27" t="str">
        <f t="shared" si="9"/>
        <v>N/A</v>
      </c>
      <c r="G71" s="29">
        <v>4589.0998787999997</v>
      </c>
      <c r="H71" s="27" t="str">
        <f t="shared" si="10"/>
        <v>N/A</v>
      </c>
      <c r="I71" s="8">
        <v>40.39</v>
      </c>
      <c r="J71" s="8">
        <v>-14.9</v>
      </c>
      <c r="K71" s="28" t="s">
        <v>734</v>
      </c>
      <c r="L71" s="105" t="str">
        <f t="shared" si="11"/>
        <v>Yes</v>
      </c>
    </row>
    <row r="72" spans="1:12" x14ac:dyDescent="0.2">
      <c r="A72" s="168" t="s">
        <v>1596</v>
      </c>
      <c r="B72" s="22" t="s">
        <v>213</v>
      </c>
      <c r="C72" s="29">
        <v>1024997569</v>
      </c>
      <c r="D72" s="27" t="str">
        <f t="shared" ref="D72:D135" si="12">IF($B72="N/A","N/A",IF(C72&gt;10,"No",IF(C72&lt;-10,"No","Yes")))</f>
        <v>N/A</v>
      </c>
      <c r="E72" s="29">
        <v>1025666598</v>
      </c>
      <c r="F72" s="27" t="str">
        <f t="shared" ref="F72:F135" si="13">IF($B72="N/A","N/A",IF(E72&gt;10,"No",IF(E72&lt;-10,"No","Yes")))</f>
        <v>N/A</v>
      </c>
      <c r="G72" s="29">
        <v>978033044</v>
      </c>
      <c r="H72" s="27" t="str">
        <f t="shared" ref="H72:H135" si="14">IF($B72="N/A","N/A",IF(G72&gt;10,"No",IF(G72&lt;-10,"No","Yes")))</f>
        <v>N/A</v>
      </c>
      <c r="I72" s="8">
        <v>6.5299999999999997E-2</v>
      </c>
      <c r="J72" s="8">
        <v>-4.6399999999999997</v>
      </c>
      <c r="K72" s="28" t="s">
        <v>734</v>
      </c>
      <c r="L72" s="105" t="str">
        <f t="shared" ref="L72:L132" si="15">IF(J72="Div by 0", "N/A", IF(K72="N/A","N/A", IF(J72&gt;VALUE(MID(K72,1,2)), "No", IF(J72&lt;-1*VALUE(MID(K72,1,2)), "No", "Yes"))))</f>
        <v>Yes</v>
      </c>
    </row>
    <row r="73" spans="1:12" x14ac:dyDescent="0.2">
      <c r="A73" s="168" t="s">
        <v>1597</v>
      </c>
      <c r="B73" s="22" t="s">
        <v>213</v>
      </c>
      <c r="C73" s="23">
        <v>42697</v>
      </c>
      <c r="D73" s="27" t="str">
        <f t="shared" si="12"/>
        <v>N/A</v>
      </c>
      <c r="E73" s="23">
        <v>47036</v>
      </c>
      <c r="F73" s="27" t="str">
        <f t="shared" si="13"/>
        <v>N/A</v>
      </c>
      <c r="G73" s="23">
        <v>37827</v>
      </c>
      <c r="H73" s="27" t="str">
        <f t="shared" si="14"/>
        <v>N/A</v>
      </c>
      <c r="I73" s="8">
        <v>10.16</v>
      </c>
      <c r="J73" s="8">
        <v>-19.600000000000001</v>
      </c>
      <c r="K73" s="28" t="s">
        <v>734</v>
      </c>
      <c r="L73" s="105" t="str">
        <f t="shared" si="15"/>
        <v>Yes</v>
      </c>
    </row>
    <row r="74" spans="1:12" x14ac:dyDescent="0.2">
      <c r="A74" s="168" t="s">
        <v>1290</v>
      </c>
      <c r="B74" s="22" t="s">
        <v>213</v>
      </c>
      <c r="C74" s="29">
        <v>24006.313535000001</v>
      </c>
      <c r="D74" s="27" t="str">
        <f t="shared" si="12"/>
        <v>N/A</v>
      </c>
      <c r="E74" s="29">
        <v>21805.991113</v>
      </c>
      <c r="F74" s="27" t="str">
        <f t="shared" si="13"/>
        <v>N/A</v>
      </c>
      <c r="G74" s="29">
        <v>25855.421893999999</v>
      </c>
      <c r="H74" s="27" t="str">
        <f t="shared" si="14"/>
        <v>N/A</v>
      </c>
      <c r="I74" s="8">
        <v>-9.17</v>
      </c>
      <c r="J74" s="8">
        <v>18.57</v>
      </c>
      <c r="K74" s="28" t="s">
        <v>734</v>
      </c>
      <c r="L74" s="105" t="str">
        <f t="shared" si="15"/>
        <v>Yes</v>
      </c>
    </row>
    <row r="75" spans="1:12" ht="25.5" x14ac:dyDescent="0.2">
      <c r="A75" s="168" t="s">
        <v>1291</v>
      </c>
      <c r="B75" s="22" t="s">
        <v>213</v>
      </c>
      <c r="C75" s="23">
        <v>23.380776167</v>
      </c>
      <c r="D75" s="27" t="str">
        <f t="shared" si="12"/>
        <v>N/A</v>
      </c>
      <c r="E75" s="23">
        <v>21.093439067999999</v>
      </c>
      <c r="F75" s="27" t="str">
        <f t="shared" si="13"/>
        <v>N/A</v>
      </c>
      <c r="G75" s="23">
        <v>16.398181192999999</v>
      </c>
      <c r="H75" s="27" t="str">
        <f t="shared" si="14"/>
        <v>N/A</v>
      </c>
      <c r="I75" s="8">
        <v>-9.7799999999999994</v>
      </c>
      <c r="J75" s="8">
        <v>-22.3</v>
      </c>
      <c r="K75" s="28" t="s">
        <v>734</v>
      </c>
      <c r="L75" s="105" t="str">
        <f t="shared" si="15"/>
        <v>Yes</v>
      </c>
    </row>
    <row r="76" spans="1:12" ht="25.5" x14ac:dyDescent="0.2">
      <c r="A76" s="168" t="s">
        <v>545</v>
      </c>
      <c r="B76" s="22" t="s">
        <v>213</v>
      </c>
      <c r="C76" s="29">
        <v>19569901</v>
      </c>
      <c r="D76" s="27" t="str">
        <f t="shared" si="12"/>
        <v>N/A</v>
      </c>
      <c r="E76" s="29">
        <v>22351231</v>
      </c>
      <c r="F76" s="27" t="str">
        <f t="shared" si="13"/>
        <v>N/A</v>
      </c>
      <c r="G76" s="29">
        <v>26232836</v>
      </c>
      <c r="H76" s="27" t="str">
        <f t="shared" si="14"/>
        <v>N/A</v>
      </c>
      <c r="I76" s="8">
        <v>14.21</v>
      </c>
      <c r="J76" s="8">
        <v>17.37</v>
      </c>
      <c r="K76" s="28" t="s">
        <v>734</v>
      </c>
      <c r="L76" s="105" t="str">
        <f t="shared" si="15"/>
        <v>Yes</v>
      </c>
    </row>
    <row r="77" spans="1:12" x14ac:dyDescent="0.2">
      <c r="A77" s="168" t="s">
        <v>546</v>
      </c>
      <c r="B77" s="22" t="s">
        <v>213</v>
      </c>
      <c r="C77" s="23">
        <v>264</v>
      </c>
      <c r="D77" s="27" t="str">
        <f t="shared" si="12"/>
        <v>N/A</v>
      </c>
      <c r="E77" s="23">
        <v>268</v>
      </c>
      <c r="F77" s="27" t="str">
        <f t="shared" si="13"/>
        <v>N/A</v>
      </c>
      <c r="G77" s="23">
        <v>297</v>
      </c>
      <c r="H77" s="27" t="str">
        <f t="shared" si="14"/>
        <v>N/A</v>
      </c>
      <c r="I77" s="8">
        <v>1.5149999999999999</v>
      </c>
      <c r="J77" s="8">
        <v>10.82</v>
      </c>
      <c r="K77" s="28" t="s">
        <v>734</v>
      </c>
      <c r="L77" s="105" t="str">
        <f t="shared" si="15"/>
        <v>Yes</v>
      </c>
    </row>
    <row r="78" spans="1:12" x14ac:dyDescent="0.2">
      <c r="A78" s="168" t="s">
        <v>1292</v>
      </c>
      <c r="B78" s="22" t="s">
        <v>213</v>
      </c>
      <c r="C78" s="29">
        <v>74128.412878999996</v>
      </c>
      <c r="D78" s="27" t="str">
        <f t="shared" si="12"/>
        <v>N/A</v>
      </c>
      <c r="E78" s="29">
        <v>83400.115672</v>
      </c>
      <c r="F78" s="27" t="str">
        <f t="shared" si="13"/>
        <v>N/A</v>
      </c>
      <c r="G78" s="29">
        <v>88326.047137999994</v>
      </c>
      <c r="H78" s="27" t="str">
        <f t="shared" si="14"/>
        <v>N/A</v>
      </c>
      <c r="I78" s="8">
        <v>12.51</v>
      </c>
      <c r="J78" s="8">
        <v>5.9059999999999997</v>
      </c>
      <c r="K78" s="28" t="s">
        <v>734</v>
      </c>
      <c r="L78" s="105" t="str">
        <f t="shared" si="15"/>
        <v>Yes</v>
      </c>
    </row>
    <row r="79" spans="1:12" ht="25.5" x14ac:dyDescent="0.2">
      <c r="A79" s="168" t="s">
        <v>547</v>
      </c>
      <c r="B79" s="22" t="s">
        <v>213</v>
      </c>
      <c r="C79" s="29">
        <v>125673611</v>
      </c>
      <c r="D79" s="27" t="str">
        <f t="shared" si="12"/>
        <v>N/A</v>
      </c>
      <c r="E79" s="29">
        <v>119350411</v>
      </c>
      <c r="F79" s="27" t="str">
        <f t="shared" si="13"/>
        <v>N/A</v>
      </c>
      <c r="G79" s="29">
        <v>124854994</v>
      </c>
      <c r="H79" s="27" t="str">
        <f t="shared" si="14"/>
        <v>N/A</v>
      </c>
      <c r="I79" s="8">
        <v>-5.03</v>
      </c>
      <c r="J79" s="8">
        <v>4.6120000000000001</v>
      </c>
      <c r="K79" s="28" t="s">
        <v>734</v>
      </c>
      <c r="L79" s="105" t="str">
        <f t="shared" si="15"/>
        <v>Yes</v>
      </c>
    </row>
    <row r="80" spans="1:12" x14ac:dyDescent="0.2">
      <c r="A80" s="168" t="s">
        <v>548</v>
      </c>
      <c r="B80" s="22" t="s">
        <v>213</v>
      </c>
      <c r="C80" s="23">
        <v>3208</v>
      </c>
      <c r="D80" s="27" t="str">
        <f t="shared" si="12"/>
        <v>N/A</v>
      </c>
      <c r="E80" s="23">
        <v>3322</v>
      </c>
      <c r="F80" s="27" t="str">
        <f t="shared" si="13"/>
        <v>N/A</v>
      </c>
      <c r="G80" s="23">
        <v>2859</v>
      </c>
      <c r="H80" s="27" t="str">
        <f t="shared" si="14"/>
        <v>N/A</v>
      </c>
      <c r="I80" s="8">
        <v>3.5539999999999998</v>
      </c>
      <c r="J80" s="8">
        <v>-13.9</v>
      </c>
      <c r="K80" s="28" t="s">
        <v>734</v>
      </c>
      <c r="L80" s="105" t="str">
        <f t="shared" si="15"/>
        <v>Yes</v>
      </c>
    </row>
    <row r="81" spans="1:12" ht="25.5" x14ac:dyDescent="0.2">
      <c r="A81" s="168" t="s">
        <v>1293</v>
      </c>
      <c r="B81" s="22" t="s">
        <v>213</v>
      </c>
      <c r="C81" s="29">
        <v>39175.065773000002</v>
      </c>
      <c r="D81" s="27" t="str">
        <f t="shared" si="12"/>
        <v>N/A</v>
      </c>
      <c r="E81" s="29">
        <v>35927.276038999997</v>
      </c>
      <c r="F81" s="27" t="str">
        <f t="shared" si="13"/>
        <v>N/A</v>
      </c>
      <c r="G81" s="29">
        <v>43670.861839999998</v>
      </c>
      <c r="H81" s="27" t="str">
        <f t="shared" si="14"/>
        <v>N/A</v>
      </c>
      <c r="I81" s="8">
        <v>-8.2899999999999991</v>
      </c>
      <c r="J81" s="8">
        <v>21.55</v>
      </c>
      <c r="K81" s="28" t="s">
        <v>734</v>
      </c>
      <c r="L81" s="105" t="str">
        <f t="shared" si="15"/>
        <v>Yes</v>
      </c>
    </row>
    <row r="82" spans="1:12" ht="25.5" x14ac:dyDescent="0.2">
      <c r="A82" s="168" t="s">
        <v>549</v>
      </c>
      <c r="B82" s="22" t="s">
        <v>213</v>
      </c>
      <c r="C82" s="29">
        <v>729955174</v>
      </c>
      <c r="D82" s="27" t="str">
        <f t="shared" si="12"/>
        <v>N/A</v>
      </c>
      <c r="E82" s="29">
        <v>784035979</v>
      </c>
      <c r="F82" s="27" t="str">
        <f t="shared" si="13"/>
        <v>N/A</v>
      </c>
      <c r="G82" s="29">
        <v>788181819</v>
      </c>
      <c r="H82" s="27" t="str">
        <f t="shared" si="14"/>
        <v>N/A</v>
      </c>
      <c r="I82" s="8">
        <v>7.4089999999999998</v>
      </c>
      <c r="J82" s="8">
        <v>0.52880000000000005</v>
      </c>
      <c r="K82" s="28" t="s">
        <v>734</v>
      </c>
      <c r="L82" s="105" t="str">
        <f t="shared" si="15"/>
        <v>Yes</v>
      </c>
    </row>
    <row r="83" spans="1:12" x14ac:dyDescent="0.2">
      <c r="A83" s="168" t="s">
        <v>550</v>
      </c>
      <c r="B83" s="22" t="s">
        <v>213</v>
      </c>
      <c r="C83" s="23">
        <v>2775</v>
      </c>
      <c r="D83" s="27" t="str">
        <f t="shared" si="12"/>
        <v>N/A</v>
      </c>
      <c r="E83" s="23">
        <v>2656</v>
      </c>
      <c r="F83" s="27" t="str">
        <f t="shared" si="13"/>
        <v>N/A</v>
      </c>
      <c r="G83" s="23">
        <v>2530</v>
      </c>
      <c r="H83" s="27" t="str">
        <f t="shared" si="14"/>
        <v>N/A</v>
      </c>
      <c r="I83" s="8">
        <v>-4.29</v>
      </c>
      <c r="J83" s="8">
        <v>-4.74</v>
      </c>
      <c r="K83" s="28" t="s">
        <v>734</v>
      </c>
      <c r="L83" s="105" t="str">
        <f t="shared" si="15"/>
        <v>Yes</v>
      </c>
    </row>
    <row r="84" spans="1:12" x14ac:dyDescent="0.2">
      <c r="A84" s="168" t="s">
        <v>1294</v>
      </c>
      <c r="B84" s="22" t="s">
        <v>213</v>
      </c>
      <c r="C84" s="29">
        <v>263046.90954999998</v>
      </c>
      <c r="D84" s="27" t="str">
        <f t="shared" si="12"/>
        <v>N/A</v>
      </c>
      <c r="E84" s="29">
        <v>295194.26919999998</v>
      </c>
      <c r="F84" s="27" t="str">
        <f t="shared" si="13"/>
        <v>N/A</v>
      </c>
      <c r="G84" s="29">
        <v>311534.31581</v>
      </c>
      <c r="H84" s="27" t="str">
        <f t="shared" si="14"/>
        <v>N/A</v>
      </c>
      <c r="I84" s="8">
        <v>12.22</v>
      </c>
      <c r="J84" s="8">
        <v>5.5350000000000001</v>
      </c>
      <c r="K84" s="28" t="s">
        <v>734</v>
      </c>
      <c r="L84" s="105" t="str">
        <f t="shared" si="15"/>
        <v>Yes</v>
      </c>
    </row>
    <row r="85" spans="1:12" x14ac:dyDescent="0.2">
      <c r="A85" s="168" t="s">
        <v>551</v>
      </c>
      <c r="B85" s="22" t="s">
        <v>213</v>
      </c>
      <c r="C85" s="29">
        <v>924075296</v>
      </c>
      <c r="D85" s="27" t="str">
        <f t="shared" si="12"/>
        <v>N/A</v>
      </c>
      <c r="E85" s="29">
        <v>1016589464</v>
      </c>
      <c r="F85" s="27" t="str">
        <f t="shared" si="13"/>
        <v>N/A</v>
      </c>
      <c r="G85" s="29">
        <v>1176462366</v>
      </c>
      <c r="H85" s="27" t="str">
        <f t="shared" si="14"/>
        <v>N/A</v>
      </c>
      <c r="I85" s="8">
        <v>10.01</v>
      </c>
      <c r="J85" s="8">
        <v>15.73</v>
      </c>
      <c r="K85" s="28" t="s">
        <v>734</v>
      </c>
      <c r="L85" s="105" t="str">
        <f t="shared" si="15"/>
        <v>Yes</v>
      </c>
    </row>
    <row r="86" spans="1:12" x14ac:dyDescent="0.2">
      <c r="A86" s="168" t="s">
        <v>552</v>
      </c>
      <c r="B86" s="22" t="s">
        <v>213</v>
      </c>
      <c r="C86" s="23">
        <v>11381</v>
      </c>
      <c r="D86" s="27" t="str">
        <f t="shared" si="12"/>
        <v>N/A</v>
      </c>
      <c r="E86" s="23">
        <v>11150</v>
      </c>
      <c r="F86" s="27" t="str">
        <f t="shared" si="13"/>
        <v>N/A</v>
      </c>
      <c r="G86" s="23">
        <v>10652</v>
      </c>
      <c r="H86" s="27" t="str">
        <f t="shared" si="14"/>
        <v>N/A</v>
      </c>
      <c r="I86" s="8">
        <v>-2.0299999999999998</v>
      </c>
      <c r="J86" s="8">
        <v>-4.47</v>
      </c>
      <c r="K86" s="28" t="s">
        <v>734</v>
      </c>
      <c r="L86" s="105" t="str">
        <f t="shared" si="15"/>
        <v>Yes</v>
      </c>
    </row>
    <row r="87" spans="1:12" x14ac:dyDescent="0.2">
      <c r="A87" s="168" t="s">
        <v>1295</v>
      </c>
      <c r="B87" s="22" t="s">
        <v>213</v>
      </c>
      <c r="C87" s="29">
        <v>81194.560759</v>
      </c>
      <c r="D87" s="27" t="str">
        <f t="shared" si="12"/>
        <v>N/A</v>
      </c>
      <c r="E87" s="29">
        <v>91173.94296</v>
      </c>
      <c r="F87" s="27" t="str">
        <f t="shared" si="13"/>
        <v>N/A</v>
      </c>
      <c r="G87" s="29">
        <v>110445.20897000001</v>
      </c>
      <c r="H87" s="27" t="str">
        <f t="shared" si="14"/>
        <v>N/A</v>
      </c>
      <c r="I87" s="8">
        <v>12.29</v>
      </c>
      <c r="J87" s="8">
        <v>21.14</v>
      </c>
      <c r="K87" s="28" t="s">
        <v>734</v>
      </c>
      <c r="L87" s="105" t="str">
        <f t="shared" si="15"/>
        <v>Yes</v>
      </c>
    </row>
    <row r="88" spans="1:12" ht="25.5" x14ac:dyDescent="0.2">
      <c r="A88" s="168" t="s">
        <v>553</v>
      </c>
      <c r="B88" s="22" t="s">
        <v>213</v>
      </c>
      <c r="C88" s="29">
        <v>91906074</v>
      </c>
      <c r="D88" s="27" t="str">
        <f t="shared" si="12"/>
        <v>N/A</v>
      </c>
      <c r="E88" s="29">
        <v>103754833</v>
      </c>
      <c r="F88" s="27" t="str">
        <f t="shared" si="13"/>
        <v>N/A</v>
      </c>
      <c r="G88" s="29">
        <v>67926885</v>
      </c>
      <c r="H88" s="27" t="str">
        <f t="shared" si="14"/>
        <v>N/A</v>
      </c>
      <c r="I88" s="8">
        <v>12.89</v>
      </c>
      <c r="J88" s="8">
        <v>-34.5</v>
      </c>
      <c r="K88" s="28" t="s">
        <v>734</v>
      </c>
      <c r="L88" s="105" t="str">
        <f t="shared" si="15"/>
        <v>No</v>
      </c>
    </row>
    <row r="89" spans="1:12" x14ac:dyDescent="0.2">
      <c r="A89" s="168" t="s">
        <v>554</v>
      </c>
      <c r="B89" s="22" t="s">
        <v>213</v>
      </c>
      <c r="C89" s="23">
        <v>141939</v>
      </c>
      <c r="D89" s="27" t="str">
        <f t="shared" si="12"/>
        <v>N/A</v>
      </c>
      <c r="E89" s="23">
        <v>165346</v>
      </c>
      <c r="F89" s="27" t="str">
        <f t="shared" si="13"/>
        <v>N/A</v>
      </c>
      <c r="G89" s="23">
        <v>149159</v>
      </c>
      <c r="H89" s="27" t="str">
        <f t="shared" si="14"/>
        <v>N/A</v>
      </c>
      <c r="I89" s="8">
        <v>16.489999999999998</v>
      </c>
      <c r="J89" s="8">
        <v>-9.7899999999999991</v>
      </c>
      <c r="K89" s="28" t="s">
        <v>734</v>
      </c>
      <c r="L89" s="105" t="str">
        <f t="shared" si="15"/>
        <v>Yes</v>
      </c>
    </row>
    <row r="90" spans="1:12" x14ac:dyDescent="0.2">
      <c r="A90" s="168" t="s">
        <v>1296</v>
      </c>
      <c r="B90" s="22" t="s">
        <v>213</v>
      </c>
      <c r="C90" s="29">
        <v>647.50402638000003</v>
      </c>
      <c r="D90" s="27" t="str">
        <f t="shared" si="12"/>
        <v>N/A</v>
      </c>
      <c r="E90" s="29">
        <v>627.50131844999999</v>
      </c>
      <c r="F90" s="27" t="str">
        <f t="shared" si="13"/>
        <v>N/A</v>
      </c>
      <c r="G90" s="29">
        <v>455.39917135000002</v>
      </c>
      <c r="H90" s="27" t="str">
        <f t="shared" si="14"/>
        <v>N/A</v>
      </c>
      <c r="I90" s="8">
        <v>-3.09</v>
      </c>
      <c r="J90" s="8">
        <v>-27.4</v>
      </c>
      <c r="K90" s="28" t="s">
        <v>734</v>
      </c>
      <c r="L90" s="105" t="str">
        <f t="shared" si="15"/>
        <v>Yes</v>
      </c>
    </row>
    <row r="91" spans="1:12" ht="25.5" x14ac:dyDescent="0.2">
      <c r="A91" s="168" t="s">
        <v>555</v>
      </c>
      <c r="B91" s="22" t="s">
        <v>213</v>
      </c>
      <c r="C91" s="29">
        <v>16525604</v>
      </c>
      <c r="D91" s="27" t="str">
        <f t="shared" si="12"/>
        <v>N/A</v>
      </c>
      <c r="E91" s="29">
        <v>18161828</v>
      </c>
      <c r="F91" s="27" t="str">
        <f t="shared" si="13"/>
        <v>N/A</v>
      </c>
      <c r="G91" s="29">
        <v>14853747</v>
      </c>
      <c r="H91" s="27" t="str">
        <f t="shared" si="14"/>
        <v>N/A</v>
      </c>
      <c r="I91" s="8">
        <v>9.9009999999999998</v>
      </c>
      <c r="J91" s="8">
        <v>-18.2</v>
      </c>
      <c r="K91" s="28" t="s">
        <v>734</v>
      </c>
      <c r="L91" s="105" t="str">
        <f t="shared" si="15"/>
        <v>Yes</v>
      </c>
    </row>
    <row r="92" spans="1:12" x14ac:dyDescent="0.2">
      <c r="A92" s="168" t="s">
        <v>556</v>
      </c>
      <c r="B92" s="22" t="s">
        <v>213</v>
      </c>
      <c r="C92" s="23">
        <v>42826</v>
      </c>
      <c r="D92" s="27" t="str">
        <f t="shared" si="12"/>
        <v>N/A</v>
      </c>
      <c r="E92" s="23">
        <v>49138</v>
      </c>
      <c r="F92" s="27" t="str">
        <f t="shared" si="13"/>
        <v>N/A</v>
      </c>
      <c r="G92" s="23">
        <v>41387</v>
      </c>
      <c r="H92" s="27" t="str">
        <f t="shared" si="14"/>
        <v>N/A</v>
      </c>
      <c r="I92" s="8">
        <v>14.74</v>
      </c>
      <c r="J92" s="8">
        <v>-15.8</v>
      </c>
      <c r="K92" s="28" t="s">
        <v>734</v>
      </c>
      <c r="L92" s="105" t="str">
        <f t="shared" si="15"/>
        <v>Yes</v>
      </c>
    </row>
    <row r="93" spans="1:12" x14ac:dyDescent="0.2">
      <c r="A93" s="168" t="s">
        <v>1297</v>
      </c>
      <c r="B93" s="22" t="s">
        <v>213</v>
      </c>
      <c r="C93" s="29">
        <v>385.87783122000002</v>
      </c>
      <c r="D93" s="27" t="str">
        <f t="shared" si="12"/>
        <v>N/A</v>
      </c>
      <c r="E93" s="29">
        <v>369.60861247999998</v>
      </c>
      <c r="F93" s="27" t="str">
        <f t="shared" si="13"/>
        <v>N/A</v>
      </c>
      <c r="G93" s="29">
        <v>358.89885713000001</v>
      </c>
      <c r="H93" s="27" t="str">
        <f t="shared" si="14"/>
        <v>N/A</v>
      </c>
      <c r="I93" s="8">
        <v>-4.22</v>
      </c>
      <c r="J93" s="8">
        <v>-2.9</v>
      </c>
      <c r="K93" s="28" t="s">
        <v>734</v>
      </c>
      <c r="L93" s="105" t="str">
        <f t="shared" si="15"/>
        <v>Yes</v>
      </c>
    </row>
    <row r="94" spans="1:12" ht="25.5" x14ac:dyDescent="0.2">
      <c r="A94" s="168" t="s">
        <v>557</v>
      </c>
      <c r="B94" s="22" t="s">
        <v>213</v>
      </c>
      <c r="C94" s="29">
        <v>605028</v>
      </c>
      <c r="D94" s="27" t="str">
        <f t="shared" si="12"/>
        <v>N/A</v>
      </c>
      <c r="E94" s="29">
        <v>642260</v>
      </c>
      <c r="F94" s="27" t="str">
        <f t="shared" si="13"/>
        <v>N/A</v>
      </c>
      <c r="G94" s="29">
        <v>525829</v>
      </c>
      <c r="H94" s="27" t="str">
        <f t="shared" si="14"/>
        <v>N/A</v>
      </c>
      <c r="I94" s="8">
        <v>6.1539999999999999</v>
      </c>
      <c r="J94" s="8">
        <v>-18.100000000000001</v>
      </c>
      <c r="K94" s="28" t="s">
        <v>734</v>
      </c>
      <c r="L94" s="105" t="str">
        <f t="shared" si="15"/>
        <v>Yes</v>
      </c>
    </row>
    <row r="95" spans="1:12" x14ac:dyDescent="0.2">
      <c r="A95" s="168" t="s">
        <v>558</v>
      </c>
      <c r="B95" s="22" t="s">
        <v>213</v>
      </c>
      <c r="C95" s="23">
        <v>10150</v>
      </c>
      <c r="D95" s="27" t="str">
        <f t="shared" si="12"/>
        <v>N/A</v>
      </c>
      <c r="E95" s="23">
        <v>10295</v>
      </c>
      <c r="F95" s="27" t="str">
        <f t="shared" si="13"/>
        <v>N/A</v>
      </c>
      <c r="G95" s="23">
        <v>8594</v>
      </c>
      <c r="H95" s="27" t="str">
        <f t="shared" si="14"/>
        <v>N/A</v>
      </c>
      <c r="I95" s="8">
        <v>1.429</v>
      </c>
      <c r="J95" s="8">
        <v>-16.5</v>
      </c>
      <c r="K95" s="28" t="s">
        <v>734</v>
      </c>
      <c r="L95" s="105" t="str">
        <f t="shared" si="15"/>
        <v>Yes</v>
      </c>
    </row>
    <row r="96" spans="1:12" ht="25.5" x14ac:dyDescent="0.2">
      <c r="A96" s="168" t="s">
        <v>1298</v>
      </c>
      <c r="B96" s="22" t="s">
        <v>213</v>
      </c>
      <c r="C96" s="29">
        <v>59.608669951000003</v>
      </c>
      <c r="D96" s="27" t="str">
        <f t="shared" si="12"/>
        <v>N/A</v>
      </c>
      <c r="E96" s="29">
        <v>62.385624088999997</v>
      </c>
      <c r="F96" s="27" t="str">
        <f t="shared" si="13"/>
        <v>N/A</v>
      </c>
      <c r="G96" s="29">
        <v>61.185594600999998</v>
      </c>
      <c r="H96" s="27" t="str">
        <f t="shared" si="14"/>
        <v>N/A</v>
      </c>
      <c r="I96" s="8">
        <v>4.6589999999999998</v>
      </c>
      <c r="J96" s="8">
        <v>-1.92</v>
      </c>
      <c r="K96" s="28" t="s">
        <v>734</v>
      </c>
      <c r="L96" s="105" t="str">
        <f t="shared" si="15"/>
        <v>Yes</v>
      </c>
    </row>
    <row r="97" spans="1:12" ht="25.5" x14ac:dyDescent="0.2">
      <c r="A97" s="168" t="s">
        <v>559</v>
      </c>
      <c r="B97" s="22" t="s">
        <v>213</v>
      </c>
      <c r="C97" s="29">
        <v>169698872</v>
      </c>
      <c r="D97" s="27" t="str">
        <f t="shared" si="12"/>
        <v>N/A</v>
      </c>
      <c r="E97" s="29">
        <v>183644069</v>
      </c>
      <c r="F97" s="27" t="str">
        <f t="shared" si="13"/>
        <v>N/A</v>
      </c>
      <c r="G97" s="29">
        <v>213664195</v>
      </c>
      <c r="H97" s="27" t="str">
        <f t="shared" si="14"/>
        <v>N/A</v>
      </c>
      <c r="I97" s="8">
        <v>8.218</v>
      </c>
      <c r="J97" s="8">
        <v>16.350000000000001</v>
      </c>
      <c r="K97" s="28" t="s">
        <v>734</v>
      </c>
      <c r="L97" s="105" t="str">
        <f t="shared" si="15"/>
        <v>Yes</v>
      </c>
    </row>
    <row r="98" spans="1:12" x14ac:dyDescent="0.2">
      <c r="A98" s="168" t="s">
        <v>560</v>
      </c>
      <c r="B98" s="22" t="s">
        <v>213</v>
      </c>
      <c r="C98" s="23">
        <v>120793</v>
      </c>
      <c r="D98" s="27" t="str">
        <f t="shared" si="12"/>
        <v>N/A</v>
      </c>
      <c r="E98" s="23">
        <v>136504</v>
      </c>
      <c r="F98" s="27" t="str">
        <f t="shared" si="13"/>
        <v>N/A</v>
      </c>
      <c r="G98" s="23">
        <v>123094</v>
      </c>
      <c r="H98" s="27" t="str">
        <f t="shared" si="14"/>
        <v>N/A</v>
      </c>
      <c r="I98" s="8">
        <v>13.01</v>
      </c>
      <c r="J98" s="8">
        <v>-9.82</v>
      </c>
      <c r="K98" s="28" t="s">
        <v>734</v>
      </c>
      <c r="L98" s="105" t="str">
        <f t="shared" si="15"/>
        <v>Yes</v>
      </c>
    </row>
    <row r="99" spans="1:12" x14ac:dyDescent="0.2">
      <c r="A99" s="168" t="s">
        <v>1299</v>
      </c>
      <c r="B99" s="22" t="s">
        <v>213</v>
      </c>
      <c r="C99" s="29">
        <v>1404.8733950000001</v>
      </c>
      <c r="D99" s="27" t="str">
        <f t="shared" si="12"/>
        <v>N/A</v>
      </c>
      <c r="E99" s="29">
        <v>1345.3383710000001</v>
      </c>
      <c r="F99" s="27" t="str">
        <f t="shared" si="13"/>
        <v>N/A</v>
      </c>
      <c r="G99" s="29">
        <v>1735.7807448000001</v>
      </c>
      <c r="H99" s="27" t="str">
        <f t="shared" si="14"/>
        <v>N/A</v>
      </c>
      <c r="I99" s="8">
        <v>-4.24</v>
      </c>
      <c r="J99" s="8">
        <v>29.02</v>
      </c>
      <c r="K99" s="28" t="s">
        <v>734</v>
      </c>
      <c r="L99" s="105" t="str">
        <f t="shared" si="15"/>
        <v>Yes</v>
      </c>
    </row>
    <row r="100" spans="1:12" x14ac:dyDescent="0.2">
      <c r="A100" s="168" t="s">
        <v>561</v>
      </c>
      <c r="B100" s="22" t="s">
        <v>213</v>
      </c>
      <c r="C100" s="29">
        <v>99898615</v>
      </c>
      <c r="D100" s="27" t="str">
        <f t="shared" si="12"/>
        <v>N/A</v>
      </c>
      <c r="E100" s="29">
        <v>122455891</v>
      </c>
      <c r="F100" s="27" t="str">
        <f t="shared" si="13"/>
        <v>N/A</v>
      </c>
      <c r="G100" s="29">
        <v>163096761</v>
      </c>
      <c r="H100" s="27" t="str">
        <f t="shared" si="14"/>
        <v>N/A</v>
      </c>
      <c r="I100" s="8">
        <v>22.58</v>
      </c>
      <c r="J100" s="8">
        <v>33.19</v>
      </c>
      <c r="K100" s="28" t="s">
        <v>734</v>
      </c>
      <c r="L100" s="105" t="str">
        <f t="shared" si="15"/>
        <v>No</v>
      </c>
    </row>
    <row r="101" spans="1:12" x14ac:dyDescent="0.2">
      <c r="A101" s="168" t="s">
        <v>562</v>
      </c>
      <c r="B101" s="22" t="s">
        <v>213</v>
      </c>
      <c r="C101" s="23">
        <v>71909</v>
      </c>
      <c r="D101" s="27" t="str">
        <f t="shared" si="12"/>
        <v>N/A</v>
      </c>
      <c r="E101" s="23">
        <v>92736</v>
      </c>
      <c r="F101" s="27" t="str">
        <f t="shared" si="13"/>
        <v>N/A</v>
      </c>
      <c r="G101" s="23">
        <v>80079</v>
      </c>
      <c r="H101" s="27" t="str">
        <f t="shared" si="14"/>
        <v>N/A</v>
      </c>
      <c r="I101" s="8">
        <v>28.96</v>
      </c>
      <c r="J101" s="8">
        <v>-13.6</v>
      </c>
      <c r="K101" s="28" t="s">
        <v>734</v>
      </c>
      <c r="L101" s="105" t="str">
        <f t="shared" si="15"/>
        <v>Yes</v>
      </c>
    </row>
    <row r="102" spans="1:12" x14ac:dyDescent="0.2">
      <c r="A102" s="168" t="s">
        <v>1300</v>
      </c>
      <c r="B102" s="22" t="s">
        <v>213</v>
      </c>
      <c r="C102" s="29">
        <v>1389.2366046</v>
      </c>
      <c r="D102" s="27" t="str">
        <f t="shared" si="12"/>
        <v>N/A</v>
      </c>
      <c r="E102" s="29">
        <v>1320.4784658000001</v>
      </c>
      <c r="F102" s="27" t="str">
        <f t="shared" si="13"/>
        <v>N/A</v>
      </c>
      <c r="G102" s="29">
        <v>2036.698273</v>
      </c>
      <c r="H102" s="27" t="str">
        <f t="shared" si="14"/>
        <v>N/A</v>
      </c>
      <c r="I102" s="8">
        <v>-4.95</v>
      </c>
      <c r="J102" s="8">
        <v>54.24</v>
      </c>
      <c r="K102" s="28" t="s">
        <v>734</v>
      </c>
      <c r="L102" s="105" t="str">
        <f t="shared" si="15"/>
        <v>No</v>
      </c>
    </row>
    <row r="103" spans="1:12" ht="25.5" x14ac:dyDescent="0.2">
      <c r="A103" s="168" t="s">
        <v>563</v>
      </c>
      <c r="B103" s="22" t="s">
        <v>213</v>
      </c>
      <c r="C103" s="29">
        <v>127001541</v>
      </c>
      <c r="D103" s="27" t="str">
        <f t="shared" si="12"/>
        <v>N/A</v>
      </c>
      <c r="E103" s="29">
        <v>127372652</v>
      </c>
      <c r="F103" s="27" t="str">
        <f t="shared" si="13"/>
        <v>N/A</v>
      </c>
      <c r="G103" s="29">
        <v>123263215</v>
      </c>
      <c r="H103" s="27" t="str">
        <f t="shared" si="14"/>
        <v>N/A</v>
      </c>
      <c r="I103" s="8">
        <v>0.29220000000000002</v>
      </c>
      <c r="J103" s="8">
        <v>-3.23</v>
      </c>
      <c r="K103" s="28" t="s">
        <v>734</v>
      </c>
      <c r="L103" s="105" t="str">
        <f t="shared" si="15"/>
        <v>Yes</v>
      </c>
    </row>
    <row r="104" spans="1:12" x14ac:dyDescent="0.2">
      <c r="A104" s="168" t="s">
        <v>564</v>
      </c>
      <c r="B104" s="22" t="s">
        <v>213</v>
      </c>
      <c r="C104" s="23">
        <v>13605</v>
      </c>
      <c r="D104" s="27" t="str">
        <f t="shared" si="12"/>
        <v>N/A</v>
      </c>
      <c r="E104" s="23">
        <v>11878</v>
      </c>
      <c r="F104" s="27" t="str">
        <f t="shared" si="13"/>
        <v>N/A</v>
      </c>
      <c r="G104" s="23">
        <v>10701</v>
      </c>
      <c r="H104" s="27" t="str">
        <f t="shared" si="14"/>
        <v>N/A</v>
      </c>
      <c r="I104" s="8">
        <v>-12.7</v>
      </c>
      <c r="J104" s="8">
        <v>-9.91</v>
      </c>
      <c r="K104" s="28" t="s">
        <v>734</v>
      </c>
      <c r="L104" s="105" t="str">
        <f t="shared" si="15"/>
        <v>Yes</v>
      </c>
    </row>
    <row r="105" spans="1:12" ht="25.5" x14ac:dyDescent="0.2">
      <c r="A105" s="168" t="s">
        <v>1301</v>
      </c>
      <c r="B105" s="22" t="s">
        <v>213</v>
      </c>
      <c r="C105" s="29">
        <v>9334.9166483000008</v>
      </c>
      <c r="D105" s="27" t="str">
        <f t="shared" si="12"/>
        <v>N/A</v>
      </c>
      <c r="E105" s="29">
        <v>10723.408991</v>
      </c>
      <c r="F105" s="27" t="str">
        <f t="shared" si="13"/>
        <v>N/A</v>
      </c>
      <c r="G105" s="29">
        <v>11518.850107</v>
      </c>
      <c r="H105" s="27" t="str">
        <f t="shared" si="14"/>
        <v>N/A</v>
      </c>
      <c r="I105" s="8">
        <v>14.87</v>
      </c>
      <c r="J105" s="8">
        <v>7.4180000000000001</v>
      </c>
      <c r="K105" s="28" t="s">
        <v>734</v>
      </c>
      <c r="L105" s="105" t="str">
        <f t="shared" si="15"/>
        <v>Yes</v>
      </c>
    </row>
    <row r="106" spans="1:12" ht="25.5" x14ac:dyDescent="0.2">
      <c r="A106" s="168" t="s">
        <v>565</v>
      </c>
      <c r="B106" s="22" t="s">
        <v>213</v>
      </c>
      <c r="C106" s="29">
        <v>19740875</v>
      </c>
      <c r="D106" s="27" t="str">
        <f t="shared" si="12"/>
        <v>N/A</v>
      </c>
      <c r="E106" s="29">
        <v>20535818</v>
      </c>
      <c r="F106" s="27" t="str">
        <f t="shared" si="13"/>
        <v>N/A</v>
      </c>
      <c r="G106" s="29">
        <v>19990732</v>
      </c>
      <c r="H106" s="27" t="str">
        <f t="shared" si="14"/>
        <v>N/A</v>
      </c>
      <c r="I106" s="8">
        <v>4.0270000000000001</v>
      </c>
      <c r="J106" s="8">
        <v>-2.65</v>
      </c>
      <c r="K106" s="28" t="s">
        <v>734</v>
      </c>
      <c r="L106" s="105" t="str">
        <f t="shared" si="15"/>
        <v>Yes</v>
      </c>
    </row>
    <row r="107" spans="1:12" x14ac:dyDescent="0.2">
      <c r="A107" s="168" t="s">
        <v>566</v>
      </c>
      <c r="B107" s="22" t="s">
        <v>213</v>
      </c>
      <c r="C107" s="23">
        <v>118584</v>
      </c>
      <c r="D107" s="27" t="str">
        <f t="shared" si="12"/>
        <v>N/A</v>
      </c>
      <c r="E107" s="23">
        <v>135382</v>
      </c>
      <c r="F107" s="27" t="str">
        <f t="shared" si="13"/>
        <v>N/A</v>
      </c>
      <c r="G107" s="23">
        <v>125956</v>
      </c>
      <c r="H107" s="27" t="str">
        <f t="shared" si="14"/>
        <v>N/A</v>
      </c>
      <c r="I107" s="8">
        <v>14.17</v>
      </c>
      <c r="J107" s="8">
        <v>-6.96</v>
      </c>
      <c r="K107" s="28" t="s">
        <v>734</v>
      </c>
      <c r="L107" s="105" t="str">
        <f t="shared" si="15"/>
        <v>Yes</v>
      </c>
    </row>
    <row r="108" spans="1:12" x14ac:dyDescent="0.2">
      <c r="A108" s="168" t="s">
        <v>1302</v>
      </c>
      <c r="B108" s="22" t="s">
        <v>213</v>
      </c>
      <c r="C108" s="29">
        <v>166.47165722</v>
      </c>
      <c r="D108" s="27" t="str">
        <f t="shared" si="12"/>
        <v>N/A</v>
      </c>
      <c r="E108" s="29">
        <v>151.68794965000001</v>
      </c>
      <c r="F108" s="27" t="str">
        <f t="shared" si="13"/>
        <v>N/A</v>
      </c>
      <c r="G108" s="29">
        <v>158.71202642</v>
      </c>
      <c r="H108" s="27" t="str">
        <f t="shared" si="14"/>
        <v>N/A</v>
      </c>
      <c r="I108" s="8">
        <v>-8.8800000000000008</v>
      </c>
      <c r="J108" s="8">
        <v>4.6310000000000002</v>
      </c>
      <c r="K108" s="28" t="s">
        <v>734</v>
      </c>
      <c r="L108" s="105" t="str">
        <f t="shared" si="15"/>
        <v>Yes</v>
      </c>
    </row>
    <row r="109" spans="1:12" x14ac:dyDescent="0.2">
      <c r="A109" s="168" t="s">
        <v>567</v>
      </c>
      <c r="B109" s="22" t="s">
        <v>213</v>
      </c>
      <c r="C109" s="29">
        <v>396908181</v>
      </c>
      <c r="D109" s="27" t="str">
        <f t="shared" si="12"/>
        <v>N/A</v>
      </c>
      <c r="E109" s="29">
        <v>440165208</v>
      </c>
      <c r="F109" s="27" t="str">
        <f t="shared" si="13"/>
        <v>N/A</v>
      </c>
      <c r="G109" s="29">
        <v>451312954</v>
      </c>
      <c r="H109" s="27" t="str">
        <f t="shared" si="14"/>
        <v>N/A</v>
      </c>
      <c r="I109" s="8">
        <v>10.9</v>
      </c>
      <c r="J109" s="8">
        <v>2.5329999999999999</v>
      </c>
      <c r="K109" s="28" t="s">
        <v>734</v>
      </c>
      <c r="L109" s="105" t="str">
        <f t="shared" si="15"/>
        <v>Yes</v>
      </c>
    </row>
    <row r="110" spans="1:12" x14ac:dyDescent="0.2">
      <c r="A110" s="168" t="s">
        <v>568</v>
      </c>
      <c r="B110" s="22" t="s">
        <v>213</v>
      </c>
      <c r="C110" s="23">
        <v>150012</v>
      </c>
      <c r="D110" s="27" t="str">
        <f t="shared" si="12"/>
        <v>N/A</v>
      </c>
      <c r="E110" s="23">
        <v>169836</v>
      </c>
      <c r="F110" s="27" t="str">
        <f t="shared" si="13"/>
        <v>N/A</v>
      </c>
      <c r="G110" s="23">
        <v>157112</v>
      </c>
      <c r="H110" s="27" t="str">
        <f t="shared" si="14"/>
        <v>N/A</v>
      </c>
      <c r="I110" s="8">
        <v>13.21</v>
      </c>
      <c r="J110" s="8">
        <v>-7.49</v>
      </c>
      <c r="K110" s="28" t="s">
        <v>734</v>
      </c>
      <c r="L110" s="105" t="str">
        <f t="shared" si="15"/>
        <v>Yes</v>
      </c>
    </row>
    <row r="111" spans="1:12" x14ac:dyDescent="0.2">
      <c r="A111" s="168" t="s">
        <v>1303</v>
      </c>
      <c r="B111" s="22" t="s">
        <v>213</v>
      </c>
      <c r="C111" s="29">
        <v>2645.8428726000002</v>
      </c>
      <c r="D111" s="27" t="str">
        <f t="shared" si="12"/>
        <v>N/A</v>
      </c>
      <c r="E111" s="29">
        <v>2591.7073412</v>
      </c>
      <c r="F111" s="27" t="str">
        <f t="shared" si="13"/>
        <v>N/A</v>
      </c>
      <c r="G111" s="29">
        <v>2872.5555909</v>
      </c>
      <c r="H111" s="27" t="str">
        <f t="shared" si="14"/>
        <v>N/A</v>
      </c>
      <c r="I111" s="8">
        <v>-2.0499999999999998</v>
      </c>
      <c r="J111" s="8">
        <v>10.84</v>
      </c>
      <c r="K111" s="28" t="s">
        <v>734</v>
      </c>
      <c r="L111" s="105" t="str">
        <f t="shared" si="15"/>
        <v>Yes</v>
      </c>
    </row>
    <row r="112" spans="1:12" ht="25.5" x14ac:dyDescent="0.2">
      <c r="A112" s="168" t="s">
        <v>569</v>
      </c>
      <c r="B112" s="22" t="s">
        <v>213</v>
      </c>
      <c r="C112" s="29">
        <v>284350212</v>
      </c>
      <c r="D112" s="27" t="str">
        <f t="shared" si="12"/>
        <v>N/A</v>
      </c>
      <c r="E112" s="29">
        <v>586440483</v>
      </c>
      <c r="F112" s="27" t="str">
        <f t="shared" si="13"/>
        <v>N/A</v>
      </c>
      <c r="G112" s="29">
        <v>1973809870</v>
      </c>
      <c r="H112" s="27" t="str">
        <f t="shared" si="14"/>
        <v>N/A</v>
      </c>
      <c r="I112" s="8">
        <v>106.2</v>
      </c>
      <c r="J112" s="8">
        <v>236.6</v>
      </c>
      <c r="K112" s="28" t="s">
        <v>734</v>
      </c>
      <c r="L112" s="105" t="str">
        <f t="shared" si="15"/>
        <v>No</v>
      </c>
    </row>
    <row r="113" spans="1:12" x14ac:dyDescent="0.2">
      <c r="A113" s="168" t="s">
        <v>570</v>
      </c>
      <c r="B113" s="22" t="s">
        <v>213</v>
      </c>
      <c r="C113" s="23">
        <v>60897</v>
      </c>
      <c r="D113" s="27" t="str">
        <f t="shared" si="12"/>
        <v>N/A</v>
      </c>
      <c r="E113" s="23">
        <v>63180</v>
      </c>
      <c r="F113" s="27" t="str">
        <f t="shared" si="13"/>
        <v>N/A</v>
      </c>
      <c r="G113" s="23">
        <v>77315</v>
      </c>
      <c r="H113" s="27" t="str">
        <f t="shared" si="14"/>
        <v>N/A</v>
      </c>
      <c r="I113" s="8">
        <v>3.7490000000000001</v>
      </c>
      <c r="J113" s="8">
        <v>22.37</v>
      </c>
      <c r="K113" s="28" t="s">
        <v>734</v>
      </c>
      <c r="L113" s="105" t="str">
        <f t="shared" si="15"/>
        <v>Yes</v>
      </c>
    </row>
    <row r="114" spans="1:12" ht="25.5" x14ac:dyDescent="0.2">
      <c r="A114" s="168" t="s">
        <v>1304</v>
      </c>
      <c r="B114" s="22" t="s">
        <v>213</v>
      </c>
      <c r="C114" s="29">
        <v>4669.3632199000003</v>
      </c>
      <c r="D114" s="27" t="str">
        <f t="shared" si="12"/>
        <v>N/A</v>
      </c>
      <c r="E114" s="29">
        <v>9282.0589268999993</v>
      </c>
      <c r="F114" s="27" t="str">
        <f t="shared" si="13"/>
        <v>N/A</v>
      </c>
      <c r="G114" s="29">
        <v>25529.455732999999</v>
      </c>
      <c r="H114" s="27" t="str">
        <f t="shared" si="14"/>
        <v>N/A</v>
      </c>
      <c r="I114" s="8">
        <v>98.79</v>
      </c>
      <c r="J114" s="8">
        <v>175</v>
      </c>
      <c r="K114" s="28" t="s">
        <v>734</v>
      </c>
      <c r="L114" s="105" t="str">
        <f t="shared" si="15"/>
        <v>No</v>
      </c>
    </row>
    <row r="115" spans="1:12" ht="25.5" x14ac:dyDescent="0.2">
      <c r="A115" s="168" t="s">
        <v>571</v>
      </c>
      <c r="B115" s="22" t="s">
        <v>213</v>
      </c>
      <c r="C115" s="29">
        <v>35821383</v>
      </c>
      <c r="D115" s="27" t="str">
        <f t="shared" si="12"/>
        <v>N/A</v>
      </c>
      <c r="E115" s="29">
        <v>42955129</v>
      </c>
      <c r="F115" s="27" t="str">
        <f t="shared" si="13"/>
        <v>N/A</v>
      </c>
      <c r="G115" s="29">
        <v>39624763</v>
      </c>
      <c r="H115" s="27" t="str">
        <f t="shared" si="14"/>
        <v>N/A</v>
      </c>
      <c r="I115" s="8">
        <v>19.91</v>
      </c>
      <c r="J115" s="8">
        <v>-7.75</v>
      </c>
      <c r="K115" s="28" t="s">
        <v>734</v>
      </c>
      <c r="L115" s="105" t="str">
        <f t="shared" si="15"/>
        <v>Yes</v>
      </c>
    </row>
    <row r="116" spans="1:12" x14ac:dyDescent="0.2">
      <c r="A116" s="104" t="s">
        <v>572</v>
      </c>
      <c r="B116" s="22" t="s">
        <v>213</v>
      </c>
      <c r="C116" s="23">
        <v>35750</v>
      </c>
      <c r="D116" s="27" t="str">
        <f t="shared" si="12"/>
        <v>N/A</v>
      </c>
      <c r="E116" s="23">
        <v>44591</v>
      </c>
      <c r="F116" s="27" t="str">
        <f t="shared" si="13"/>
        <v>N/A</v>
      </c>
      <c r="G116" s="23">
        <v>35678</v>
      </c>
      <c r="H116" s="27" t="str">
        <f t="shared" si="14"/>
        <v>N/A</v>
      </c>
      <c r="I116" s="8">
        <v>24.73</v>
      </c>
      <c r="J116" s="8">
        <v>-20</v>
      </c>
      <c r="K116" s="28" t="s">
        <v>734</v>
      </c>
      <c r="L116" s="105" t="str">
        <f t="shared" si="15"/>
        <v>Yes</v>
      </c>
    </row>
    <row r="117" spans="1:12" ht="25.5" x14ac:dyDescent="0.2">
      <c r="A117" s="104" t="s">
        <v>1305</v>
      </c>
      <c r="B117" s="22" t="s">
        <v>213</v>
      </c>
      <c r="C117" s="29">
        <v>1001.9967273</v>
      </c>
      <c r="D117" s="27" t="str">
        <f t="shared" si="12"/>
        <v>N/A</v>
      </c>
      <c r="E117" s="29">
        <v>963.31387500000005</v>
      </c>
      <c r="F117" s="27" t="str">
        <f t="shared" si="13"/>
        <v>N/A</v>
      </c>
      <c r="G117" s="29">
        <v>1110.6217557</v>
      </c>
      <c r="H117" s="27" t="str">
        <f t="shared" si="14"/>
        <v>N/A</v>
      </c>
      <c r="I117" s="8">
        <v>-3.86</v>
      </c>
      <c r="J117" s="8">
        <v>15.29</v>
      </c>
      <c r="K117" s="28" t="s">
        <v>734</v>
      </c>
      <c r="L117" s="105" t="str">
        <f t="shared" si="15"/>
        <v>Yes</v>
      </c>
    </row>
    <row r="118" spans="1:12" ht="25.5" x14ac:dyDescent="0.2">
      <c r="A118" s="137" t="s">
        <v>573</v>
      </c>
      <c r="B118" s="22" t="s">
        <v>213</v>
      </c>
      <c r="C118" s="29">
        <v>175429143</v>
      </c>
      <c r="D118" s="27" t="str">
        <f t="shared" si="12"/>
        <v>N/A</v>
      </c>
      <c r="E118" s="29">
        <v>156425595</v>
      </c>
      <c r="F118" s="27" t="str">
        <f t="shared" si="13"/>
        <v>N/A</v>
      </c>
      <c r="G118" s="29">
        <v>153384513</v>
      </c>
      <c r="H118" s="27" t="str">
        <f t="shared" si="14"/>
        <v>N/A</v>
      </c>
      <c r="I118" s="8">
        <v>-10.8</v>
      </c>
      <c r="J118" s="8">
        <v>-1.94</v>
      </c>
      <c r="K118" s="28" t="s">
        <v>734</v>
      </c>
      <c r="L118" s="105" t="str">
        <f t="shared" si="15"/>
        <v>Yes</v>
      </c>
    </row>
    <row r="119" spans="1:12" x14ac:dyDescent="0.2">
      <c r="A119" s="137" t="s">
        <v>574</v>
      </c>
      <c r="B119" s="22" t="s">
        <v>213</v>
      </c>
      <c r="C119" s="23">
        <v>6327</v>
      </c>
      <c r="D119" s="27" t="str">
        <f t="shared" si="12"/>
        <v>N/A</v>
      </c>
      <c r="E119" s="23">
        <v>5222</v>
      </c>
      <c r="F119" s="27" t="str">
        <f t="shared" si="13"/>
        <v>N/A</v>
      </c>
      <c r="G119" s="23">
        <v>4922</v>
      </c>
      <c r="H119" s="27" t="str">
        <f t="shared" si="14"/>
        <v>N/A</v>
      </c>
      <c r="I119" s="8">
        <v>-17.5</v>
      </c>
      <c r="J119" s="8">
        <v>-5.74</v>
      </c>
      <c r="K119" s="28" t="s">
        <v>734</v>
      </c>
      <c r="L119" s="105" t="str">
        <f t="shared" si="15"/>
        <v>Yes</v>
      </c>
    </row>
    <row r="120" spans="1:12" ht="25.5" x14ac:dyDescent="0.2">
      <c r="A120" s="137" t="s">
        <v>1306</v>
      </c>
      <c r="B120" s="22" t="s">
        <v>213</v>
      </c>
      <c r="C120" s="29">
        <v>27727.065434</v>
      </c>
      <c r="D120" s="27" t="str">
        <f t="shared" si="12"/>
        <v>N/A</v>
      </c>
      <c r="E120" s="29">
        <v>29955.112025999999</v>
      </c>
      <c r="F120" s="27" t="str">
        <f t="shared" si="13"/>
        <v>N/A</v>
      </c>
      <c r="G120" s="29">
        <v>31163.046118999999</v>
      </c>
      <c r="H120" s="27" t="str">
        <f t="shared" si="14"/>
        <v>N/A</v>
      </c>
      <c r="I120" s="8">
        <v>8.0359999999999996</v>
      </c>
      <c r="J120" s="8">
        <v>4.032</v>
      </c>
      <c r="K120" s="28" t="s">
        <v>734</v>
      </c>
      <c r="L120" s="105" t="str">
        <f t="shared" si="15"/>
        <v>Yes</v>
      </c>
    </row>
    <row r="121" spans="1:12" ht="25.5" x14ac:dyDescent="0.2">
      <c r="A121" s="137" t="s">
        <v>575</v>
      </c>
      <c r="B121" s="22" t="s">
        <v>213</v>
      </c>
      <c r="C121" s="29">
        <v>12886556</v>
      </c>
      <c r="D121" s="27" t="str">
        <f t="shared" si="12"/>
        <v>N/A</v>
      </c>
      <c r="E121" s="29">
        <v>18519288</v>
      </c>
      <c r="F121" s="27" t="str">
        <f t="shared" si="13"/>
        <v>N/A</v>
      </c>
      <c r="G121" s="29">
        <v>96989943</v>
      </c>
      <c r="H121" s="27" t="str">
        <f t="shared" si="14"/>
        <v>N/A</v>
      </c>
      <c r="I121" s="8">
        <v>43.71</v>
      </c>
      <c r="J121" s="8">
        <v>423.7</v>
      </c>
      <c r="K121" s="28" t="s">
        <v>734</v>
      </c>
      <c r="L121" s="105" t="str">
        <f t="shared" si="15"/>
        <v>No</v>
      </c>
    </row>
    <row r="122" spans="1:12" ht="25.5" x14ac:dyDescent="0.2">
      <c r="A122" s="137" t="s">
        <v>576</v>
      </c>
      <c r="B122" s="22" t="s">
        <v>213</v>
      </c>
      <c r="C122" s="23">
        <v>11495</v>
      </c>
      <c r="D122" s="27" t="str">
        <f t="shared" si="12"/>
        <v>N/A</v>
      </c>
      <c r="E122" s="23">
        <v>18333</v>
      </c>
      <c r="F122" s="27" t="str">
        <f t="shared" si="13"/>
        <v>N/A</v>
      </c>
      <c r="G122" s="23">
        <v>53448</v>
      </c>
      <c r="H122" s="27" t="str">
        <f t="shared" si="14"/>
        <v>N/A</v>
      </c>
      <c r="I122" s="8">
        <v>59.49</v>
      </c>
      <c r="J122" s="8">
        <v>191.5</v>
      </c>
      <c r="K122" s="28" t="s">
        <v>734</v>
      </c>
      <c r="L122" s="105" t="str">
        <f t="shared" si="15"/>
        <v>No</v>
      </c>
    </row>
    <row r="123" spans="1:12" ht="25.5" x14ac:dyDescent="0.2">
      <c r="A123" s="137" t="s">
        <v>1307</v>
      </c>
      <c r="B123" s="22" t="s">
        <v>213</v>
      </c>
      <c r="C123" s="29">
        <v>1121.0575033</v>
      </c>
      <c r="D123" s="27" t="str">
        <f t="shared" si="12"/>
        <v>N/A</v>
      </c>
      <c r="E123" s="29">
        <v>1010.1613484</v>
      </c>
      <c r="F123" s="27" t="str">
        <f t="shared" si="13"/>
        <v>N/A</v>
      </c>
      <c r="G123" s="29">
        <v>1814.6599123999999</v>
      </c>
      <c r="H123" s="27" t="str">
        <f t="shared" si="14"/>
        <v>N/A</v>
      </c>
      <c r="I123" s="8">
        <v>-9.89</v>
      </c>
      <c r="J123" s="8">
        <v>79.64</v>
      </c>
      <c r="K123" s="28" t="s">
        <v>734</v>
      </c>
      <c r="L123" s="105" t="str">
        <f t="shared" si="15"/>
        <v>No</v>
      </c>
    </row>
    <row r="124" spans="1:12" ht="25.5" x14ac:dyDescent="0.2">
      <c r="A124" s="137" t="s">
        <v>577</v>
      </c>
      <c r="B124" s="22" t="s">
        <v>213</v>
      </c>
      <c r="C124" s="29">
        <v>91138178</v>
      </c>
      <c r="D124" s="27" t="str">
        <f t="shared" si="12"/>
        <v>N/A</v>
      </c>
      <c r="E124" s="29">
        <v>98400938</v>
      </c>
      <c r="F124" s="27" t="str">
        <f t="shared" si="13"/>
        <v>N/A</v>
      </c>
      <c r="G124" s="29">
        <v>129519459</v>
      </c>
      <c r="H124" s="27" t="str">
        <f t="shared" si="14"/>
        <v>N/A</v>
      </c>
      <c r="I124" s="8">
        <v>7.9690000000000003</v>
      </c>
      <c r="J124" s="8">
        <v>31.62</v>
      </c>
      <c r="K124" s="28" t="s">
        <v>734</v>
      </c>
      <c r="L124" s="105" t="str">
        <f t="shared" si="15"/>
        <v>No</v>
      </c>
    </row>
    <row r="125" spans="1:12" x14ac:dyDescent="0.2">
      <c r="A125" s="128" t="s">
        <v>578</v>
      </c>
      <c r="B125" s="22" t="s">
        <v>213</v>
      </c>
      <c r="C125" s="23">
        <v>19088</v>
      </c>
      <c r="D125" s="27" t="str">
        <f t="shared" si="12"/>
        <v>N/A</v>
      </c>
      <c r="E125" s="23">
        <v>20282</v>
      </c>
      <c r="F125" s="27" t="str">
        <f t="shared" si="13"/>
        <v>N/A</v>
      </c>
      <c r="G125" s="23">
        <v>26795</v>
      </c>
      <c r="H125" s="27" t="str">
        <f t="shared" si="14"/>
        <v>N/A</v>
      </c>
      <c r="I125" s="8">
        <v>6.2549999999999999</v>
      </c>
      <c r="J125" s="8">
        <v>32.11</v>
      </c>
      <c r="K125" s="28" t="s">
        <v>734</v>
      </c>
      <c r="L125" s="105" t="str">
        <f t="shared" si="15"/>
        <v>No</v>
      </c>
    </row>
    <row r="126" spans="1:12" ht="25.5" x14ac:dyDescent="0.2">
      <c r="A126" s="128" t="s">
        <v>1308</v>
      </c>
      <c r="B126" s="22" t="s">
        <v>213</v>
      </c>
      <c r="C126" s="29">
        <v>4774.6321249000002</v>
      </c>
      <c r="D126" s="27" t="str">
        <f t="shared" si="12"/>
        <v>N/A</v>
      </c>
      <c r="E126" s="29">
        <v>4851.6387930000001</v>
      </c>
      <c r="F126" s="27" t="str">
        <f t="shared" si="13"/>
        <v>N/A</v>
      </c>
      <c r="G126" s="29">
        <v>4833.7174472999995</v>
      </c>
      <c r="H126" s="27" t="str">
        <f t="shared" si="14"/>
        <v>N/A</v>
      </c>
      <c r="I126" s="8">
        <v>1.613</v>
      </c>
      <c r="J126" s="8">
        <v>-0.36899999999999999</v>
      </c>
      <c r="K126" s="28" t="s">
        <v>734</v>
      </c>
      <c r="L126" s="105" t="str">
        <f t="shared" si="15"/>
        <v>Yes</v>
      </c>
    </row>
    <row r="127" spans="1:12" ht="25.5" x14ac:dyDescent="0.2">
      <c r="A127" s="128" t="s">
        <v>579</v>
      </c>
      <c r="B127" s="22" t="s">
        <v>213</v>
      </c>
      <c r="C127" s="29">
        <v>1757363</v>
      </c>
      <c r="D127" s="27" t="str">
        <f t="shared" si="12"/>
        <v>N/A</v>
      </c>
      <c r="E127" s="29">
        <v>1863697</v>
      </c>
      <c r="F127" s="27" t="str">
        <f t="shared" si="13"/>
        <v>N/A</v>
      </c>
      <c r="G127" s="29">
        <v>1663900</v>
      </c>
      <c r="H127" s="27" t="str">
        <f t="shared" si="14"/>
        <v>N/A</v>
      </c>
      <c r="I127" s="8">
        <v>6.0510000000000002</v>
      </c>
      <c r="J127" s="8">
        <v>-10.7</v>
      </c>
      <c r="K127" s="28" t="s">
        <v>734</v>
      </c>
      <c r="L127" s="105" t="str">
        <f t="shared" si="15"/>
        <v>Yes</v>
      </c>
    </row>
    <row r="128" spans="1:12" x14ac:dyDescent="0.2">
      <c r="A128" s="128" t="s">
        <v>580</v>
      </c>
      <c r="B128" s="22" t="s">
        <v>213</v>
      </c>
      <c r="C128" s="23">
        <v>1814</v>
      </c>
      <c r="D128" s="27" t="str">
        <f t="shared" si="12"/>
        <v>N/A</v>
      </c>
      <c r="E128" s="23">
        <v>2007</v>
      </c>
      <c r="F128" s="27" t="str">
        <f t="shared" si="13"/>
        <v>N/A</v>
      </c>
      <c r="G128" s="23">
        <v>1601</v>
      </c>
      <c r="H128" s="27" t="str">
        <f t="shared" si="14"/>
        <v>N/A</v>
      </c>
      <c r="I128" s="8">
        <v>10.64</v>
      </c>
      <c r="J128" s="8">
        <v>-20.2</v>
      </c>
      <c r="K128" s="28" t="s">
        <v>734</v>
      </c>
      <c r="L128" s="105" t="str">
        <f t="shared" si="15"/>
        <v>Yes</v>
      </c>
    </row>
    <row r="129" spans="1:12" ht="25.5" x14ac:dyDescent="0.2">
      <c r="A129" s="128" t="s">
        <v>1309</v>
      </c>
      <c r="B129" s="22" t="s">
        <v>213</v>
      </c>
      <c r="C129" s="29">
        <v>968.77783903</v>
      </c>
      <c r="D129" s="27" t="str">
        <f t="shared" si="12"/>
        <v>N/A</v>
      </c>
      <c r="E129" s="29">
        <v>928.59840557999996</v>
      </c>
      <c r="F129" s="27" t="str">
        <f t="shared" si="13"/>
        <v>N/A</v>
      </c>
      <c r="G129" s="29">
        <v>1039.287945</v>
      </c>
      <c r="H129" s="27" t="str">
        <f t="shared" si="14"/>
        <v>N/A</v>
      </c>
      <c r="I129" s="8">
        <v>-4.1500000000000004</v>
      </c>
      <c r="J129" s="8">
        <v>11.92</v>
      </c>
      <c r="K129" s="28" t="s">
        <v>734</v>
      </c>
      <c r="L129" s="105" t="str">
        <f t="shared" si="15"/>
        <v>Yes</v>
      </c>
    </row>
    <row r="130" spans="1:12" ht="25.5" x14ac:dyDescent="0.2">
      <c r="A130" s="128" t="s">
        <v>581</v>
      </c>
      <c r="B130" s="22" t="s">
        <v>213</v>
      </c>
      <c r="C130" s="29">
        <v>14361217</v>
      </c>
      <c r="D130" s="27" t="str">
        <f t="shared" si="12"/>
        <v>N/A</v>
      </c>
      <c r="E130" s="29">
        <v>12559285</v>
      </c>
      <c r="F130" s="27" t="str">
        <f t="shared" si="13"/>
        <v>N/A</v>
      </c>
      <c r="G130" s="29">
        <v>5499864</v>
      </c>
      <c r="H130" s="27" t="str">
        <f t="shared" si="14"/>
        <v>N/A</v>
      </c>
      <c r="I130" s="8">
        <v>-12.5</v>
      </c>
      <c r="J130" s="8">
        <v>-56.2</v>
      </c>
      <c r="K130" s="28" t="s">
        <v>734</v>
      </c>
      <c r="L130" s="105" t="str">
        <f t="shared" si="15"/>
        <v>No</v>
      </c>
    </row>
    <row r="131" spans="1:12" x14ac:dyDescent="0.2">
      <c r="A131" s="128" t="s">
        <v>582</v>
      </c>
      <c r="B131" s="22" t="s">
        <v>213</v>
      </c>
      <c r="C131" s="23">
        <v>787</v>
      </c>
      <c r="D131" s="27" t="str">
        <f t="shared" si="12"/>
        <v>N/A</v>
      </c>
      <c r="E131" s="23">
        <v>676</v>
      </c>
      <c r="F131" s="27" t="str">
        <f t="shared" si="13"/>
        <v>N/A</v>
      </c>
      <c r="G131" s="23">
        <v>348</v>
      </c>
      <c r="H131" s="27" t="str">
        <f t="shared" si="14"/>
        <v>N/A</v>
      </c>
      <c r="I131" s="8">
        <v>-14.1</v>
      </c>
      <c r="J131" s="8">
        <v>-48.5</v>
      </c>
      <c r="K131" s="28" t="s">
        <v>734</v>
      </c>
      <c r="L131" s="105" t="str">
        <f t="shared" si="15"/>
        <v>No</v>
      </c>
    </row>
    <row r="132" spans="1:12" x14ac:dyDescent="0.2">
      <c r="A132" s="128" t="s">
        <v>1310</v>
      </c>
      <c r="B132" s="22" t="s">
        <v>213</v>
      </c>
      <c r="C132" s="29">
        <v>18248.052097</v>
      </c>
      <c r="D132" s="27" t="str">
        <f t="shared" si="12"/>
        <v>N/A</v>
      </c>
      <c r="E132" s="29">
        <v>18578.823963999999</v>
      </c>
      <c r="F132" s="27" t="str">
        <f t="shared" si="13"/>
        <v>N/A</v>
      </c>
      <c r="G132" s="29">
        <v>15804.206897</v>
      </c>
      <c r="H132" s="27" t="str">
        <f t="shared" si="14"/>
        <v>N/A</v>
      </c>
      <c r="I132" s="8">
        <v>1.8129999999999999</v>
      </c>
      <c r="J132" s="8">
        <v>-14.9</v>
      </c>
      <c r="K132" s="28" t="s">
        <v>734</v>
      </c>
      <c r="L132" s="105" t="str">
        <f t="shared" si="15"/>
        <v>Yes</v>
      </c>
    </row>
    <row r="133" spans="1:12" ht="25.5" x14ac:dyDescent="0.2">
      <c r="A133" s="128" t="s">
        <v>583</v>
      </c>
      <c r="B133" s="22" t="s">
        <v>213</v>
      </c>
      <c r="C133" s="29">
        <v>1415536</v>
      </c>
      <c r="D133" s="27" t="str">
        <f t="shared" si="12"/>
        <v>N/A</v>
      </c>
      <c r="E133" s="29">
        <v>2060369</v>
      </c>
      <c r="F133" s="27" t="str">
        <f t="shared" si="13"/>
        <v>N/A</v>
      </c>
      <c r="G133" s="29">
        <v>1606274</v>
      </c>
      <c r="H133" s="27" t="str">
        <f t="shared" si="14"/>
        <v>N/A</v>
      </c>
      <c r="I133" s="8">
        <v>45.55</v>
      </c>
      <c r="J133" s="8">
        <v>-22</v>
      </c>
      <c r="K133" s="28" t="s">
        <v>734</v>
      </c>
      <c r="L133" s="105" t="str">
        <f>IF(J133="Div by 0", "N/A", IF(OR(J133="N/A",K133="N/A"),"N/A", IF(J133&gt;VALUE(MID(K133,1,2)), "No", IF(J133&lt;-1*VALUE(MID(K133,1,2)), "No", "Yes"))))</f>
        <v>Yes</v>
      </c>
    </row>
    <row r="134" spans="1:12" x14ac:dyDescent="0.2">
      <c r="A134" s="128" t="s">
        <v>584</v>
      </c>
      <c r="B134" s="22" t="s">
        <v>213</v>
      </c>
      <c r="C134" s="23">
        <v>12687</v>
      </c>
      <c r="D134" s="27" t="str">
        <f t="shared" si="12"/>
        <v>N/A</v>
      </c>
      <c r="E134" s="23">
        <v>15346</v>
      </c>
      <c r="F134" s="27" t="str">
        <f t="shared" si="13"/>
        <v>N/A</v>
      </c>
      <c r="G134" s="23">
        <v>14465</v>
      </c>
      <c r="H134" s="27" t="str">
        <f t="shared" si="14"/>
        <v>N/A</v>
      </c>
      <c r="I134" s="8">
        <v>20.96</v>
      </c>
      <c r="J134" s="8">
        <v>-5.74</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111.5737369</v>
      </c>
      <c r="D135" s="27" t="str">
        <f t="shared" si="12"/>
        <v>N/A</v>
      </c>
      <c r="E135" s="29">
        <v>134.26098006000001</v>
      </c>
      <c r="F135" s="27" t="str">
        <f t="shared" si="13"/>
        <v>N/A</v>
      </c>
      <c r="G135" s="29">
        <v>111.04555824000001</v>
      </c>
      <c r="H135" s="27" t="str">
        <f t="shared" si="14"/>
        <v>N/A</v>
      </c>
      <c r="I135" s="8">
        <v>20.329999999999998</v>
      </c>
      <c r="J135" s="8">
        <v>-17.3</v>
      </c>
      <c r="K135" s="28" t="s">
        <v>734</v>
      </c>
      <c r="L135" s="105" t="str">
        <f t="shared" si="16"/>
        <v>Yes</v>
      </c>
    </row>
    <row r="136" spans="1:12" ht="25.5" x14ac:dyDescent="0.2">
      <c r="A136" s="128" t="s">
        <v>585</v>
      </c>
      <c r="B136" s="22" t="s">
        <v>213</v>
      </c>
      <c r="C136" s="29">
        <v>151126983</v>
      </c>
      <c r="D136" s="27" t="str">
        <f t="shared" ref="D136:D150" si="17">IF($B136="N/A","N/A",IF(C136&gt;10,"No",IF(C136&lt;-10,"No","Yes")))</f>
        <v>N/A</v>
      </c>
      <c r="E136" s="29">
        <v>148519838</v>
      </c>
      <c r="F136" s="27" t="str">
        <f t="shared" ref="F136:F150" si="18">IF($B136="N/A","N/A",IF(E136&gt;10,"No",IF(E136&lt;-10,"No","Yes")))</f>
        <v>N/A</v>
      </c>
      <c r="G136" s="29">
        <v>134993705</v>
      </c>
      <c r="H136" s="27" t="str">
        <f t="shared" ref="H136:H150" si="19">IF($B136="N/A","N/A",IF(G136&gt;10,"No",IF(G136&lt;-10,"No","Yes")))</f>
        <v>N/A</v>
      </c>
      <c r="I136" s="8">
        <v>-1.73</v>
      </c>
      <c r="J136" s="8">
        <v>-9.11</v>
      </c>
      <c r="K136" s="28" t="s">
        <v>734</v>
      </c>
      <c r="L136" s="105" t="str">
        <f t="shared" si="16"/>
        <v>Yes</v>
      </c>
    </row>
    <row r="137" spans="1:12" x14ac:dyDescent="0.2">
      <c r="A137" s="128" t="s">
        <v>586</v>
      </c>
      <c r="B137" s="22" t="s">
        <v>213</v>
      </c>
      <c r="C137" s="23">
        <v>1615</v>
      </c>
      <c r="D137" s="27" t="str">
        <f t="shared" si="17"/>
        <v>N/A</v>
      </c>
      <c r="E137" s="23">
        <v>1559</v>
      </c>
      <c r="F137" s="27" t="str">
        <f t="shared" si="18"/>
        <v>N/A</v>
      </c>
      <c r="G137" s="23">
        <v>1452</v>
      </c>
      <c r="H137" s="27" t="str">
        <f t="shared" si="19"/>
        <v>N/A</v>
      </c>
      <c r="I137" s="8">
        <v>-3.47</v>
      </c>
      <c r="J137" s="8">
        <v>-6.86</v>
      </c>
      <c r="K137" s="28" t="s">
        <v>734</v>
      </c>
      <c r="L137" s="105" t="str">
        <f t="shared" si="16"/>
        <v>Yes</v>
      </c>
    </row>
    <row r="138" spans="1:12" ht="25.5" x14ac:dyDescent="0.2">
      <c r="A138" s="128" t="s">
        <v>1312</v>
      </c>
      <c r="B138" s="22" t="s">
        <v>213</v>
      </c>
      <c r="C138" s="29">
        <v>93577.079257000005</v>
      </c>
      <c r="D138" s="27" t="str">
        <f t="shared" si="17"/>
        <v>N/A</v>
      </c>
      <c r="E138" s="29">
        <v>95266.092367000005</v>
      </c>
      <c r="F138" s="27" t="str">
        <f t="shared" si="18"/>
        <v>N/A</v>
      </c>
      <c r="G138" s="29">
        <v>92970.871211999998</v>
      </c>
      <c r="H138" s="27" t="str">
        <f t="shared" si="19"/>
        <v>N/A</v>
      </c>
      <c r="I138" s="8">
        <v>1.8049999999999999</v>
      </c>
      <c r="J138" s="8">
        <v>-2.41</v>
      </c>
      <c r="K138" s="28" t="s">
        <v>734</v>
      </c>
      <c r="L138" s="105" t="str">
        <f t="shared" si="16"/>
        <v>Yes</v>
      </c>
    </row>
    <row r="139" spans="1:12" ht="25.5" x14ac:dyDescent="0.2">
      <c r="A139" s="128" t="s">
        <v>587</v>
      </c>
      <c r="B139" s="22" t="s">
        <v>213</v>
      </c>
      <c r="C139" s="29">
        <v>46315388</v>
      </c>
      <c r="D139" s="27" t="str">
        <f t="shared" si="17"/>
        <v>N/A</v>
      </c>
      <c r="E139" s="29">
        <v>41104126</v>
      </c>
      <c r="F139" s="27" t="str">
        <f t="shared" si="18"/>
        <v>N/A</v>
      </c>
      <c r="G139" s="29">
        <v>41526392</v>
      </c>
      <c r="H139" s="27" t="str">
        <f t="shared" si="19"/>
        <v>N/A</v>
      </c>
      <c r="I139" s="8">
        <v>-11.3</v>
      </c>
      <c r="J139" s="8">
        <v>1.0269999999999999</v>
      </c>
      <c r="K139" s="28" t="s">
        <v>734</v>
      </c>
      <c r="L139" s="105" t="str">
        <f t="shared" ref="L139:L150" si="20">IF(J139="Div by 0", "N/A", IF(K139="N/A","N/A", IF(J139&gt;VALUE(MID(K139,1,2)), "No", IF(J139&lt;-1*VALUE(MID(K139,1,2)), "No", "Yes"))))</f>
        <v>Yes</v>
      </c>
    </row>
    <row r="140" spans="1:12" ht="25.5" x14ac:dyDescent="0.2">
      <c r="A140" s="128" t="s">
        <v>588</v>
      </c>
      <c r="B140" s="22" t="s">
        <v>213</v>
      </c>
      <c r="C140" s="23">
        <v>37512</v>
      </c>
      <c r="D140" s="27" t="str">
        <f t="shared" si="17"/>
        <v>N/A</v>
      </c>
      <c r="E140" s="23">
        <v>37506</v>
      </c>
      <c r="F140" s="27" t="str">
        <f t="shared" si="18"/>
        <v>N/A</v>
      </c>
      <c r="G140" s="23">
        <v>41473</v>
      </c>
      <c r="H140" s="27" t="str">
        <f t="shared" si="19"/>
        <v>N/A</v>
      </c>
      <c r="I140" s="8">
        <v>-1.6E-2</v>
      </c>
      <c r="J140" s="8">
        <v>10.58</v>
      </c>
      <c r="K140" s="28" t="s">
        <v>734</v>
      </c>
      <c r="L140" s="105" t="str">
        <f t="shared" si="20"/>
        <v>Yes</v>
      </c>
    </row>
    <row r="141" spans="1:12" ht="25.5" x14ac:dyDescent="0.2">
      <c r="A141" s="128" t="s">
        <v>1313</v>
      </c>
      <c r="B141" s="22" t="s">
        <v>213</v>
      </c>
      <c r="C141" s="29">
        <v>1234.6819151</v>
      </c>
      <c r="D141" s="27" t="str">
        <f t="shared" si="17"/>
        <v>N/A</v>
      </c>
      <c r="E141" s="29">
        <v>1095.9346771</v>
      </c>
      <c r="F141" s="27" t="str">
        <f t="shared" si="18"/>
        <v>N/A</v>
      </c>
      <c r="G141" s="29">
        <v>1001.2873918</v>
      </c>
      <c r="H141" s="27" t="str">
        <f t="shared" si="19"/>
        <v>N/A</v>
      </c>
      <c r="I141" s="8">
        <v>-11.2</v>
      </c>
      <c r="J141" s="8">
        <v>-8.64</v>
      </c>
      <c r="K141" s="28" t="s">
        <v>734</v>
      </c>
      <c r="L141" s="105" t="str">
        <f t="shared" si="20"/>
        <v>Yes</v>
      </c>
    </row>
    <row r="142" spans="1:12" ht="25.5" x14ac:dyDescent="0.2">
      <c r="A142" s="128" t="s">
        <v>589</v>
      </c>
      <c r="B142" s="22" t="s">
        <v>213</v>
      </c>
      <c r="C142" s="29">
        <v>1044053061</v>
      </c>
      <c r="D142" s="27" t="str">
        <f t="shared" si="17"/>
        <v>N/A</v>
      </c>
      <c r="E142" s="29">
        <v>1096819524</v>
      </c>
      <c r="F142" s="27" t="str">
        <f t="shared" si="18"/>
        <v>N/A</v>
      </c>
      <c r="G142" s="29">
        <v>437639845</v>
      </c>
      <c r="H142" s="27" t="str">
        <f t="shared" si="19"/>
        <v>N/A</v>
      </c>
      <c r="I142" s="8">
        <v>5.0540000000000003</v>
      </c>
      <c r="J142" s="8">
        <v>-60.1</v>
      </c>
      <c r="K142" s="28" t="s">
        <v>734</v>
      </c>
      <c r="L142" s="105" t="str">
        <f t="shared" si="20"/>
        <v>No</v>
      </c>
    </row>
    <row r="143" spans="1:12" x14ac:dyDescent="0.2">
      <c r="A143" s="104" t="s">
        <v>590</v>
      </c>
      <c r="B143" s="22" t="s">
        <v>213</v>
      </c>
      <c r="C143" s="23">
        <v>26432</v>
      </c>
      <c r="D143" s="27" t="str">
        <f t="shared" si="17"/>
        <v>N/A</v>
      </c>
      <c r="E143" s="23">
        <v>26760</v>
      </c>
      <c r="F143" s="27" t="str">
        <f t="shared" si="18"/>
        <v>N/A</v>
      </c>
      <c r="G143" s="23">
        <v>22729</v>
      </c>
      <c r="H143" s="27" t="str">
        <f t="shared" si="19"/>
        <v>N/A</v>
      </c>
      <c r="I143" s="8">
        <v>1.2410000000000001</v>
      </c>
      <c r="J143" s="8">
        <v>-15.1</v>
      </c>
      <c r="K143" s="28" t="s">
        <v>734</v>
      </c>
      <c r="L143" s="105" t="str">
        <f t="shared" si="20"/>
        <v>Yes</v>
      </c>
    </row>
    <row r="144" spans="1:12" ht="25.5" x14ac:dyDescent="0.2">
      <c r="A144" s="104" t="s">
        <v>1314</v>
      </c>
      <c r="B144" s="22" t="s">
        <v>213</v>
      </c>
      <c r="C144" s="29">
        <v>39499.586146000001</v>
      </c>
      <c r="D144" s="27" t="str">
        <f t="shared" si="17"/>
        <v>N/A</v>
      </c>
      <c r="E144" s="29">
        <v>40987.276682000003</v>
      </c>
      <c r="F144" s="27" t="str">
        <f t="shared" si="18"/>
        <v>N/A</v>
      </c>
      <c r="G144" s="29">
        <v>19254.689824000001</v>
      </c>
      <c r="H144" s="27" t="str">
        <f t="shared" si="19"/>
        <v>N/A</v>
      </c>
      <c r="I144" s="8">
        <v>3.766</v>
      </c>
      <c r="J144" s="8">
        <v>-53</v>
      </c>
      <c r="K144" s="28" t="s">
        <v>734</v>
      </c>
      <c r="L144" s="105" t="str">
        <f t="shared" si="20"/>
        <v>No</v>
      </c>
    </row>
    <row r="145" spans="1:12" ht="25.5" x14ac:dyDescent="0.2">
      <c r="A145" s="128" t="s">
        <v>591</v>
      </c>
      <c r="B145" s="22" t="s">
        <v>213</v>
      </c>
      <c r="C145" s="29">
        <v>219560391</v>
      </c>
      <c r="D145" s="27" t="str">
        <f t="shared" si="17"/>
        <v>N/A</v>
      </c>
      <c r="E145" s="29">
        <v>221562348</v>
      </c>
      <c r="F145" s="27" t="str">
        <f t="shared" si="18"/>
        <v>N/A</v>
      </c>
      <c r="G145" s="29">
        <v>91217561</v>
      </c>
      <c r="H145" s="27" t="str">
        <f t="shared" si="19"/>
        <v>N/A</v>
      </c>
      <c r="I145" s="8">
        <v>0.91180000000000005</v>
      </c>
      <c r="J145" s="8">
        <v>-58.8</v>
      </c>
      <c r="K145" s="28" t="s">
        <v>734</v>
      </c>
      <c r="L145" s="105" t="str">
        <f t="shared" si="20"/>
        <v>No</v>
      </c>
    </row>
    <row r="146" spans="1:12" x14ac:dyDescent="0.2">
      <c r="A146" s="128" t="s">
        <v>592</v>
      </c>
      <c r="B146" s="22" t="s">
        <v>213</v>
      </c>
      <c r="C146" s="23">
        <v>66652</v>
      </c>
      <c r="D146" s="27" t="str">
        <f t="shared" si="17"/>
        <v>N/A</v>
      </c>
      <c r="E146" s="23">
        <v>69815</v>
      </c>
      <c r="F146" s="27" t="str">
        <f t="shared" si="18"/>
        <v>N/A</v>
      </c>
      <c r="G146" s="23">
        <v>55326</v>
      </c>
      <c r="H146" s="27" t="str">
        <f t="shared" si="19"/>
        <v>N/A</v>
      </c>
      <c r="I146" s="8">
        <v>4.7460000000000004</v>
      </c>
      <c r="J146" s="8">
        <v>-20.8</v>
      </c>
      <c r="K146" s="28" t="s">
        <v>734</v>
      </c>
      <c r="L146" s="105" t="str">
        <f t="shared" si="20"/>
        <v>Yes</v>
      </c>
    </row>
    <row r="147" spans="1:12" ht="25.5" x14ac:dyDescent="0.2">
      <c r="A147" s="128" t="s">
        <v>1315</v>
      </c>
      <c r="B147" s="22" t="s">
        <v>213</v>
      </c>
      <c r="C147" s="29">
        <v>3294.1305736999998</v>
      </c>
      <c r="D147" s="27" t="str">
        <f t="shared" si="17"/>
        <v>N/A</v>
      </c>
      <c r="E147" s="29">
        <v>3173.5636754000002</v>
      </c>
      <c r="F147" s="27" t="str">
        <f t="shared" si="18"/>
        <v>N/A</v>
      </c>
      <c r="G147" s="29">
        <v>1648.7286448</v>
      </c>
      <c r="H147" s="27" t="str">
        <f t="shared" si="19"/>
        <v>N/A</v>
      </c>
      <c r="I147" s="8">
        <v>-3.66</v>
      </c>
      <c r="J147" s="8">
        <v>-48</v>
      </c>
      <c r="K147" s="28" t="s">
        <v>734</v>
      </c>
      <c r="L147" s="105" t="str">
        <f t="shared" si="20"/>
        <v>No</v>
      </c>
    </row>
    <row r="148" spans="1:12" ht="25.5" x14ac:dyDescent="0.2">
      <c r="A148" s="128" t="s">
        <v>593</v>
      </c>
      <c r="B148" s="22" t="s">
        <v>213</v>
      </c>
      <c r="C148" s="29">
        <v>427502821</v>
      </c>
      <c r="D148" s="27" t="str">
        <f t="shared" si="17"/>
        <v>N/A</v>
      </c>
      <c r="E148" s="29">
        <v>424682106</v>
      </c>
      <c r="F148" s="27" t="str">
        <f t="shared" si="18"/>
        <v>N/A</v>
      </c>
      <c r="G148" s="29">
        <v>178305578</v>
      </c>
      <c r="H148" s="27" t="str">
        <f t="shared" si="19"/>
        <v>N/A</v>
      </c>
      <c r="I148" s="8">
        <v>-0.66</v>
      </c>
      <c r="J148" s="8">
        <v>-58</v>
      </c>
      <c r="K148" s="28" t="s">
        <v>734</v>
      </c>
      <c r="L148" s="105" t="str">
        <f t="shared" si="20"/>
        <v>No</v>
      </c>
    </row>
    <row r="149" spans="1:12" x14ac:dyDescent="0.2">
      <c r="A149" s="128" t="s">
        <v>594</v>
      </c>
      <c r="B149" s="22" t="s">
        <v>213</v>
      </c>
      <c r="C149" s="23">
        <v>15465</v>
      </c>
      <c r="D149" s="27" t="str">
        <f t="shared" si="17"/>
        <v>N/A</v>
      </c>
      <c r="E149" s="23">
        <v>15517</v>
      </c>
      <c r="F149" s="27" t="str">
        <f t="shared" si="18"/>
        <v>N/A</v>
      </c>
      <c r="G149" s="23">
        <v>13831</v>
      </c>
      <c r="H149" s="27" t="str">
        <f t="shared" si="19"/>
        <v>N/A</v>
      </c>
      <c r="I149" s="8">
        <v>0.3362</v>
      </c>
      <c r="J149" s="8">
        <v>-10.9</v>
      </c>
      <c r="K149" s="28" t="s">
        <v>734</v>
      </c>
      <c r="L149" s="105" t="str">
        <f t="shared" si="20"/>
        <v>Yes</v>
      </c>
    </row>
    <row r="150" spans="1:12" ht="25.5" x14ac:dyDescent="0.2">
      <c r="A150" s="137" t="s">
        <v>1316</v>
      </c>
      <c r="B150" s="22" t="s">
        <v>213</v>
      </c>
      <c r="C150" s="29">
        <v>27643.247396999999</v>
      </c>
      <c r="D150" s="27" t="str">
        <f t="shared" si="17"/>
        <v>N/A</v>
      </c>
      <c r="E150" s="29">
        <v>27368.828124</v>
      </c>
      <c r="F150" s="27" t="str">
        <f t="shared" si="18"/>
        <v>N/A</v>
      </c>
      <c r="G150" s="29">
        <v>12891.734365</v>
      </c>
      <c r="H150" s="27" t="str">
        <f t="shared" si="19"/>
        <v>N/A</v>
      </c>
      <c r="I150" s="8">
        <v>-0.99299999999999999</v>
      </c>
      <c r="J150" s="8">
        <v>-52.9</v>
      </c>
      <c r="K150" s="28" t="s">
        <v>734</v>
      </c>
      <c r="L150" s="105" t="str">
        <f t="shared" si="20"/>
        <v>No</v>
      </c>
    </row>
    <row r="151" spans="1:12" ht="25.5" x14ac:dyDescent="0.2">
      <c r="A151" s="137" t="s">
        <v>1317</v>
      </c>
      <c r="B151" s="22" t="s">
        <v>213</v>
      </c>
      <c r="C151" s="29">
        <v>2174.9965391000001</v>
      </c>
      <c r="D151" s="27" t="str">
        <f t="shared" ref="D151:D170" si="21">IF($B151="N/A","N/A",IF(C151&gt;10,"No",IF(C151&lt;-10,"No","Yes")))</f>
        <v>N/A</v>
      </c>
      <c r="E151" s="29">
        <v>1518.8445299</v>
      </c>
      <c r="F151" s="27" t="str">
        <f t="shared" ref="F151:F170" si="22">IF($B151="N/A","N/A",IF(E151&gt;10,"No",IF(E151&lt;-10,"No","Yes")))</f>
        <v>N/A</v>
      </c>
      <c r="G151" s="29">
        <v>1563.9070194000001</v>
      </c>
      <c r="H151" s="27" t="str">
        <f t="shared" ref="H151:H170" si="23">IF($B151="N/A","N/A",IF(G151&gt;10,"No",IF(G151&lt;-10,"No","Yes")))</f>
        <v>N/A</v>
      </c>
      <c r="I151" s="8">
        <v>-30.2</v>
      </c>
      <c r="J151" s="8">
        <v>2.9670000000000001</v>
      </c>
      <c r="K151" s="28" t="s">
        <v>734</v>
      </c>
      <c r="L151" s="105" t="str">
        <f t="shared" ref="L151:L170" si="24">IF(J151="Div by 0", "N/A", IF(K151="N/A","N/A", IF(J151&gt;VALUE(MID(K151,1,2)), "No", IF(J151&lt;-1*VALUE(MID(K151,1,2)), "No", "Yes"))))</f>
        <v>Yes</v>
      </c>
    </row>
    <row r="152" spans="1:12" ht="25.5" x14ac:dyDescent="0.2">
      <c r="A152" s="137" t="s">
        <v>1318</v>
      </c>
      <c r="B152" s="22" t="s">
        <v>213</v>
      </c>
      <c r="C152" s="29">
        <v>5450.4007244000004</v>
      </c>
      <c r="D152" s="27" t="str">
        <f t="shared" si="21"/>
        <v>N/A</v>
      </c>
      <c r="E152" s="29">
        <v>4767.8030735000002</v>
      </c>
      <c r="F152" s="27" t="str">
        <f t="shared" si="22"/>
        <v>N/A</v>
      </c>
      <c r="G152" s="29">
        <v>4043.3309994000001</v>
      </c>
      <c r="H152" s="27" t="str">
        <f t="shared" si="23"/>
        <v>N/A</v>
      </c>
      <c r="I152" s="8">
        <v>-12.5</v>
      </c>
      <c r="J152" s="8">
        <v>-15.2</v>
      </c>
      <c r="K152" s="28" t="s">
        <v>734</v>
      </c>
      <c r="L152" s="105" t="str">
        <f t="shared" si="24"/>
        <v>Yes</v>
      </c>
    </row>
    <row r="153" spans="1:12" ht="25.5" x14ac:dyDescent="0.2">
      <c r="A153" s="137" t="s">
        <v>1319</v>
      </c>
      <c r="B153" s="22" t="s">
        <v>213</v>
      </c>
      <c r="C153" s="29">
        <v>5528.1181118000004</v>
      </c>
      <c r="D153" s="27" t="str">
        <f t="shared" si="21"/>
        <v>N/A</v>
      </c>
      <c r="E153" s="29">
        <v>5232.4877617000002</v>
      </c>
      <c r="F153" s="27" t="str">
        <f t="shared" si="22"/>
        <v>N/A</v>
      </c>
      <c r="G153" s="29">
        <v>5252.3421953999996</v>
      </c>
      <c r="H153" s="27" t="str">
        <f t="shared" si="23"/>
        <v>N/A</v>
      </c>
      <c r="I153" s="8">
        <v>-5.35</v>
      </c>
      <c r="J153" s="8">
        <v>0.37940000000000002</v>
      </c>
      <c r="K153" s="28" t="s">
        <v>734</v>
      </c>
      <c r="L153" s="105" t="str">
        <f t="shared" si="24"/>
        <v>Yes</v>
      </c>
    </row>
    <row r="154" spans="1:12" ht="25.5" x14ac:dyDescent="0.2">
      <c r="A154" s="137" t="s">
        <v>1320</v>
      </c>
      <c r="B154" s="22" t="s">
        <v>213</v>
      </c>
      <c r="C154" s="29">
        <v>525.02562922000004</v>
      </c>
      <c r="D154" s="27" t="str">
        <f t="shared" si="21"/>
        <v>N/A</v>
      </c>
      <c r="E154" s="29">
        <v>419.71988957999997</v>
      </c>
      <c r="F154" s="27" t="str">
        <f t="shared" si="22"/>
        <v>N/A</v>
      </c>
      <c r="G154" s="29">
        <v>428.87586528000003</v>
      </c>
      <c r="H154" s="27" t="str">
        <f t="shared" si="23"/>
        <v>N/A</v>
      </c>
      <c r="I154" s="8">
        <v>-20.100000000000001</v>
      </c>
      <c r="J154" s="8">
        <v>2.181</v>
      </c>
      <c r="K154" s="28" t="s">
        <v>734</v>
      </c>
      <c r="L154" s="105" t="str">
        <f t="shared" si="24"/>
        <v>Yes</v>
      </c>
    </row>
    <row r="155" spans="1:12" ht="25.5" x14ac:dyDescent="0.2">
      <c r="A155" s="128" t="s">
        <v>1321</v>
      </c>
      <c r="B155" s="22" t="s">
        <v>213</v>
      </c>
      <c r="C155" s="29">
        <v>1675.3592096</v>
      </c>
      <c r="D155" s="27" t="str">
        <f t="shared" si="21"/>
        <v>N/A</v>
      </c>
      <c r="E155" s="29">
        <v>1005.2431079</v>
      </c>
      <c r="F155" s="27" t="str">
        <f t="shared" si="22"/>
        <v>N/A</v>
      </c>
      <c r="G155" s="29">
        <v>658.04335047999996</v>
      </c>
      <c r="H155" s="27" t="str">
        <f t="shared" si="23"/>
        <v>N/A</v>
      </c>
      <c r="I155" s="8">
        <v>-40</v>
      </c>
      <c r="J155" s="8">
        <v>-34.5</v>
      </c>
      <c r="K155" s="28" t="s">
        <v>734</v>
      </c>
      <c r="L155" s="105" t="str">
        <f t="shared" si="24"/>
        <v>No</v>
      </c>
    </row>
    <row r="156" spans="1:12" ht="25.5" x14ac:dyDescent="0.2">
      <c r="A156" s="128" t="s">
        <v>1322</v>
      </c>
      <c r="B156" s="22" t="s">
        <v>213</v>
      </c>
      <c r="C156" s="29">
        <v>3817.9746002000002</v>
      </c>
      <c r="D156" s="27" t="str">
        <f t="shared" si="21"/>
        <v>N/A</v>
      </c>
      <c r="E156" s="29">
        <v>2876.2688324999999</v>
      </c>
      <c r="F156" s="27" t="str">
        <f t="shared" si="22"/>
        <v>N/A</v>
      </c>
      <c r="G156" s="29">
        <v>3383.1251099000001</v>
      </c>
      <c r="H156" s="27" t="str">
        <f t="shared" si="23"/>
        <v>N/A</v>
      </c>
      <c r="I156" s="8">
        <v>-24.7</v>
      </c>
      <c r="J156" s="8">
        <v>17.62</v>
      </c>
      <c r="K156" s="28" t="s">
        <v>734</v>
      </c>
      <c r="L156" s="105" t="str">
        <f t="shared" si="24"/>
        <v>Yes</v>
      </c>
    </row>
    <row r="157" spans="1:12" ht="25.5" x14ac:dyDescent="0.2">
      <c r="A157" s="128" t="s">
        <v>1323</v>
      </c>
      <c r="B157" s="22" t="s">
        <v>213</v>
      </c>
      <c r="C157" s="29">
        <v>11404.889026000001</v>
      </c>
      <c r="D157" s="27" t="str">
        <f t="shared" si="21"/>
        <v>N/A</v>
      </c>
      <c r="E157" s="29">
        <v>12609.116821</v>
      </c>
      <c r="F157" s="27" t="str">
        <f t="shared" si="22"/>
        <v>N/A</v>
      </c>
      <c r="G157" s="29">
        <v>11070.475493</v>
      </c>
      <c r="H157" s="27" t="str">
        <f t="shared" si="23"/>
        <v>N/A</v>
      </c>
      <c r="I157" s="8">
        <v>10.56</v>
      </c>
      <c r="J157" s="8">
        <v>-12.2</v>
      </c>
      <c r="K157" s="28" t="s">
        <v>734</v>
      </c>
      <c r="L157" s="105" t="str">
        <f t="shared" si="24"/>
        <v>Yes</v>
      </c>
    </row>
    <row r="158" spans="1:12" ht="25.5" x14ac:dyDescent="0.2">
      <c r="A158" s="128" t="s">
        <v>1324</v>
      </c>
      <c r="B158" s="22" t="s">
        <v>213</v>
      </c>
      <c r="C158" s="29">
        <v>14576.936701000001</v>
      </c>
      <c r="D158" s="27" t="str">
        <f t="shared" si="21"/>
        <v>N/A</v>
      </c>
      <c r="E158" s="29">
        <v>16004.926541000001</v>
      </c>
      <c r="F158" s="27" t="str">
        <f t="shared" si="22"/>
        <v>N/A</v>
      </c>
      <c r="G158" s="29">
        <v>17525.423916</v>
      </c>
      <c r="H158" s="27" t="str">
        <f t="shared" si="23"/>
        <v>N/A</v>
      </c>
      <c r="I158" s="8">
        <v>9.7959999999999994</v>
      </c>
      <c r="J158" s="8">
        <v>9.5</v>
      </c>
      <c r="K158" s="28" t="s">
        <v>734</v>
      </c>
      <c r="L158" s="105" t="str">
        <f t="shared" si="24"/>
        <v>Yes</v>
      </c>
    </row>
    <row r="159" spans="1:12" ht="25.5" x14ac:dyDescent="0.2">
      <c r="A159" s="128" t="s">
        <v>1325</v>
      </c>
      <c r="B159" s="22" t="s">
        <v>213</v>
      </c>
      <c r="C159" s="29">
        <v>357.73187816000001</v>
      </c>
      <c r="D159" s="27" t="str">
        <f t="shared" si="21"/>
        <v>N/A</v>
      </c>
      <c r="E159" s="29">
        <v>306.29917884000002</v>
      </c>
      <c r="F159" s="27" t="str">
        <f t="shared" si="22"/>
        <v>N/A</v>
      </c>
      <c r="G159" s="29">
        <v>381.77724662000003</v>
      </c>
      <c r="H159" s="27" t="str">
        <f t="shared" si="23"/>
        <v>N/A</v>
      </c>
      <c r="I159" s="8">
        <v>-14.4</v>
      </c>
      <c r="J159" s="8">
        <v>24.64</v>
      </c>
      <c r="K159" s="28" t="s">
        <v>734</v>
      </c>
      <c r="L159" s="105" t="str">
        <f t="shared" si="24"/>
        <v>Yes</v>
      </c>
    </row>
    <row r="160" spans="1:12" ht="25.5" x14ac:dyDescent="0.2">
      <c r="A160" s="137" t="s">
        <v>1326</v>
      </c>
      <c r="B160" s="22" t="s">
        <v>213</v>
      </c>
      <c r="C160" s="29">
        <v>176.86373946000001</v>
      </c>
      <c r="D160" s="27" t="str">
        <f t="shared" si="21"/>
        <v>N/A</v>
      </c>
      <c r="E160" s="29">
        <v>125.0948064</v>
      </c>
      <c r="F160" s="27" t="str">
        <f t="shared" si="22"/>
        <v>N/A</v>
      </c>
      <c r="G160" s="29">
        <v>102.84691402999999</v>
      </c>
      <c r="H160" s="27" t="str">
        <f t="shared" si="23"/>
        <v>N/A</v>
      </c>
      <c r="I160" s="8">
        <v>-29.3</v>
      </c>
      <c r="J160" s="8">
        <v>-17.8</v>
      </c>
      <c r="K160" s="28" t="s">
        <v>734</v>
      </c>
      <c r="L160" s="105" t="str">
        <f t="shared" si="24"/>
        <v>Yes</v>
      </c>
    </row>
    <row r="161" spans="1:12" x14ac:dyDescent="0.2">
      <c r="A161" s="137" t="s">
        <v>1327</v>
      </c>
      <c r="B161" s="22" t="s">
        <v>213</v>
      </c>
      <c r="C161" s="29">
        <v>842.22045605000005</v>
      </c>
      <c r="D161" s="27" t="str">
        <f t="shared" si="21"/>
        <v>N/A</v>
      </c>
      <c r="E161" s="29">
        <v>651.81270380000001</v>
      </c>
      <c r="F161" s="27" t="str">
        <f t="shared" si="22"/>
        <v>N/A</v>
      </c>
      <c r="G161" s="29">
        <v>721.66426385</v>
      </c>
      <c r="H161" s="27" t="str">
        <f t="shared" si="23"/>
        <v>N/A</v>
      </c>
      <c r="I161" s="8">
        <v>-22.6</v>
      </c>
      <c r="J161" s="8">
        <v>10.72</v>
      </c>
      <c r="K161" s="28" t="s">
        <v>734</v>
      </c>
      <c r="L161" s="105" t="str">
        <f t="shared" si="24"/>
        <v>Yes</v>
      </c>
    </row>
    <row r="162" spans="1:12" x14ac:dyDescent="0.2">
      <c r="A162" s="137" t="s">
        <v>1328</v>
      </c>
      <c r="B162" s="22" t="s">
        <v>213</v>
      </c>
      <c r="C162" s="29">
        <v>732.33285042</v>
      </c>
      <c r="D162" s="27" t="str">
        <f t="shared" si="21"/>
        <v>N/A</v>
      </c>
      <c r="E162" s="29">
        <v>841.41478339000003</v>
      </c>
      <c r="F162" s="27" t="str">
        <f t="shared" si="22"/>
        <v>N/A</v>
      </c>
      <c r="G162" s="29">
        <v>2018.8636537</v>
      </c>
      <c r="H162" s="27" t="str">
        <f t="shared" si="23"/>
        <v>N/A</v>
      </c>
      <c r="I162" s="8">
        <v>14.9</v>
      </c>
      <c r="J162" s="8">
        <v>139.9</v>
      </c>
      <c r="K162" s="28" t="s">
        <v>734</v>
      </c>
      <c r="L162" s="105" t="str">
        <f t="shared" si="24"/>
        <v>No</v>
      </c>
    </row>
    <row r="163" spans="1:12" ht="25.5" x14ac:dyDescent="0.2">
      <c r="A163" s="137" t="s">
        <v>1678</v>
      </c>
      <c r="B163" s="22" t="s">
        <v>213</v>
      </c>
      <c r="C163" s="29">
        <v>3095.8565158000001</v>
      </c>
      <c r="D163" s="27" t="str">
        <f t="shared" si="21"/>
        <v>N/A</v>
      </c>
      <c r="E163" s="29">
        <v>3408.5923529000002</v>
      </c>
      <c r="F163" s="27" t="str">
        <f t="shared" si="22"/>
        <v>N/A</v>
      </c>
      <c r="G163" s="29">
        <v>4488.0665037999997</v>
      </c>
      <c r="H163" s="27" t="str">
        <f t="shared" si="23"/>
        <v>N/A</v>
      </c>
      <c r="I163" s="8">
        <v>10.1</v>
      </c>
      <c r="J163" s="8">
        <v>31.67</v>
      </c>
      <c r="K163" s="28" t="s">
        <v>734</v>
      </c>
      <c r="L163" s="105" t="str">
        <f t="shared" si="24"/>
        <v>No</v>
      </c>
    </row>
    <row r="164" spans="1:12" x14ac:dyDescent="0.2">
      <c r="A164" s="137" t="s">
        <v>1329</v>
      </c>
      <c r="B164" s="22" t="s">
        <v>213</v>
      </c>
      <c r="C164" s="29">
        <v>139.01734027000001</v>
      </c>
      <c r="D164" s="27" t="str">
        <f t="shared" si="21"/>
        <v>N/A</v>
      </c>
      <c r="E164" s="29">
        <v>111.40665729</v>
      </c>
      <c r="F164" s="27" t="str">
        <f t="shared" si="22"/>
        <v>N/A</v>
      </c>
      <c r="G164" s="29">
        <v>125.09414869</v>
      </c>
      <c r="H164" s="27" t="str">
        <f t="shared" si="23"/>
        <v>N/A</v>
      </c>
      <c r="I164" s="8">
        <v>-19.899999999999999</v>
      </c>
      <c r="J164" s="8">
        <v>12.29</v>
      </c>
      <c r="K164" s="28" t="s">
        <v>734</v>
      </c>
      <c r="L164" s="105" t="str">
        <f t="shared" si="24"/>
        <v>Yes</v>
      </c>
    </row>
    <row r="165" spans="1:12" x14ac:dyDescent="0.2">
      <c r="A165" s="137" t="s">
        <v>1330</v>
      </c>
      <c r="B165" s="22" t="s">
        <v>213</v>
      </c>
      <c r="C165" s="29">
        <v>202.76920859000001</v>
      </c>
      <c r="D165" s="27" t="str">
        <f t="shared" si="21"/>
        <v>N/A</v>
      </c>
      <c r="E165" s="29">
        <v>159.36982338999999</v>
      </c>
      <c r="F165" s="27" t="str">
        <f t="shared" si="22"/>
        <v>N/A</v>
      </c>
      <c r="G165" s="29">
        <v>119.45698016</v>
      </c>
      <c r="H165" s="27" t="str">
        <f t="shared" si="23"/>
        <v>N/A</v>
      </c>
      <c r="I165" s="8">
        <v>-21.4</v>
      </c>
      <c r="J165" s="8">
        <v>-25</v>
      </c>
      <c r="K165" s="28" t="s">
        <v>734</v>
      </c>
      <c r="L165" s="105" t="str">
        <f t="shared" si="24"/>
        <v>Yes</v>
      </c>
    </row>
    <row r="166" spans="1:12" x14ac:dyDescent="0.2">
      <c r="A166" s="137" t="s">
        <v>1331</v>
      </c>
      <c r="B166" s="22" t="s">
        <v>213</v>
      </c>
      <c r="C166" s="29">
        <v>6432.5255355999998</v>
      </c>
      <c r="D166" s="27" t="str">
        <f t="shared" si="21"/>
        <v>N/A</v>
      </c>
      <c r="E166" s="29">
        <v>5077.4418771999999</v>
      </c>
      <c r="F166" s="27" t="str">
        <f t="shared" si="22"/>
        <v>N/A</v>
      </c>
      <c r="G166" s="29">
        <v>6219.2713399000004</v>
      </c>
      <c r="H166" s="27" t="str">
        <f t="shared" si="23"/>
        <v>N/A</v>
      </c>
      <c r="I166" s="8">
        <v>-21.1</v>
      </c>
      <c r="J166" s="8">
        <v>22.49</v>
      </c>
      <c r="K166" s="28" t="s">
        <v>734</v>
      </c>
      <c r="L166" s="105" t="str">
        <f t="shared" si="24"/>
        <v>Yes</v>
      </c>
    </row>
    <row r="167" spans="1:12" x14ac:dyDescent="0.2">
      <c r="A167" s="168" t="s">
        <v>1332</v>
      </c>
      <c r="B167" s="22" t="s">
        <v>213</v>
      </c>
      <c r="C167" s="29">
        <v>3147.4158637999999</v>
      </c>
      <c r="D167" s="27" t="str">
        <f t="shared" si="21"/>
        <v>N/A</v>
      </c>
      <c r="E167" s="29">
        <v>2432.7766496999998</v>
      </c>
      <c r="F167" s="27" t="str">
        <f t="shared" si="22"/>
        <v>N/A</v>
      </c>
      <c r="G167" s="29">
        <v>4262.9833226999999</v>
      </c>
      <c r="H167" s="27" t="str">
        <f t="shared" si="23"/>
        <v>N/A</v>
      </c>
      <c r="I167" s="8">
        <v>-22.7</v>
      </c>
      <c r="J167" s="8">
        <v>75.23</v>
      </c>
      <c r="K167" s="28" t="s">
        <v>734</v>
      </c>
      <c r="L167" s="105" t="str">
        <f t="shared" si="24"/>
        <v>No</v>
      </c>
    </row>
    <row r="168" spans="1:12" x14ac:dyDescent="0.2">
      <c r="A168" s="168" t="s">
        <v>1333</v>
      </c>
      <c r="B168" s="22" t="s">
        <v>213</v>
      </c>
      <c r="C168" s="29">
        <v>23809.777482000001</v>
      </c>
      <c r="D168" s="27" t="str">
        <f t="shared" si="21"/>
        <v>N/A</v>
      </c>
      <c r="E168" s="29">
        <v>27839.421152999999</v>
      </c>
      <c r="F168" s="27" t="str">
        <f t="shared" si="22"/>
        <v>N/A</v>
      </c>
      <c r="G168" s="29">
        <v>45877.597744999999</v>
      </c>
      <c r="H168" s="27" t="str">
        <f t="shared" si="23"/>
        <v>N/A</v>
      </c>
      <c r="I168" s="8">
        <v>16.920000000000002</v>
      </c>
      <c r="J168" s="8">
        <v>64.790000000000006</v>
      </c>
      <c r="K168" s="28" t="s">
        <v>734</v>
      </c>
      <c r="L168" s="105" t="str">
        <f t="shared" si="24"/>
        <v>No</v>
      </c>
    </row>
    <row r="169" spans="1:12" x14ac:dyDescent="0.2">
      <c r="A169" s="168" t="s">
        <v>1334</v>
      </c>
      <c r="B169" s="22" t="s">
        <v>213</v>
      </c>
      <c r="C169" s="29">
        <v>1773.6575795000001</v>
      </c>
      <c r="D169" s="27" t="str">
        <f t="shared" si="21"/>
        <v>N/A</v>
      </c>
      <c r="E169" s="29">
        <v>1430.9933229999999</v>
      </c>
      <c r="F169" s="27" t="str">
        <f t="shared" si="22"/>
        <v>N/A</v>
      </c>
      <c r="G169" s="29">
        <v>2301.6268507999998</v>
      </c>
      <c r="H169" s="27" t="str">
        <f t="shared" si="23"/>
        <v>N/A</v>
      </c>
      <c r="I169" s="8">
        <v>-19.3</v>
      </c>
      <c r="J169" s="8">
        <v>60.84</v>
      </c>
      <c r="K169" s="28" t="s">
        <v>734</v>
      </c>
      <c r="L169" s="105" t="str">
        <f t="shared" si="24"/>
        <v>No</v>
      </c>
    </row>
    <row r="170" spans="1:12" x14ac:dyDescent="0.2">
      <c r="A170" s="168" t="s">
        <v>1335</v>
      </c>
      <c r="B170" s="22" t="s">
        <v>213</v>
      </c>
      <c r="C170" s="29">
        <v>761.59551116</v>
      </c>
      <c r="D170" s="27" t="str">
        <f t="shared" si="21"/>
        <v>N/A</v>
      </c>
      <c r="E170" s="29">
        <v>574.26772320999999</v>
      </c>
      <c r="F170" s="27" t="str">
        <f t="shared" si="22"/>
        <v>N/A</v>
      </c>
      <c r="G170" s="29">
        <v>254.02233652000001</v>
      </c>
      <c r="H170" s="27" t="str">
        <f t="shared" si="23"/>
        <v>N/A</v>
      </c>
      <c r="I170" s="8">
        <v>-24.6</v>
      </c>
      <c r="J170" s="8">
        <v>-55.8</v>
      </c>
      <c r="K170" s="28" t="s">
        <v>734</v>
      </c>
      <c r="L170" s="105" t="str">
        <f t="shared" si="24"/>
        <v>No</v>
      </c>
    </row>
    <row r="171" spans="1:12" x14ac:dyDescent="0.2">
      <c r="A171" s="168" t="s">
        <v>85</v>
      </c>
      <c r="B171" s="22" t="s">
        <v>213</v>
      </c>
      <c r="C171" s="4">
        <v>9.0601021933000006</v>
      </c>
      <c r="D171" s="27" t="str">
        <f t="shared" ref="D171:D202" si="25">IF($B171="N/A","N/A",IF(C171&gt;10,"No",IF(C171&lt;-10,"No","Yes")))</f>
        <v>N/A</v>
      </c>
      <c r="E171" s="4">
        <v>6.9652625375000001</v>
      </c>
      <c r="F171" s="27" t="str">
        <f t="shared" ref="F171:F202" si="26">IF($B171="N/A","N/A",IF(E171&gt;10,"No",IF(E171&lt;-10,"No","Yes")))</f>
        <v>N/A</v>
      </c>
      <c r="G171" s="4">
        <v>6.0486617693999998</v>
      </c>
      <c r="H171" s="27" t="str">
        <f t="shared" ref="H171:H202" si="27">IF($B171="N/A","N/A",IF(G171&gt;10,"No",IF(G171&lt;-10,"No","Yes")))</f>
        <v>N/A</v>
      </c>
      <c r="I171" s="8">
        <v>-23.1</v>
      </c>
      <c r="J171" s="8">
        <v>-13.2</v>
      </c>
      <c r="K171" s="28" t="s">
        <v>734</v>
      </c>
      <c r="L171" s="105" t="str">
        <f t="shared" ref="L171:L202" si="28">IF(J171="Div by 0", "N/A", IF(K171="N/A","N/A", IF(J171&gt;VALUE(MID(K171,1,2)), "No", IF(J171&lt;-1*VALUE(MID(K171,1,2)), "No", "Yes"))))</f>
        <v>Yes</v>
      </c>
    </row>
    <row r="172" spans="1:12" x14ac:dyDescent="0.2">
      <c r="A172" s="168" t="s">
        <v>462</v>
      </c>
      <c r="B172" s="22" t="s">
        <v>213</v>
      </c>
      <c r="C172" s="4">
        <v>19.847881202</v>
      </c>
      <c r="D172" s="27" t="str">
        <f t="shared" si="25"/>
        <v>N/A</v>
      </c>
      <c r="E172" s="4">
        <v>18.698282456000001</v>
      </c>
      <c r="F172" s="27" t="str">
        <f t="shared" si="26"/>
        <v>N/A</v>
      </c>
      <c r="G172" s="4">
        <v>14.194780395</v>
      </c>
      <c r="H172" s="27" t="str">
        <f t="shared" si="27"/>
        <v>N/A</v>
      </c>
      <c r="I172" s="8">
        <v>-5.79</v>
      </c>
      <c r="J172" s="8">
        <v>-24.1</v>
      </c>
      <c r="K172" s="28" t="s">
        <v>734</v>
      </c>
      <c r="L172" s="105" t="str">
        <f t="shared" si="28"/>
        <v>Yes</v>
      </c>
    </row>
    <row r="173" spans="1:12" x14ac:dyDescent="0.2">
      <c r="A173" s="168" t="s">
        <v>463</v>
      </c>
      <c r="B173" s="22" t="s">
        <v>213</v>
      </c>
      <c r="C173" s="4">
        <v>14.449415717999999</v>
      </c>
      <c r="D173" s="27" t="str">
        <f t="shared" si="25"/>
        <v>N/A</v>
      </c>
      <c r="E173" s="4">
        <v>13.415925764000001</v>
      </c>
      <c r="F173" s="27" t="str">
        <f t="shared" si="26"/>
        <v>N/A</v>
      </c>
      <c r="G173" s="4">
        <v>12.363895193999999</v>
      </c>
      <c r="H173" s="27" t="str">
        <f t="shared" si="27"/>
        <v>N/A</v>
      </c>
      <c r="I173" s="8">
        <v>-7.15</v>
      </c>
      <c r="J173" s="8">
        <v>-7.84</v>
      </c>
      <c r="K173" s="28" t="s">
        <v>734</v>
      </c>
      <c r="L173" s="105" t="str">
        <f t="shared" si="28"/>
        <v>Yes</v>
      </c>
    </row>
    <row r="174" spans="1:12" x14ac:dyDescent="0.2">
      <c r="A174" s="128" t="s">
        <v>464</v>
      </c>
      <c r="B174" s="22" t="s">
        <v>213</v>
      </c>
      <c r="C174" s="4">
        <v>4.8787101990000004</v>
      </c>
      <c r="D174" s="27" t="str">
        <f t="shared" si="25"/>
        <v>N/A</v>
      </c>
      <c r="E174" s="4">
        <v>4.5965804371000001</v>
      </c>
      <c r="F174" s="27" t="str">
        <f t="shared" si="26"/>
        <v>N/A</v>
      </c>
      <c r="G174" s="4">
        <v>1.5831134565</v>
      </c>
      <c r="H174" s="27" t="str">
        <f t="shared" si="27"/>
        <v>N/A</v>
      </c>
      <c r="I174" s="8">
        <v>-5.78</v>
      </c>
      <c r="J174" s="8">
        <v>-65.599999999999994</v>
      </c>
      <c r="K174" s="28" t="s">
        <v>734</v>
      </c>
      <c r="L174" s="105" t="str">
        <f t="shared" si="28"/>
        <v>No</v>
      </c>
    </row>
    <row r="175" spans="1:12" x14ac:dyDescent="0.2">
      <c r="A175" s="128" t="s">
        <v>465</v>
      </c>
      <c r="B175" s="22" t="s">
        <v>213</v>
      </c>
      <c r="C175" s="4">
        <v>9.6837438170999999</v>
      </c>
      <c r="D175" s="27" t="str">
        <f t="shared" si="25"/>
        <v>N/A</v>
      </c>
      <c r="E175" s="4">
        <v>6.1496986594000003</v>
      </c>
      <c r="F175" s="27" t="str">
        <f t="shared" si="26"/>
        <v>N/A</v>
      </c>
      <c r="G175" s="4">
        <v>2.9059515062000001</v>
      </c>
      <c r="H175" s="27" t="str">
        <f t="shared" si="27"/>
        <v>N/A</v>
      </c>
      <c r="I175" s="8">
        <v>-36.5</v>
      </c>
      <c r="J175" s="8">
        <v>-52.7</v>
      </c>
      <c r="K175" s="28" t="s">
        <v>734</v>
      </c>
      <c r="L175" s="105" t="str">
        <f t="shared" si="28"/>
        <v>No</v>
      </c>
    </row>
    <row r="176" spans="1:12" x14ac:dyDescent="0.2">
      <c r="A176" s="128" t="s">
        <v>1336</v>
      </c>
      <c r="B176" s="22" t="s">
        <v>213</v>
      </c>
      <c r="C176" s="4">
        <v>3.7062028925999999</v>
      </c>
      <c r="D176" s="27" t="str">
        <f t="shared" si="25"/>
        <v>N/A</v>
      </c>
      <c r="E176" s="4">
        <v>2.5531102009</v>
      </c>
      <c r="F176" s="27" t="str">
        <f t="shared" si="26"/>
        <v>N/A</v>
      </c>
      <c r="G176" s="4">
        <v>2.5894738862</v>
      </c>
      <c r="H176" s="27" t="str">
        <f t="shared" si="27"/>
        <v>N/A</v>
      </c>
      <c r="I176" s="8">
        <v>-31.1</v>
      </c>
      <c r="J176" s="8">
        <v>1.4239999999999999</v>
      </c>
      <c r="K176" s="28" t="s">
        <v>734</v>
      </c>
      <c r="L176" s="105" t="str">
        <f t="shared" si="28"/>
        <v>Yes</v>
      </c>
    </row>
    <row r="177" spans="1:12" x14ac:dyDescent="0.2">
      <c r="A177" s="128" t="s">
        <v>1337</v>
      </c>
      <c r="B177" s="22" t="s">
        <v>213</v>
      </c>
      <c r="C177" s="4">
        <v>16.486780152000001</v>
      </c>
      <c r="D177" s="27" t="str">
        <f t="shared" si="25"/>
        <v>N/A</v>
      </c>
      <c r="E177" s="4">
        <v>15.652597177000001</v>
      </c>
      <c r="F177" s="27" t="str">
        <f t="shared" si="26"/>
        <v>N/A</v>
      </c>
      <c r="G177" s="4">
        <v>11.686823679</v>
      </c>
      <c r="H177" s="27" t="str">
        <f t="shared" si="27"/>
        <v>N/A</v>
      </c>
      <c r="I177" s="8">
        <v>-5.0599999999999996</v>
      </c>
      <c r="J177" s="8">
        <v>-25.3</v>
      </c>
      <c r="K177" s="28" t="s">
        <v>734</v>
      </c>
      <c r="L177" s="105" t="str">
        <f t="shared" si="28"/>
        <v>Yes</v>
      </c>
    </row>
    <row r="178" spans="1:12" x14ac:dyDescent="0.2">
      <c r="A178" s="128" t="s">
        <v>1338</v>
      </c>
      <c r="B178" s="22" t="s">
        <v>213</v>
      </c>
      <c r="C178" s="4">
        <v>11.843272733999999</v>
      </c>
      <c r="D178" s="27" t="str">
        <f t="shared" si="25"/>
        <v>N/A</v>
      </c>
      <c r="E178" s="4">
        <v>11.602778991999999</v>
      </c>
      <c r="F178" s="27" t="str">
        <f t="shared" si="26"/>
        <v>N/A</v>
      </c>
      <c r="G178" s="4">
        <v>9.6918163980000003</v>
      </c>
      <c r="H178" s="27" t="str">
        <f t="shared" si="27"/>
        <v>N/A</v>
      </c>
      <c r="I178" s="8">
        <v>-2.0299999999999998</v>
      </c>
      <c r="J178" s="8">
        <v>-16.5</v>
      </c>
      <c r="K178" s="28" t="s">
        <v>734</v>
      </c>
      <c r="L178" s="105" t="str">
        <f t="shared" si="28"/>
        <v>Yes</v>
      </c>
    </row>
    <row r="179" spans="1:12" x14ac:dyDescent="0.2">
      <c r="A179" s="128" t="s">
        <v>1339</v>
      </c>
      <c r="B179" s="22" t="s">
        <v>213</v>
      </c>
      <c r="C179" s="4">
        <v>1.0033718616</v>
      </c>
      <c r="D179" s="27" t="str">
        <f t="shared" si="25"/>
        <v>N/A</v>
      </c>
      <c r="E179" s="4">
        <v>0.84913112160000004</v>
      </c>
      <c r="F179" s="27" t="str">
        <f t="shared" si="26"/>
        <v>N/A</v>
      </c>
      <c r="G179" s="4">
        <v>0.72636970359999997</v>
      </c>
      <c r="H179" s="27" t="str">
        <f t="shared" si="27"/>
        <v>N/A</v>
      </c>
      <c r="I179" s="8">
        <v>-15.4</v>
      </c>
      <c r="J179" s="8">
        <v>-14.5</v>
      </c>
      <c r="K179" s="28" t="s">
        <v>734</v>
      </c>
      <c r="L179" s="105" t="str">
        <f t="shared" si="28"/>
        <v>Yes</v>
      </c>
    </row>
    <row r="180" spans="1:12" x14ac:dyDescent="0.2">
      <c r="A180" s="128" t="s">
        <v>1340</v>
      </c>
      <c r="B180" s="22" t="s">
        <v>213</v>
      </c>
      <c r="C180" s="4">
        <v>0.43696660599999998</v>
      </c>
      <c r="D180" s="27" t="str">
        <f t="shared" si="25"/>
        <v>N/A</v>
      </c>
      <c r="E180" s="4">
        <v>0.31277188929999999</v>
      </c>
      <c r="F180" s="27" t="str">
        <f t="shared" si="26"/>
        <v>N/A</v>
      </c>
      <c r="G180" s="4">
        <v>0.24797942689999999</v>
      </c>
      <c r="H180" s="27" t="str">
        <f t="shared" si="27"/>
        <v>N/A</v>
      </c>
      <c r="I180" s="8">
        <v>-28.4</v>
      </c>
      <c r="J180" s="8">
        <v>-20.7</v>
      </c>
      <c r="K180" s="28" t="s">
        <v>734</v>
      </c>
      <c r="L180" s="105" t="str">
        <f t="shared" si="28"/>
        <v>Yes</v>
      </c>
    </row>
    <row r="181" spans="1:12" x14ac:dyDescent="0.2">
      <c r="A181" s="128" t="s">
        <v>86</v>
      </c>
      <c r="B181" s="22" t="s">
        <v>213</v>
      </c>
      <c r="C181" s="4">
        <v>1.8493072255</v>
      </c>
      <c r="D181" s="27" t="str">
        <f t="shared" si="25"/>
        <v>N/A</v>
      </c>
      <c r="E181" s="4">
        <v>1.8502407053000001</v>
      </c>
      <c r="F181" s="27" t="str">
        <f t="shared" si="26"/>
        <v>N/A</v>
      </c>
      <c r="G181" s="4">
        <v>0.91391873530000001</v>
      </c>
      <c r="H181" s="27" t="str">
        <f t="shared" si="27"/>
        <v>N/A</v>
      </c>
      <c r="I181" s="8">
        <v>5.0500000000000003E-2</v>
      </c>
      <c r="J181" s="8">
        <v>-50.6</v>
      </c>
      <c r="K181" s="28" t="s">
        <v>734</v>
      </c>
      <c r="L181" s="105" t="str">
        <f t="shared" si="28"/>
        <v>No</v>
      </c>
    </row>
    <row r="182" spans="1:12" x14ac:dyDescent="0.2">
      <c r="A182" s="128" t="s">
        <v>87</v>
      </c>
      <c r="B182" s="22" t="s">
        <v>213</v>
      </c>
      <c r="C182" s="4">
        <v>31.831839478999999</v>
      </c>
      <c r="D182" s="27" t="str">
        <f t="shared" si="25"/>
        <v>N/A</v>
      </c>
      <c r="E182" s="4">
        <v>25.149934694999999</v>
      </c>
      <c r="F182" s="27" t="str">
        <f t="shared" si="26"/>
        <v>N/A</v>
      </c>
      <c r="G182" s="4">
        <v>25.122725774999999</v>
      </c>
      <c r="H182" s="27" t="str">
        <f t="shared" si="27"/>
        <v>N/A</v>
      </c>
      <c r="I182" s="8">
        <v>-21</v>
      </c>
      <c r="J182" s="8">
        <v>-0.108</v>
      </c>
      <c r="K182" s="28" t="s">
        <v>734</v>
      </c>
      <c r="L182" s="105" t="str">
        <f t="shared" si="28"/>
        <v>Yes</v>
      </c>
    </row>
    <row r="183" spans="1:12" x14ac:dyDescent="0.2">
      <c r="A183" s="128" t="s">
        <v>466</v>
      </c>
      <c r="B183" s="22" t="s">
        <v>213</v>
      </c>
      <c r="C183" s="4">
        <v>41.318362911999998</v>
      </c>
      <c r="D183" s="27" t="str">
        <f t="shared" si="25"/>
        <v>N/A</v>
      </c>
      <c r="E183" s="4">
        <v>40.595229817000003</v>
      </c>
      <c r="F183" s="27" t="str">
        <f t="shared" si="26"/>
        <v>N/A</v>
      </c>
      <c r="G183" s="4">
        <v>40.623806492999996</v>
      </c>
      <c r="H183" s="27" t="str">
        <f t="shared" si="27"/>
        <v>N/A</v>
      </c>
      <c r="I183" s="8">
        <v>-1.75</v>
      </c>
      <c r="J183" s="8">
        <v>7.0400000000000004E-2</v>
      </c>
      <c r="K183" s="28" t="s">
        <v>734</v>
      </c>
      <c r="L183" s="105" t="str">
        <f t="shared" si="28"/>
        <v>Yes</v>
      </c>
    </row>
    <row r="184" spans="1:12" x14ac:dyDescent="0.2">
      <c r="A184" s="128" t="s">
        <v>467</v>
      </c>
      <c r="B184" s="22" t="s">
        <v>213</v>
      </c>
      <c r="C184" s="4">
        <v>69.019841045000007</v>
      </c>
      <c r="D184" s="27" t="str">
        <f t="shared" si="25"/>
        <v>N/A</v>
      </c>
      <c r="E184" s="4">
        <v>66.099208083999997</v>
      </c>
      <c r="F184" s="27" t="str">
        <f t="shared" si="26"/>
        <v>N/A</v>
      </c>
      <c r="G184" s="4">
        <v>72.246162132999999</v>
      </c>
      <c r="H184" s="27" t="str">
        <f t="shared" si="27"/>
        <v>N/A</v>
      </c>
      <c r="I184" s="8">
        <v>-4.2300000000000004</v>
      </c>
      <c r="J184" s="8">
        <v>9.3000000000000007</v>
      </c>
      <c r="K184" s="28" t="s">
        <v>734</v>
      </c>
      <c r="L184" s="105" t="str">
        <f t="shared" si="28"/>
        <v>Yes</v>
      </c>
    </row>
    <row r="185" spans="1:12" x14ac:dyDescent="0.2">
      <c r="A185" s="128" t="s">
        <v>468</v>
      </c>
      <c r="B185" s="22" t="s">
        <v>213</v>
      </c>
      <c r="C185" s="4">
        <v>19.793697331000001</v>
      </c>
      <c r="D185" s="27" t="str">
        <f t="shared" si="25"/>
        <v>N/A</v>
      </c>
      <c r="E185" s="4">
        <v>16.748535412999999</v>
      </c>
      <c r="F185" s="27" t="str">
        <f t="shared" si="26"/>
        <v>N/A</v>
      </c>
      <c r="G185" s="4">
        <v>12.785969269000001</v>
      </c>
      <c r="H185" s="27" t="str">
        <f t="shared" si="27"/>
        <v>N/A</v>
      </c>
      <c r="I185" s="8">
        <v>-15.4</v>
      </c>
      <c r="J185" s="8">
        <v>-23.7</v>
      </c>
      <c r="K185" s="28" t="s">
        <v>734</v>
      </c>
      <c r="L185" s="105" t="str">
        <f t="shared" si="28"/>
        <v>Yes</v>
      </c>
    </row>
    <row r="186" spans="1:12" x14ac:dyDescent="0.2">
      <c r="A186" s="128" t="s">
        <v>469</v>
      </c>
      <c r="B186" s="22" t="s">
        <v>213</v>
      </c>
      <c r="C186" s="4">
        <v>20.824470130000002</v>
      </c>
      <c r="D186" s="27" t="str">
        <f t="shared" si="25"/>
        <v>N/A</v>
      </c>
      <c r="E186" s="4">
        <v>17.547296825</v>
      </c>
      <c r="F186" s="27" t="str">
        <f t="shared" si="26"/>
        <v>N/A</v>
      </c>
      <c r="G186" s="4">
        <v>8.4827332843000001</v>
      </c>
      <c r="H186" s="27" t="str">
        <f t="shared" si="27"/>
        <v>N/A</v>
      </c>
      <c r="I186" s="8">
        <v>-15.7</v>
      </c>
      <c r="J186" s="8">
        <v>-51.7</v>
      </c>
      <c r="K186" s="28" t="s">
        <v>734</v>
      </c>
      <c r="L186" s="105" t="str">
        <f t="shared" si="28"/>
        <v>No</v>
      </c>
    </row>
    <row r="187" spans="1:12" x14ac:dyDescent="0.2">
      <c r="A187" s="128" t="s">
        <v>116</v>
      </c>
      <c r="B187" s="22" t="s">
        <v>213</v>
      </c>
      <c r="C187" s="4">
        <v>50.608151694</v>
      </c>
      <c r="D187" s="27" t="str">
        <f t="shared" si="25"/>
        <v>N/A</v>
      </c>
      <c r="E187" s="4">
        <v>43.610782858999997</v>
      </c>
      <c r="F187" s="27" t="str">
        <f t="shared" si="26"/>
        <v>N/A</v>
      </c>
      <c r="G187" s="4">
        <v>41.018072269999998</v>
      </c>
      <c r="H187" s="27" t="str">
        <f t="shared" si="27"/>
        <v>N/A</v>
      </c>
      <c r="I187" s="8">
        <v>-13.8</v>
      </c>
      <c r="J187" s="8">
        <v>-5.95</v>
      </c>
      <c r="K187" s="28" t="s">
        <v>734</v>
      </c>
      <c r="L187" s="105" t="str">
        <f t="shared" si="28"/>
        <v>Yes</v>
      </c>
    </row>
    <row r="188" spans="1:12" x14ac:dyDescent="0.2">
      <c r="A188" s="128" t="s">
        <v>470</v>
      </c>
      <c r="B188" s="22" t="s">
        <v>213</v>
      </c>
      <c r="C188" s="4">
        <v>55.103223470000003</v>
      </c>
      <c r="D188" s="27" t="str">
        <f t="shared" si="25"/>
        <v>N/A</v>
      </c>
      <c r="E188" s="4">
        <v>54.502468534999998</v>
      </c>
      <c r="F188" s="27" t="str">
        <f t="shared" si="26"/>
        <v>N/A</v>
      </c>
      <c r="G188" s="4">
        <v>49.255251432000001</v>
      </c>
      <c r="H188" s="27" t="str">
        <f t="shared" si="27"/>
        <v>N/A</v>
      </c>
      <c r="I188" s="8">
        <v>-1.0900000000000001</v>
      </c>
      <c r="J188" s="8">
        <v>-9.6300000000000008</v>
      </c>
      <c r="K188" s="28" t="s">
        <v>734</v>
      </c>
      <c r="L188" s="105" t="str">
        <f t="shared" si="28"/>
        <v>Yes</v>
      </c>
    </row>
    <row r="189" spans="1:12" x14ac:dyDescent="0.2">
      <c r="A189" s="128" t="s">
        <v>471</v>
      </c>
      <c r="B189" s="22" t="s">
        <v>213</v>
      </c>
      <c r="C189" s="4">
        <v>82.685809215999996</v>
      </c>
      <c r="D189" s="27" t="str">
        <f t="shared" si="25"/>
        <v>N/A</v>
      </c>
      <c r="E189" s="4">
        <v>82.764417237999993</v>
      </c>
      <c r="F189" s="27" t="str">
        <f t="shared" si="26"/>
        <v>N/A</v>
      </c>
      <c r="G189" s="4">
        <v>84.658150898000002</v>
      </c>
      <c r="H189" s="27" t="str">
        <f t="shared" si="27"/>
        <v>N/A</v>
      </c>
      <c r="I189" s="8">
        <v>9.5100000000000004E-2</v>
      </c>
      <c r="J189" s="8">
        <v>2.2879999999999998</v>
      </c>
      <c r="K189" s="28" t="s">
        <v>734</v>
      </c>
      <c r="L189" s="105" t="str">
        <f t="shared" si="28"/>
        <v>Yes</v>
      </c>
    </row>
    <row r="190" spans="1:12" x14ac:dyDescent="0.2">
      <c r="A190" s="128" t="s">
        <v>472</v>
      </c>
      <c r="B190" s="22" t="s">
        <v>213</v>
      </c>
      <c r="C190" s="4">
        <v>39.505528523000002</v>
      </c>
      <c r="D190" s="27" t="str">
        <f t="shared" si="25"/>
        <v>N/A</v>
      </c>
      <c r="E190" s="4">
        <v>38.096531069000001</v>
      </c>
      <c r="F190" s="27" t="str">
        <f t="shared" si="26"/>
        <v>N/A</v>
      </c>
      <c r="G190" s="4">
        <v>30.960732577999998</v>
      </c>
      <c r="H190" s="27" t="str">
        <f t="shared" si="27"/>
        <v>N/A</v>
      </c>
      <c r="I190" s="8">
        <v>-3.57</v>
      </c>
      <c r="J190" s="8">
        <v>-18.7</v>
      </c>
      <c r="K190" s="28" t="s">
        <v>734</v>
      </c>
      <c r="L190" s="105" t="str">
        <f t="shared" si="28"/>
        <v>Yes</v>
      </c>
    </row>
    <row r="191" spans="1:12" x14ac:dyDescent="0.2">
      <c r="A191" s="128" t="s">
        <v>473</v>
      </c>
      <c r="B191" s="22" t="s">
        <v>213</v>
      </c>
      <c r="C191" s="4">
        <v>42.339629410999997</v>
      </c>
      <c r="D191" s="27" t="str">
        <f t="shared" si="25"/>
        <v>N/A</v>
      </c>
      <c r="E191" s="4">
        <v>34.574471463000002</v>
      </c>
      <c r="F191" s="27" t="str">
        <f t="shared" si="26"/>
        <v>N/A</v>
      </c>
      <c r="G191" s="4">
        <v>16.162747978999999</v>
      </c>
      <c r="H191" s="27" t="str">
        <f t="shared" si="27"/>
        <v>N/A</v>
      </c>
      <c r="I191" s="8">
        <v>-18.3</v>
      </c>
      <c r="J191" s="8">
        <v>-53.3</v>
      </c>
      <c r="K191" s="28" t="s">
        <v>734</v>
      </c>
      <c r="L191" s="105" t="str">
        <f t="shared" si="28"/>
        <v>No</v>
      </c>
    </row>
    <row r="192" spans="1:12" x14ac:dyDescent="0.2">
      <c r="A192" s="128" t="s">
        <v>1341</v>
      </c>
      <c r="B192" s="22" t="s">
        <v>213</v>
      </c>
      <c r="C192" s="23">
        <v>23.380776167</v>
      </c>
      <c r="D192" s="27" t="str">
        <f t="shared" si="25"/>
        <v>N/A</v>
      </c>
      <c r="E192" s="23">
        <v>21.093439067999999</v>
      </c>
      <c r="F192" s="27" t="str">
        <f t="shared" si="26"/>
        <v>N/A</v>
      </c>
      <c r="G192" s="23">
        <v>16.398181192999999</v>
      </c>
      <c r="H192" s="27" t="str">
        <f t="shared" si="27"/>
        <v>N/A</v>
      </c>
      <c r="I192" s="8">
        <v>-9.7799999999999994</v>
      </c>
      <c r="J192" s="8">
        <v>-22.3</v>
      </c>
      <c r="K192" s="28" t="s">
        <v>734</v>
      </c>
      <c r="L192" s="105" t="str">
        <f t="shared" si="28"/>
        <v>Yes</v>
      </c>
    </row>
    <row r="193" spans="1:12" x14ac:dyDescent="0.2">
      <c r="A193" s="128" t="s">
        <v>1342</v>
      </c>
      <c r="B193" s="22" t="s">
        <v>213</v>
      </c>
      <c r="C193" s="23">
        <v>21.340510948999999</v>
      </c>
      <c r="D193" s="27" t="str">
        <f t="shared" si="25"/>
        <v>N/A</v>
      </c>
      <c r="E193" s="23">
        <v>20.338415768000001</v>
      </c>
      <c r="F193" s="27" t="str">
        <f t="shared" si="26"/>
        <v>N/A</v>
      </c>
      <c r="G193" s="23">
        <v>15.55426009</v>
      </c>
      <c r="H193" s="27" t="str">
        <f t="shared" si="27"/>
        <v>N/A</v>
      </c>
      <c r="I193" s="8">
        <v>-4.7</v>
      </c>
      <c r="J193" s="8">
        <v>-23.5</v>
      </c>
      <c r="K193" s="28" t="s">
        <v>734</v>
      </c>
      <c r="L193" s="105" t="str">
        <f t="shared" si="28"/>
        <v>Yes</v>
      </c>
    </row>
    <row r="194" spans="1:12" x14ac:dyDescent="0.2">
      <c r="A194" s="128" t="s">
        <v>1343</v>
      </c>
      <c r="B194" s="22" t="s">
        <v>213</v>
      </c>
      <c r="C194" s="23">
        <v>35.286124901999997</v>
      </c>
      <c r="D194" s="27" t="str">
        <f t="shared" si="25"/>
        <v>N/A</v>
      </c>
      <c r="E194" s="23">
        <v>34.441949735999998</v>
      </c>
      <c r="F194" s="27" t="str">
        <f t="shared" si="26"/>
        <v>N/A</v>
      </c>
      <c r="G194" s="23">
        <v>24.147035941999999</v>
      </c>
      <c r="H194" s="27" t="str">
        <f t="shared" si="27"/>
        <v>N/A</v>
      </c>
      <c r="I194" s="8">
        <v>-2.39</v>
      </c>
      <c r="J194" s="8">
        <v>-29.9</v>
      </c>
      <c r="K194" s="28" t="s">
        <v>734</v>
      </c>
      <c r="L194" s="105" t="str">
        <f t="shared" si="28"/>
        <v>Yes</v>
      </c>
    </row>
    <row r="195" spans="1:12" x14ac:dyDescent="0.2">
      <c r="A195" s="128" t="s">
        <v>1344</v>
      </c>
      <c r="B195" s="22" t="s">
        <v>213</v>
      </c>
      <c r="C195" s="23">
        <v>9.3172522285999992</v>
      </c>
      <c r="D195" s="27" t="str">
        <f t="shared" si="25"/>
        <v>N/A</v>
      </c>
      <c r="E195" s="23">
        <v>8.4600375906000007</v>
      </c>
      <c r="F195" s="27" t="str">
        <f t="shared" si="26"/>
        <v>N/A</v>
      </c>
      <c r="G195" s="23">
        <v>14.656862745</v>
      </c>
      <c r="H195" s="27" t="str">
        <f t="shared" si="27"/>
        <v>N/A</v>
      </c>
      <c r="I195" s="8">
        <v>-9.1999999999999993</v>
      </c>
      <c r="J195" s="8">
        <v>73.25</v>
      </c>
      <c r="K195" s="28" t="s">
        <v>734</v>
      </c>
      <c r="L195" s="105" t="str">
        <f t="shared" si="28"/>
        <v>No</v>
      </c>
    </row>
    <row r="196" spans="1:12" x14ac:dyDescent="0.2">
      <c r="A196" s="128" t="s">
        <v>1345</v>
      </c>
      <c r="B196" s="22" t="s">
        <v>213</v>
      </c>
      <c r="C196" s="23">
        <v>20.564774380999999</v>
      </c>
      <c r="D196" s="27" t="str">
        <f t="shared" si="25"/>
        <v>N/A</v>
      </c>
      <c r="E196" s="23">
        <v>18.970258687000001</v>
      </c>
      <c r="F196" s="27" t="str">
        <f t="shared" si="26"/>
        <v>N/A</v>
      </c>
      <c r="G196" s="23">
        <v>19.448166876999998</v>
      </c>
      <c r="H196" s="27" t="str">
        <f t="shared" si="27"/>
        <v>N/A</v>
      </c>
      <c r="I196" s="8">
        <v>-7.75</v>
      </c>
      <c r="J196" s="8">
        <v>2.5190000000000001</v>
      </c>
      <c r="K196" s="28" t="s">
        <v>734</v>
      </c>
      <c r="L196" s="105" t="str">
        <f t="shared" si="28"/>
        <v>Yes</v>
      </c>
    </row>
    <row r="197" spans="1:12" x14ac:dyDescent="0.2">
      <c r="A197" s="128" t="s">
        <v>1346</v>
      </c>
      <c r="B197" s="22" t="s">
        <v>213</v>
      </c>
      <c r="C197" s="23">
        <v>239.11737088999999</v>
      </c>
      <c r="D197" s="27" t="str">
        <f t="shared" si="25"/>
        <v>N/A</v>
      </c>
      <c r="E197" s="23">
        <v>237.88695551000001</v>
      </c>
      <c r="F197" s="27" t="str">
        <f t="shared" si="26"/>
        <v>N/A</v>
      </c>
      <c r="G197" s="23">
        <v>140.20544645999999</v>
      </c>
      <c r="H197" s="27" t="str">
        <f t="shared" si="27"/>
        <v>N/A</v>
      </c>
      <c r="I197" s="8">
        <v>-0.51500000000000001</v>
      </c>
      <c r="J197" s="8">
        <v>-41.1</v>
      </c>
      <c r="K197" s="28" t="s">
        <v>734</v>
      </c>
      <c r="L197" s="105" t="str">
        <f t="shared" si="28"/>
        <v>No</v>
      </c>
    </row>
    <row r="198" spans="1:12" x14ac:dyDescent="0.2">
      <c r="A198" s="128" t="s">
        <v>1347</v>
      </c>
      <c r="B198" s="22" t="s">
        <v>213</v>
      </c>
      <c r="C198" s="23">
        <v>249.36731107</v>
      </c>
      <c r="D198" s="27" t="str">
        <f t="shared" si="25"/>
        <v>N/A</v>
      </c>
      <c r="E198" s="23">
        <v>256.82007995999999</v>
      </c>
      <c r="F198" s="27" t="str">
        <f t="shared" si="26"/>
        <v>N/A</v>
      </c>
      <c r="G198" s="23">
        <v>149.09803922</v>
      </c>
      <c r="H198" s="27" t="str">
        <f t="shared" si="27"/>
        <v>N/A</v>
      </c>
      <c r="I198" s="8">
        <v>2.9889999999999999</v>
      </c>
      <c r="J198" s="8">
        <v>-41.9</v>
      </c>
      <c r="K198" s="28" t="s">
        <v>734</v>
      </c>
      <c r="L198" s="105" t="str">
        <f t="shared" si="28"/>
        <v>No</v>
      </c>
    </row>
    <row r="199" spans="1:12" x14ac:dyDescent="0.2">
      <c r="A199" s="128" t="s">
        <v>1348</v>
      </c>
      <c r="B199" s="22" t="s">
        <v>213</v>
      </c>
      <c r="C199" s="23">
        <v>270.44879254</v>
      </c>
      <c r="D199" s="27" t="str">
        <f t="shared" si="25"/>
        <v>N/A</v>
      </c>
      <c r="E199" s="23">
        <v>274.65212294000003</v>
      </c>
      <c r="F199" s="27" t="str">
        <f t="shared" si="26"/>
        <v>N/A</v>
      </c>
      <c r="G199" s="23">
        <v>179.99325128999999</v>
      </c>
      <c r="H199" s="27" t="str">
        <f t="shared" si="27"/>
        <v>N/A</v>
      </c>
      <c r="I199" s="8">
        <v>1.554</v>
      </c>
      <c r="J199" s="8">
        <v>-34.5</v>
      </c>
      <c r="K199" s="28" t="s">
        <v>734</v>
      </c>
      <c r="L199" s="105" t="str">
        <f t="shared" si="28"/>
        <v>No</v>
      </c>
    </row>
    <row r="200" spans="1:12" x14ac:dyDescent="0.2">
      <c r="A200" s="128" t="s">
        <v>1349</v>
      </c>
      <c r="B200" s="22" t="s">
        <v>213</v>
      </c>
      <c r="C200" s="23">
        <v>64.664456909999998</v>
      </c>
      <c r="D200" s="27" t="str">
        <f t="shared" si="25"/>
        <v>N/A</v>
      </c>
      <c r="E200" s="23">
        <v>59.606104651000003</v>
      </c>
      <c r="F200" s="27" t="str">
        <f t="shared" si="26"/>
        <v>N/A</v>
      </c>
      <c r="G200" s="23">
        <v>35.747863248000002</v>
      </c>
      <c r="H200" s="27" t="str">
        <f t="shared" si="27"/>
        <v>N/A</v>
      </c>
      <c r="I200" s="8">
        <v>-7.82</v>
      </c>
      <c r="J200" s="8">
        <v>-40</v>
      </c>
      <c r="K200" s="28" t="s">
        <v>734</v>
      </c>
      <c r="L200" s="105" t="str">
        <f t="shared" si="28"/>
        <v>No</v>
      </c>
    </row>
    <row r="201" spans="1:12" x14ac:dyDescent="0.2">
      <c r="A201" s="128" t="s">
        <v>1350</v>
      </c>
      <c r="B201" s="22" t="s">
        <v>213</v>
      </c>
      <c r="C201" s="23">
        <v>130.11143695000001</v>
      </c>
      <c r="D201" s="27" t="str">
        <f t="shared" si="25"/>
        <v>N/A</v>
      </c>
      <c r="E201" s="23">
        <v>122.49644670000001</v>
      </c>
      <c r="F201" s="27" t="str">
        <f t="shared" si="26"/>
        <v>N/A</v>
      </c>
      <c r="G201" s="23">
        <v>64.303703704</v>
      </c>
      <c r="H201" s="27" t="str">
        <f t="shared" si="27"/>
        <v>N/A</v>
      </c>
      <c r="I201" s="8">
        <v>-5.85</v>
      </c>
      <c r="J201" s="8">
        <v>-47.5</v>
      </c>
      <c r="K201" s="28" t="s">
        <v>734</v>
      </c>
      <c r="L201" s="105" t="str">
        <f t="shared" si="28"/>
        <v>No</v>
      </c>
    </row>
    <row r="202" spans="1:12" x14ac:dyDescent="0.2">
      <c r="A202" s="128" t="s">
        <v>28</v>
      </c>
      <c r="B202" s="22" t="s">
        <v>213</v>
      </c>
      <c r="C202" s="4">
        <v>0.78109085349999996</v>
      </c>
      <c r="D202" s="27" t="str">
        <f t="shared" si="25"/>
        <v>N/A</v>
      </c>
      <c r="E202" s="4">
        <v>0.64608896270000005</v>
      </c>
      <c r="F202" s="27" t="str">
        <f t="shared" si="26"/>
        <v>N/A</v>
      </c>
      <c r="G202" s="4">
        <v>0.46148089640000001</v>
      </c>
      <c r="H202" s="27" t="str">
        <f t="shared" si="27"/>
        <v>N/A</v>
      </c>
      <c r="I202" s="8">
        <v>-17.3</v>
      </c>
      <c r="J202" s="8">
        <v>-28.6</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66.67</v>
      </c>
      <c r="K203" s="10" t="s">
        <v>213</v>
      </c>
      <c r="L203" s="105" t="str">
        <f t="shared" ref="L203:L213" si="32">IF(J203="Div by 0", "N/A", IF(K203="N/A","N/A", IF(J203&gt;VALUE(MID(K203,1,2)), "No", IF(J203&lt;-1*VALUE(MID(K203,1,2)), "No", "Yes"))))</f>
        <v>N/A</v>
      </c>
    </row>
    <row r="204" spans="1:12" x14ac:dyDescent="0.2">
      <c r="A204" s="128" t="s">
        <v>124</v>
      </c>
      <c r="B204" s="22" t="s">
        <v>213</v>
      </c>
      <c r="C204" s="23">
        <v>560</v>
      </c>
      <c r="D204" s="27" t="str">
        <f t="shared" si="29"/>
        <v>N/A</v>
      </c>
      <c r="E204" s="23">
        <v>563</v>
      </c>
      <c r="F204" s="27" t="str">
        <f t="shared" si="30"/>
        <v>N/A</v>
      </c>
      <c r="G204" s="23">
        <v>767</v>
      </c>
      <c r="H204" s="27" t="str">
        <f t="shared" si="31"/>
        <v>N/A</v>
      </c>
      <c r="I204" s="8">
        <v>0.53569999999999995</v>
      </c>
      <c r="J204" s="8">
        <v>36.229999999999997</v>
      </c>
      <c r="K204" s="10" t="s">
        <v>213</v>
      </c>
      <c r="L204" s="105" t="str">
        <f t="shared" si="32"/>
        <v>N/A</v>
      </c>
    </row>
    <row r="205" spans="1:12" ht="25.5" x14ac:dyDescent="0.2">
      <c r="A205" s="128" t="s">
        <v>1598</v>
      </c>
      <c r="B205" s="22" t="s">
        <v>213</v>
      </c>
      <c r="C205" s="23">
        <v>26</v>
      </c>
      <c r="D205" s="27" t="str">
        <f t="shared" si="29"/>
        <v>N/A</v>
      </c>
      <c r="E205" s="23">
        <v>50</v>
      </c>
      <c r="F205" s="27" t="str">
        <f t="shared" si="30"/>
        <v>N/A</v>
      </c>
      <c r="G205" s="23">
        <v>107</v>
      </c>
      <c r="H205" s="27" t="str">
        <f t="shared" si="31"/>
        <v>N/A</v>
      </c>
      <c r="I205" s="8">
        <v>92.31</v>
      </c>
      <c r="J205" s="8">
        <v>114</v>
      </c>
      <c r="K205" s="10" t="s">
        <v>213</v>
      </c>
      <c r="L205" s="105" t="str">
        <f t="shared" si="32"/>
        <v>N/A</v>
      </c>
    </row>
    <row r="206" spans="1:12" ht="25.5" x14ac:dyDescent="0.2">
      <c r="A206" s="128" t="s">
        <v>1351</v>
      </c>
      <c r="B206" s="22" t="s">
        <v>213</v>
      </c>
      <c r="C206" s="23">
        <v>1790</v>
      </c>
      <c r="D206" s="27" t="str">
        <f t="shared" si="29"/>
        <v>N/A</v>
      </c>
      <c r="E206" s="23">
        <v>2037</v>
      </c>
      <c r="F206" s="27" t="str">
        <f t="shared" si="30"/>
        <v>N/A</v>
      </c>
      <c r="G206" s="23">
        <v>3046</v>
      </c>
      <c r="H206" s="27" t="str">
        <f t="shared" si="31"/>
        <v>N/A</v>
      </c>
      <c r="I206" s="8">
        <v>13.8</v>
      </c>
      <c r="J206" s="8">
        <v>49.53</v>
      </c>
      <c r="K206" s="10" t="s">
        <v>213</v>
      </c>
      <c r="L206" s="105" t="str">
        <f t="shared" si="32"/>
        <v>N/A</v>
      </c>
    </row>
    <row r="207" spans="1:12" ht="25.5" x14ac:dyDescent="0.2">
      <c r="A207" s="128" t="s">
        <v>1599</v>
      </c>
      <c r="B207" s="22" t="s">
        <v>213</v>
      </c>
      <c r="C207" s="23">
        <v>18</v>
      </c>
      <c r="D207" s="27" t="str">
        <f t="shared" si="29"/>
        <v>N/A</v>
      </c>
      <c r="E207" s="23">
        <v>35</v>
      </c>
      <c r="F207" s="27" t="str">
        <f t="shared" si="30"/>
        <v>N/A</v>
      </c>
      <c r="G207" s="23">
        <v>52</v>
      </c>
      <c r="H207" s="27" t="str">
        <f t="shared" si="31"/>
        <v>N/A</v>
      </c>
      <c r="I207" s="8">
        <v>94.44</v>
      </c>
      <c r="J207" s="8">
        <v>48.57</v>
      </c>
      <c r="K207" s="10" t="s">
        <v>213</v>
      </c>
      <c r="L207" s="105" t="str">
        <f t="shared" si="32"/>
        <v>N/A</v>
      </c>
    </row>
    <row r="208" spans="1:12" x14ac:dyDescent="0.2">
      <c r="A208" s="128" t="s">
        <v>1600</v>
      </c>
      <c r="B208" s="22" t="s">
        <v>213</v>
      </c>
      <c r="C208" s="23">
        <v>1429</v>
      </c>
      <c r="D208" s="27" t="str">
        <f t="shared" si="29"/>
        <v>N/A</v>
      </c>
      <c r="E208" s="23">
        <v>2778</v>
      </c>
      <c r="F208" s="27" t="str">
        <f t="shared" si="30"/>
        <v>N/A</v>
      </c>
      <c r="G208" s="23">
        <v>5712</v>
      </c>
      <c r="H208" s="27" t="str">
        <f t="shared" si="31"/>
        <v>N/A</v>
      </c>
      <c r="I208" s="8">
        <v>94.4</v>
      </c>
      <c r="J208" s="8">
        <v>105.6</v>
      </c>
      <c r="K208" s="10" t="s">
        <v>213</v>
      </c>
      <c r="L208" s="105" t="str">
        <f t="shared" si="32"/>
        <v>N/A</v>
      </c>
    </row>
    <row r="209" spans="1:12" x14ac:dyDescent="0.2">
      <c r="A209" s="128" t="s">
        <v>125</v>
      </c>
      <c r="B209" s="22" t="s">
        <v>213</v>
      </c>
      <c r="C209" s="29">
        <v>1693487</v>
      </c>
      <c r="D209" s="27" t="str">
        <f t="shared" si="29"/>
        <v>N/A</v>
      </c>
      <c r="E209" s="29">
        <v>1548432</v>
      </c>
      <c r="F209" s="27" t="str">
        <f t="shared" si="30"/>
        <v>N/A</v>
      </c>
      <c r="G209" s="29">
        <v>1935874</v>
      </c>
      <c r="H209" s="27" t="str">
        <f t="shared" si="31"/>
        <v>N/A</v>
      </c>
      <c r="I209" s="8">
        <v>-8.57</v>
      </c>
      <c r="J209" s="8">
        <v>25.02</v>
      </c>
      <c r="K209" s="10" t="s">
        <v>213</v>
      </c>
      <c r="L209" s="105" t="str">
        <f t="shared" si="32"/>
        <v>N/A</v>
      </c>
    </row>
    <row r="210" spans="1:12" x14ac:dyDescent="0.2">
      <c r="A210" s="168" t="s">
        <v>1595</v>
      </c>
      <c r="B210" s="22" t="s">
        <v>213</v>
      </c>
      <c r="C210" s="29">
        <v>1442557</v>
      </c>
      <c r="D210" s="27" t="str">
        <f t="shared" si="29"/>
        <v>N/A</v>
      </c>
      <c r="E210" s="29">
        <v>1409996</v>
      </c>
      <c r="F210" s="27" t="str">
        <f t="shared" si="30"/>
        <v>N/A</v>
      </c>
      <c r="G210" s="29">
        <v>1926193</v>
      </c>
      <c r="H210" s="27" t="str">
        <f t="shared" si="31"/>
        <v>N/A</v>
      </c>
      <c r="I210" s="8">
        <v>-2.2599999999999998</v>
      </c>
      <c r="J210" s="8">
        <v>36.61</v>
      </c>
      <c r="K210" s="10" t="s">
        <v>213</v>
      </c>
      <c r="L210" s="105" t="str">
        <f t="shared" si="32"/>
        <v>N/A</v>
      </c>
    </row>
    <row r="211" spans="1:12" x14ac:dyDescent="0.2">
      <c r="A211" s="168" t="s">
        <v>1352</v>
      </c>
      <c r="B211" s="22" t="s">
        <v>213</v>
      </c>
      <c r="C211" s="29">
        <v>807259</v>
      </c>
      <c r="D211" s="27" t="str">
        <f t="shared" si="29"/>
        <v>N/A</v>
      </c>
      <c r="E211" s="29">
        <v>898741</v>
      </c>
      <c r="F211" s="27" t="str">
        <f t="shared" si="30"/>
        <v>N/A</v>
      </c>
      <c r="G211" s="29">
        <v>734100</v>
      </c>
      <c r="H211" s="27" t="str">
        <f t="shared" si="31"/>
        <v>N/A</v>
      </c>
      <c r="I211" s="8">
        <v>11.33</v>
      </c>
      <c r="J211" s="8">
        <v>-18.3</v>
      </c>
      <c r="K211" s="10" t="s">
        <v>213</v>
      </c>
      <c r="L211" s="105" t="str">
        <f t="shared" si="32"/>
        <v>N/A</v>
      </c>
    </row>
    <row r="212" spans="1:12" x14ac:dyDescent="0.2">
      <c r="A212" s="168" t="s">
        <v>1589</v>
      </c>
      <c r="B212" s="22" t="s">
        <v>213</v>
      </c>
      <c r="C212" s="29">
        <v>1026542</v>
      </c>
      <c r="D212" s="27" t="str">
        <f t="shared" si="29"/>
        <v>N/A</v>
      </c>
      <c r="E212" s="29">
        <v>863119</v>
      </c>
      <c r="F212" s="27" t="str">
        <f t="shared" si="30"/>
        <v>N/A</v>
      </c>
      <c r="G212" s="29">
        <v>751293</v>
      </c>
      <c r="H212" s="27" t="str">
        <f t="shared" si="31"/>
        <v>N/A</v>
      </c>
      <c r="I212" s="8">
        <v>-15.9</v>
      </c>
      <c r="J212" s="8">
        <v>-13</v>
      </c>
      <c r="K212" s="10" t="s">
        <v>213</v>
      </c>
      <c r="L212" s="105" t="str">
        <f t="shared" si="32"/>
        <v>N/A</v>
      </c>
    </row>
    <row r="213" spans="1:12" x14ac:dyDescent="0.2">
      <c r="A213" s="168" t="s">
        <v>1590</v>
      </c>
      <c r="B213" s="22" t="s">
        <v>213</v>
      </c>
      <c r="C213" s="29">
        <v>622077</v>
      </c>
      <c r="D213" s="27" t="str">
        <f t="shared" si="29"/>
        <v>N/A</v>
      </c>
      <c r="E213" s="29">
        <v>873273</v>
      </c>
      <c r="F213" s="27" t="str">
        <f t="shared" si="30"/>
        <v>N/A</v>
      </c>
      <c r="G213" s="29">
        <v>625213</v>
      </c>
      <c r="H213" s="27" t="str">
        <f t="shared" si="31"/>
        <v>N/A</v>
      </c>
      <c r="I213" s="8">
        <v>40.380000000000003</v>
      </c>
      <c r="J213" s="8">
        <v>-28.4</v>
      </c>
      <c r="K213" s="10" t="s">
        <v>213</v>
      </c>
      <c r="L213" s="105" t="str">
        <f t="shared" si="32"/>
        <v>N/A</v>
      </c>
    </row>
    <row r="214" spans="1:12" ht="25.5" x14ac:dyDescent="0.2">
      <c r="A214" s="128" t="s">
        <v>1353</v>
      </c>
      <c r="B214" s="22" t="s">
        <v>213</v>
      </c>
      <c r="C214" s="29">
        <v>5500679</v>
      </c>
      <c r="D214" s="27" t="str">
        <f t="shared" ref="D214:D228" si="33">IF($B214="N/A","N/A",IF(C214&gt;10,"No",IF(C214&lt;-10,"No","Yes")))</f>
        <v>N/A</v>
      </c>
      <c r="E214" s="29">
        <v>7122532</v>
      </c>
      <c r="F214" s="27" t="str">
        <f t="shared" ref="F214:F228" si="34">IF($B214="N/A","N/A",IF(E214&gt;10,"No",IF(E214&lt;-10,"No","Yes")))</f>
        <v>N/A</v>
      </c>
      <c r="G214" s="29">
        <v>6928345</v>
      </c>
      <c r="H214" s="27" t="str">
        <f t="shared" ref="H214:H228" si="35">IF($B214="N/A","N/A",IF(G214&gt;10,"No",IF(G214&lt;-10,"No","Yes")))</f>
        <v>N/A</v>
      </c>
      <c r="I214" s="8">
        <v>29.48</v>
      </c>
      <c r="J214" s="8">
        <v>-2.73</v>
      </c>
      <c r="K214" s="28" t="s">
        <v>734</v>
      </c>
      <c r="L214" s="105" t="str">
        <f t="shared" ref="L214:L228" si="36">IF(J214="Div by 0", "N/A", IF(K214="N/A","N/A", IF(J214&gt;VALUE(MID(K214,1,2)), "No", IF(J214&lt;-1*VALUE(MID(K214,1,2)), "No", "Yes"))))</f>
        <v>Yes</v>
      </c>
    </row>
    <row r="215" spans="1:12" x14ac:dyDescent="0.2">
      <c r="A215" s="136" t="s">
        <v>646</v>
      </c>
      <c r="B215" s="22" t="s">
        <v>213</v>
      </c>
      <c r="C215" s="23">
        <v>19837</v>
      </c>
      <c r="D215" s="27" t="str">
        <f t="shared" si="33"/>
        <v>N/A</v>
      </c>
      <c r="E215" s="23">
        <v>25414</v>
      </c>
      <c r="F215" s="27" t="str">
        <f t="shared" si="34"/>
        <v>N/A</v>
      </c>
      <c r="G215" s="23">
        <v>22204</v>
      </c>
      <c r="H215" s="27" t="str">
        <f t="shared" si="35"/>
        <v>N/A</v>
      </c>
      <c r="I215" s="8">
        <v>28.11</v>
      </c>
      <c r="J215" s="8">
        <v>-12.6</v>
      </c>
      <c r="K215" s="28" t="s">
        <v>734</v>
      </c>
      <c r="L215" s="105" t="str">
        <f t="shared" si="36"/>
        <v>Yes</v>
      </c>
    </row>
    <row r="216" spans="1:12" ht="25.5" x14ac:dyDescent="0.2">
      <c r="A216" s="137" t="s">
        <v>1354</v>
      </c>
      <c r="B216" s="22" t="s">
        <v>213</v>
      </c>
      <c r="C216" s="29">
        <v>277.29389524999999</v>
      </c>
      <c r="D216" s="27" t="str">
        <f t="shared" si="33"/>
        <v>N/A</v>
      </c>
      <c r="E216" s="29">
        <v>280.26017156</v>
      </c>
      <c r="F216" s="27" t="str">
        <f t="shared" si="34"/>
        <v>N/A</v>
      </c>
      <c r="G216" s="29">
        <v>312.03139074000001</v>
      </c>
      <c r="H216" s="27" t="str">
        <f t="shared" si="35"/>
        <v>N/A</v>
      </c>
      <c r="I216" s="8">
        <v>1.07</v>
      </c>
      <c r="J216" s="8">
        <v>11.34</v>
      </c>
      <c r="K216" s="28" t="s">
        <v>734</v>
      </c>
      <c r="L216" s="105" t="str">
        <f t="shared" si="36"/>
        <v>Yes</v>
      </c>
    </row>
    <row r="217" spans="1:12" ht="25.5" x14ac:dyDescent="0.2">
      <c r="A217" s="128" t="s">
        <v>1355</v>
      </c>
      <c r="B217" s="22" t="s">
        <v>213</v>
      </c>
      <c r="C217" s="29">
        <v>0</v>
      </c>
      <c r="D217" s="27" t="str">
        <f t="shared" si="33"/>
        <v>N/A</v>
      </c>
      <c r="E217" s="29">
        <v>841970</v>
      </c>
      <c r="F217" s="27" t="str">
        <f t="shared" si="34"/>
        <v>N/A</v>
      </c>
      <c r="G217" s="29">
        <v>14936228</v>
      </c>
      <c r="H217" s="27" t="str">
        <f t="shared" si="35"/>
        <v>N/A</v>
      </c>
      <c r="I217" s="8" t="s">
        <v>1751</v>
      </c>
      <c r="J217" s="8">
        <v>1674</v>
      </c>
      <c r="K217" s="28" t="s">
        <v>734</v>
      </c>
      <c r="L217" s="105" t="str">
        <f t="shared" si="36"/>
        <v>No</v>
      </c>
    </row>
    <row r="218" spans="1:12" x14ac:dyDescent="0.2">
      <c r="A218" s="137" t="s">
        <v>513</v>
      </c>
      <c r="B218" s="22" t="s">
        <v>213</v>
      </c>
      <c r="C218" s="23">
        <v>0</v>
      </c>
      <c r="D218" s="27" t="str">
        <f t="shared" si="33"/>
        <v>N/A</v>
      </c>
      <c r="E218" s="23">
        <v>2732</v>
      </c>
      <c r="F218" s="27" t="str">
        <f t="shared" si="34"/>
        <v>N/A</v>
      </c>
      <c r="G218" s="23">
        <v>25826</v>
      </c>
      <c r="H218" s="27" t="str">
        <f t="shared" si="35"/>
        <v>N/A</v>
      </c>
      <c r="I218" s="8" t="s">
        <v>1751</v>
      </c>
      <c r="J218" s="8">
        <v>845.3</v>
      </c>
      <c r="K218" s="28" t="s">
        <v>734</v>
      </c>
      <c r="L218" s="105" t="str">
        <f t="shared" si="36"/>
        <v>No</v>
      </c>
    </row>
    <row r="219" spans="1:12" ht="25.5" x14ac:dyDescent="0.2">
      <c r="A219" s="128" t="s">
        <v>1356</v>
      </c>
      <c r="B219" s="22" t="s">
        <v>213</v>
      </c>
      <c r="C219" s="29" t="s">
        <v>1751</v>
      </c>
      <c r="D219" s="27" t="str">
        <f t="shared" si="33"/>
        <v>N/A</v>
      </c>
      <c r="E219" s="29">
        <v>308.18814056000002</v>
      </c>
      <c r="F219" s="27" t="str">
        <f t="shared" si="34"/>
        <v>N/A</v>
      </c>
      <c r="G219" s="29">
        <v>578.34074189</v>
      </c>
      <c r="H219" s="27" t="str">
        <f t="shared" si="35"/>
        <v>N/A</v>
      </c>
      <c r="I219" s="8" t="s">
        <v>1751</v>
      </c>
      <c r="J219" s="8">
        <v>87.66</v>
      </c>
      <c r="K219" s="28" t="s">
        <v>734</v>
      </c>
      <c r="L219" s="105" t="str">
        <f t="shared" si="36"/>
        <v>No</v>
      </c>
    </row>
    <row r="220" spans="1:12" ht="25.5" x14ac:dyDescent="0.2">
      <c r="A220" s="128" t="s">
        <v>1357</v>
      </c>
      <c r="B220" s="22" t="s">
        <v>213</v>
      </c>
      <c r="C220" s="29">
        <v>22893892</v>
      </c>
      <c r="D220" s="27" t="str">
        <f t="shared" si="33"/>
        <v>N/A</v>
      </c>
      <c r="E220" s="29">
        <v>27478910</v>
      </c>
      <c r="F220" s="27" t="str">
        <f t="shared" si="34"/>
        <v>N/A</v>
      </c>
      <c r="G220" s="29">
        <v>10278587</v>
      </c>
      <c r="H220" s="27" t="str">
        <f t="shared" si="35"/>
        <v>N/A</v>
      </c>
      <c r="I220" s="8">
        <v>20.03</v>
      </c>
      <c r="J220" s="8">
        <v>-62.6</v>
      </c>
      <c r="K220" s="28" t="s">
        <v>734</v>
      </c>
      <c r="L220" s="105" t="str">
        <f t="shared" si="36"/>
        <v>No</v>
      </c>
    </row>
    <row r="221" spans="1:12" x14ac:dyDescent="0.2">
      <c r="A221" s="137" t="s">
        <v>514</v>
      </c>
      <c r="B221" s="22" t="s">
        <v>213</v>
      </c>
      <c r="C221" s="23">
        <v>29235</v>
      </c>
      <c r="D221" s="27" t="str">
        <f t="shared" si="33"/>
        <v>N/A</v>
      </c>
      <c r="E221" s="23">
        <v>45482</v>
      </c>
      <c r="F221" s="27" t="str">
        <f t="shared" si="34"/>
        <v>N/A</v>
      </c>
      <c r="G221" s="23">
        <v>19079</v>
      </c>
      <c r="H221" s="27" t="str">
        <f t="shared" si="35"/>
        <v>N/A</v>
      </c>
      <c r="I221" s="8">
        <v>55.57</v>
      </c>
      <c r="J221" s="8">
        <v>-58.1</v>
      </c>
      <c r="K221" s="28" t="s">
        <v>734</v>
      </c>
      <c r="L221" s="105" t="str">
        <f t="shared" si="36"/>
        <v>No</v>
      </c>
    </row>
    <row r="222" spans="1:12" ht="25.5" x14ac:dyDescent="0.2">
      <c r="A222" s="128" t="s">
        <v>1358</v>
      </c>
      <c r="B222" s="22" t="s">
        <v>213</v>
      </c>
      <c r="C222" s="29">
        <v>783.09875150000005</v>
      </c>
      <c r="D222" s="27" t="str">
        <f t="shared" si="33"/>
        <v>N/A</v>
      </c>
      <c r="E222" s="29">
        <v>604.17110065999998</v>
      </c>
      <c r="F222" s="27" t="str">
        <f t="shared" si="34"/>
        <v>N/A</v>
      </c>
      <c r="G222" s="29">
        <v>538.73824623999997</v>
      </c>
      <c r="H222" s="27" t="str">
        <f t="shared" si="35"/>
        <v>N/A</v>
      </c>
      <c r="I222" s="8">
        <v>-22.8</v>
      </c>
      <c r="J222" s="8">
        <v>-10.8</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1751</v>
      </c>
      <c r="J223" s="8" t="s">
        <v>1751</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1751</v>
      </c>
      <c r="J224" s="8" t="s">
        <v>1751</v>
      </c>
      <c r="K224" s="28" t="s">
        <v>734</v>
      </c>
      <c r="L224" s="105" t="str">
        <f t="shared" si="36"/>
        <v>N/A</v>
      </c>
    </row>
    <row r="225" spans="1:12" ht="25.5" x14ac:dyDescent="0.2">
      <c r="A225" s="128" t="s">
        <v>1360</v>
      </c>
      <c r="B225" s="22" t="s">
        <v>213</v>
      </c>
      <c r="C225" s="29" t="s">
        <v>1751</v>
      </c>
      <c r="D225" s="27" t="str">
        <f t="shared" si="33"/>
        <v>N/A</v>
      </c>
      <c r="E225" s="29" t="s">
        <v>1751</v>
      </c>
      <c r="F225" s="27" t="str">
        <f t="shared" si="34"/>
        <v>N/A</v>
      </c>
      <c r="G225" s="29" t="s">
        <v>1751</v>
      </c>
      <c r="H225" s="27" t="str">
        <f t="shared" si="35"/>
        <v>N/A</v>
      </c>
      <c r="I225" s="8" t="s">
        <v>1751</v>
      </c>
      <c r="J225" s="8" t="s">
        <v>1751</v>
      </c>
      <c r="K225" s="28" t="s">
        <v>734</v>
      </c>
      <c r="L225" s="105" t="str">
        <f t="shared" si="36"/>
        <v>N/A</v>
      </c>
    </row>
    <row r="226" spans="1:12" ht="25.5" x14ac:dyDescent="0.2">
      <c r="A226" s="128" t="s">
        <v>1361</v>
      </c>
      <c r="B226" s="22" t="s">
        <v>213</v>
      </c>
      <c r="C226" s="29">
        <v>1510186459</v>
      </c>
      <c r="D226" s="27" t="str">
        <f t="shared" si="33"/>
        <v>N/A</v>
      </c>
      <c r="E226" s="29">
        <v>1876936393</v>
      </c>
      <c r="F226" s="27" t="str">
        <f t="shared" si="34"/>
        <v>N/A</v>
      </c>
      <c r="G226" s="29">
        <v>2283327572</v>
      </c>
      <c r="H226" s="27" t="str">
        <f t="shared" si="35"/>
        <v>N/A</v>
      </c>
      <c r="I226" s="8">
        <v>24.29</v>
      </c>
      <c r="J226" s="8">
        <v>21.65</v>
      </c>
      <c r="K226" s="28" t="s">
        <v>734</v>
      </c>
      <c r="L226" s="105" t="str">
        <f t="shared" si="36"/>
        <v>Yes</v>
      </c>
    </row>
    <row r="227" spans="1:12" ht="25.5" x14ac:dyDescent="0.2">
      <c r="A227" s="128" t="s">
        <v>516</v>
      </c>
      <c r="B227" s="22" t="s">
        <v>213</v>
      </c>
      <c r="C227" s="23">
        <v>35516</v>
      </c>
      <c r="D227" s="27" t="str">
        <f t="shared" si="33"/>
        <v>N/A</v>
      </c>
      <c r="E227" s="23">
        <v>35076</v>
      </c>
      <c r="F227" s="27" t="str">
        <f t="shared" si="34"/>
        <v>N/A</v>
      </c>
      <c r="G227" s="23">
        <v>34819</v>
      </c>
      <c r="H227" s="27" t="str">
        <f t="shared" si="35"/>
        <v>N/A</v>
      </c>
      <c r="I227" s="8">
        <v>-1.24</v>
      </c>
      <c r="J227" s="8">
        <v>-0.73299999999999998</v>
      </c>
      <c r="K227" s="28" t="s">
        <v>734</v>
      </c>
      <c r="L227" s="105" t="str">
        <f t="shared" si="36"/>
        <v>Yes</v>
      </c>
    </row>
    <row r="228" spans="1:12" ht="25.5" x14ac:dyDescent="0.2">
      <c r="A228" s="128" t="s">
        <v>1362</v>
      </c>
      <c r="B228" s="22" t="s">
        <v>213</v>
      </c>
      <c r="C228" s="29">
        <v>42521.299104999998</v>
      </c>
      <c r="D228" s="27" t="str">
        <f t="shared" si="33"/>
        <v>N/A</v>
      </c>
      <c r="E228" s="29">
        <v>53510.559727</v>
      </c>
      <c r="F228" s="27" t="str">
        <f t="shared" si="34"/>
        <v>N/A</v>
      </c>
      <c r="G228" s="29">
        <v>65577.057698000004</v>
      </c>
      <c r="H228" s="27" t="str">
        <f t="shared" si="35"/>
        <v>N/A</v>
      </c>
      <c r="I228" s="8">
        <v>25.84</v>
      </c>
      <c r="J228" s="8">
        <v>22.55</v>
      </c>
      <c r="K228" s="28" t="s">
        <v>734</v>
      </c>
      <c r="L228" s="105" t="str">
        <f t="shared" si="36"/>
        <v>Yes</v>
      </c>
    </row>
    <row r="229" spans="1:12" x14ac:dyDescent="0.2">
      <c r="A229" s="128" t="s">
        <v>1363</v>
      </c>
      <c r="B229" s="22" t="s">
        <v>213</v>
      </c>
      <c r="C229" s="32">
        <v>2126784857</v>
      </c>
      <c r="D229" s="27" t="str">
        <f t="shared" ref="D229:D252" si="37">IF($B229="N/A","N/A",IF(C229&gt;10,"No",IF(C229&lt;-10,"No","Yes")))</f>
        <v>N/A</v>
      </c>
      <c r="E229" s="32">
        <v>2462459088</v>
      </c>
      <c r="F229" s="27" t="str">
        <f t="shared" ref="F229:F252" si="38">IF($B229="N/A","N/A",IF(E229&gt;10,"No",IF(E229&lt;-10,"No","Yes")))</f>
        <v>N/A</v>
      </c>
      <c r="G229" s="32">
        <v>2756418076</v>
      </c>
      <c r="H229" s="27" t="str">
        <f t="shared" ref="H229:H252" si="39">IF($B229="N/A","N/A",IF(G229&gt;10,"No",IF(G229&lt;-10,"No","Yes")))</f>
        <v>N/A</v>
      </c>
      <c r="I229" s="8">
        <v>15.78</v>
      </c>
      <c r="J229" s="8">
        <v>11.94</v>
      </c>
      <c r="K229" s="28" t="s">
        <v>734</v>
      </c>
      <c r="L229" s="105" t="str">
        <f t="shared" ref="L229:L252" si="40">IF(J229="Div by 0", "N/A", IF(K229="N/A","N/A", IF(J229&gt;VALUE(MID(K229,1,2)), "No", IF(J229&lt;-1*VALUE(MID(K229,1,2)), "No", "Yes"))))</f>
        <v>Yes</v>
      </c>
    </row>
    <row r="230" spans="1:12" x14ac:dyDescent="0.2">
      <c r="A230" s="137" t="s">
        <v>1364</v>
      </c>
      <c r="B230" s="22" t="s">
        <v>213</v>
      </c>
      <c r="C230" s="31">
        <v>50181</v>
      </c>
      <c r="D230" s="27" t="str">
        <f t="shared" si="37"/>
        <v>N/A</v>
      </c>
      <c r="E230" s="31">
        <v>48177</v>
      </c>
      <c r="F230" s="27" t="str">
        <f t="shared" si="38"/>
        <v>N/A</v>
      </c>
      <c r="G230" s="31">
        <v>45480</v>
      </c>
      <c r="H230" s="27" t="str">
        <f t="shared" si="39"/>
        <v>N/A</v>
      </c>
      <c r="I230" s="8">
        <v>-3.99</v>
      </c>
      <c r="J230" s="8">
        <v>-5.6</v>
      </c>
      <c r="K230" s="28" t="s">
        <v>734</v>
      </c>
      <c r="L230" s="105" t="str">
        <f t="shared" si="40"/>
        <v>Yes</v>
      </c>
    </row>
    <row r="231" spans="1:12" x14ac:dyDescent="0.2">
      <c r="A231" s="137" t="s">
        <v>1365</v>
      </c>
      <c r="B231" s="22" t="s">
        <v>213</v>
      </c>
      <c r="C231" s="32">
        <v>42382.273310999997</v>
      </c>
      <c r="D231" s="27" t="str">
        <f t="shared" si="37"/>
        <v>N/A</v>
      </c>
      <c r="E231" s="32">
        <v>51112.752723999998</v>
      </c>
      <c r="F231" s="27" t="str">
        <f t="shared" si="38"/>
        <v>N/A</v>
      </c>
      <c r="G231" s="32">
        <v>60607.257608</v>
      </c>
      <c r="H231" s="27" t="str">
        <f t="shared" si="39"/>
        <v>N/A</v>
      </c>
      <c r="I231" s="8">
        <v>20.6</v>
      </c>
      <c r="J231" s="8">
        <v>18.579999999999998</v>
      </c>
      <c r="K231" s="28" t="s">
        <v>734</v>
      </c>
      <c r="L231" s="105" t="str">
        <f t="shared" si="40"/>
        <v>Yes</v>
      </c>
    </row>
    <row r="232" spans="1:12" ht="25.5" x14ac:dyDescent="0.2">
      <c r="A232" s="137" t="s">
        <v>1366</v>
      </c>
      <c r="B232" s="22" t="s">
        <v>213</v>
      </c>
      <c r="C232" s="32">
        <v>22137.469789999999</v>
      </c>
      <c r="D232" s="27" t="str">
        <f t="shared" si="37"/>
        <v>N/A</v>
      </c>
      <c r="E232" s="32">
        <v>23375.634517999999</v>
      </c>
      <c r="F232" s="27" t="str">
        <f t="shared" si="38"/>
        <v>N/A</v>
      </c>
      <c r="G232" s="32">
        <v>77274.214634000004</v>
      </c>
      <c r="H232" s="27" t="str">
        <f t="shared" si="39"/>
        <v>N/A</v>
      </c>
      <c r="I232" s="8">
        <v>5.593</v>
      </c>
      <c r="J232" s="8">
        <v>230.6</v>
      </c>
      <c r="K232" s="28" t="s">
        <v>734</v>
      </c>
      <c r="L232" s="105" t="str">
        <f t="shared" si="40"/>
        <v>No</v>
      </c>
    </row>
    <row r="233" spans="1:12" ht="25.5" x14ac:dyDescent="0.2">
      <c r="A233" s="137" t="s">
        <v>1367</v>
      </c>
      <c r="B233" s="22" t="s">
        <v>213</v>
      </c>
      <c r="C233" s="32">
        <v>49739.949088000001</v>
      </c>
      <c r="D233" s="27" t="str">
        <f t="shared" si="37"/>
        <v>N/A</v>
      </c>
      <c r="E233" s="32">
        <v>61105.414356000001</v>
      </c>
      <c r="F233" s="27" t="str">
        <f t="shared" si="38"/>
        <v>N/A</v>
      </c>
      <c r="G233" s="32">
        <v>90135.910839000004</v>
      </c>
      <c r="H233" s="27" t="str">
        <f t="shared" si="39"/>
        <v>N/A</v>
      </c>
      <c r="I233" s="8">
        <v>22.85</v>
      </c>
      <c r="J233" s="8">
        <v>47.51</v>
      </c>
      <c r="K233" s="28" t="s">
        <v>734</v>
      </c>
      <c r="L233" s="105" t="str">
        <f t="shared" si="40"/>
        <v>No</v>
      </c>
    </row>
    <row r="234" spans="1:12" ht="25.5" x14ac:dyDescent="0.2">
      <c r="A234" s="137" t="s">
        <v>1368</v>
      </c>
      <c r="B234" s="22" t="s">
        <v>213</v>
      </c>
      <c r="C234" s="32">
        <v>18454.368553</v>
      </c>
      <c r="D234" s="27" t="str">
        <f t="shared" si="37"/>
        <v>N/A</v>
      </c>
      <c r="E234" s="32">
        <v>18984.411701000001</v>
      </c>
      <c r="F234" s="27" t="str">
        <f t="shared" si="38"/>
        <v>N/A</v>
      </c>
      <c r="G234" s="32">
        <v>18291.733990000001</v>
      </c>
      <c r="H234" s="27" t="str">
        <f t="shared" si="39"/>
        <v>N/A</v>
      </c>
      <c r="I234" s="8">
        <v>2.8719999999999999</v>
      </c>
      <c r="J234" s="8">
        <v>-3.65</v>
      </c>
      <c r="K234" s="28" t="s">
        <v>734</v>
      </c>
      <c r="L234" s="105" t="str">
        <f t="shared" si="40"/>
        <v>Yes</v>
      </c>
    </row>
    <row r="235" spans="1:12" ht="25.5" x14ac:dyDescent="0.2">
      <c r="A235" s="137" t="s">
        <v>1369</v>
      </c>
      <c r="B235" s="22" t="s">
        <v>213</v>
      </c>
      <c r="C235" s="32">
        <v>8247.7528583999992</v>
      </c>
      <c r="D235" s="27" t="str">
        <f t="shared" si="37"/>
        <v>N/A</v>
      </c>
      <c r="E235" s="32">
        <v>9800.3353494999992</v>
      </c>
      <c r="F235" s="27" t="str">
        <f t="shared" si="38"/>
        <v>N/A</v>
      </c>
      <c r="G235" s="32">
        <v>11253.525772999999</v>
      </c>
      <c r="H235" s="27" t="str">
        <f t="shared" si="39"/>
        <v>N/A</v>
      </c>
      <c r="I235" s="8">
        <v>18.82</v>
      </c>
      <c r="J235" s="8">
        <v>14.83</v>
      </c>
      <c r="K235" s="28" t="s">
        <v>734</v>
      </c>
      <c r="L235" s="105" t="str">
        <f t="shared" si="40"/>
        <v>Yes</v>
      </c>
    </row>
    <row r="236" spans="1:12" x14ac:dyDescent="0.2">
      <c r="A236" s="137" t="s">
        <v>1370</v>
      </c>
      <c r="B236" s="22" t="s">
        <v>213</v>
      </c>
      <c r="C236" s="27">
        <v>10.648171724999999</v>
      </c>
      <c r="D236" s="27" t="str">
        <f t="shared" si="37"/>
        <v>N/A</v>
      </c>
      <c r="E236" s="27">
        <v>7.1342259816000002</v>
      </c>
      <c r="F236" s="27" t="str">
        <f t="shared" si="38"/>
        <v>N/A</v>
      </c>
      <c r="G236" s="27">
        <v>7.2724016515000001</v>
      </c>
      <c r="H236" s="27" t="str">
        <f t="shared" si="39"/>
        <v>N/A</v>
      </c>
      <c r="I236" s="8">
        <v>-33</v>
      </c>
      <c r="J236" s="8">
        <v>1.9370000000000001</v>
      </c>
      <c r="K236" s="28" t="s">
        <v>734</v>
      </c>
      <c r="L236" s="105" t="str">
        <f t="shared" si="40"/>
        <v>Yes</v>
      </c>
    </row>
    <row r="237" spans="1:12" x14ac:dyDescent="0.2">
      <c r="A237" s="137" t="s">
        <v>1371</v>
      </c>
      <c r="B237" s="22" t="s">
        <v>213</v>
      </c>
      <c r="C237" s="27">
        <v>5.8746830858000001</v>
      </c>
      <c r="D237" s="27" t="str">
        <f t="shared" si="37"/>
        <v>N/A</v>
      </c>
      <c r="E237" s="27">
        <v>2.7397260274000002</v>
      </c>
      <c r="F237" s="27" t="str">
        <f t="shared" si="38"/>
        <v>N/A</v>
      </c>
      <c r="G237" s="27">
        <v>2.6098026734999999</v>
      </c>
      <c r="H237" s="27" t="str">
        <f t="shared" si="39"/>
        <v>N/A</v>
      </c>
      <c r="I237" s="8">
        <v>-53.4</v>
      </c>
      <c r="J237" s="8">
        <v>-4.74</v>
      </c>
      <c r="K237" s="28" t="s">
        <v>734</v>
      </c>
      <c r="L237" s="105" t="str">
        <f t="shared" si="40"/>
        <v>Yes</v>
      </c>
    </row>
    <row r="238" spans="1:12" x14ac:dyDescent="0.2">
      <c r="A238" s="136" t="s">
        <v>1372</v>
      </c>
      <c r="B238" s="22" t="s">
        <v>213</v>
      </c>
      <c r="C238" s="27">
        <v>36.486945687000002</v>
      </c>
      <c r="D238" s="27" t="str">
        <f t="shared" si="37"/>
        <v>N/A</v>
      </c>
      <c r="E238" s="27">
        <v>35.982121167999999</v>
      </c>
      <c r="F238" s="27" t="str">
        <f t="shared" si="38"/>
        <v>N/A</v>
      </c>
      <c r="G238" s="27">
        <v>42.720557116000002</v>
      </c>
      <c r="H238" s="27" t="str">
        <f t="shared" si="39"/>
        <v>N/A</v>
      </c>
      <c r="I238" s="8">
        <v>-1.38</v>
      </c>
      <c r="J238" s="8">
        <v>18.73</v>
      </c>
      <c r="K238" s="28" t="s">
        <v>734</v>
      </c>
      <c r="L238" s="105" t="str">
        <f t="shared" si="40"/>
        <v>Yes</v>
      </c>
    </row>
    <row r="239" spans="1:12" x14ac:dyDescent="0.2">
      <c r="A239" s="136" t="s">
        <v>1373</v>
      </c>
      <c r="B239" s="22" t="s">
        <v>213</v>
      </c>
      <c r="C239" s="27">
        <v>4.9007117236999997</v>
      </c>
      <c r="D239" s="27" t="str">
        <f t="shared" si="37"/>
        <v>N/A</v>
      </c>
      <c r="E239" s="27">
        <v>3.8112164297</v>
      </c>
      <c r="F239" s="27" t="str">
        <f t="shared" si="38"/>
        <v>N/A</v>
      </c>
      <c r="G239" s="27">
        <v>5.0411299084000003</v>
      </c>
      <c r="H239" s="27" t="str">
        <f t="shared" si="39"/>
        <v>N/A</v>
      </c>
      <c r="I239" s="8">
        <v>-22.2</v>
      </c>
      <c r="J239" s="8">
        <v>32.270000000000003</v>
      </c>
      <c r="K239" s="28" t="s">
        <v>734</v>
      </c>
      <c r="L239" s="105" t="str">
        <f t="shared" si="40"/>
        <v>No</v>
      </c>
    </row>
    <row r="240" spans="1:12" x14ac:dyDescent="0.2">
      <c r="A240" s="136" t="s">
        <v>1374</v>
      </c>
      <c r="B240" s="22" t="s">
        <v>213</v>
      </c>
      <c r="C240" s="27">
        <v>0.72849124789999997</v>
      </c>
      <c r="D240" s="27" t="str">
        <f t="shared" si="37"/>
        <v>N/A</v>
      </c>
      <c r="E240" s="27">
        <v>0.47249195049999998</v>
      </c>
      <c r="F240" s="27" t="str">
        <f t="shared" si="38"/>
        <v>N/A</v>
      </c>
      <c r="G240" s="27">
        <v>0.1781778104</v>
      </c>
      <c r="H240" s="27" t="str">
        <f t="shared" si="39"/>
        <v>N/A</v>
      </c>
      <c r="I240" s="8">
        <v>-35.1</v>
      </c>
      <c r="J240" s="8">
        <v>-62.3</v>
      </c>
      <c r="K240" s="28" t="s">
        <v>734</v>
      </c>
      <c r="L240" s="105" t="str">
        <f t="shared" si="40"/>
        <v>No</v>
      </c>
    </row>
    <row r="241" spans="1:12" ht="25.5" x14ac:dyDescent="0.2">
      <c r="A241" s="136" t="s">
        <v>1375</v>
      </c>
      <c r="B241" s="22" t="s">
        <v>213</v>
      </c>
      <c r="C241" s="32">
        <v>1510186459</v>
      </c>
      <c r="D241" s="27" t="str">
        <f t="shared" si="37"/>
        <v>N/A</v>
      </c>
      <c r="E241" s="32">
        <v>1876936393</v>
      </c>
      <c r="F241" s="27" t="str">
        <f t="shared" si="38"/>
        <v>N/A</v>
      </c>
      <c r="G241" s="32">
        <v>2283327572</v>
      </c>
      <c r="H241" s="27" t="str">
        <f t="shared" si="39"/>
        <v>N/A</v>
      </c>
      <c r="I241" s="8">
        <v>24.29</v>
      </c>
      <c r="J241" s="8">
        <v>21.65</v>
      </c>
      <c r="K241" s="28" t="s">
        <v>734</v>
      </c>
      <c r="L241" s="105" t="str">
        <f t="shared" si="40"/>
        <v>Yes</v>
      </c>
    </row>
    <row r="242" spans="1:12" x14ac:dyDescent="0.2">
      <c r="A242" s="136" t="s">
        <v>1376</v>
      </c>
      <c r="B242" s="22" t="s">
        <v>213</v>
      </c>
      <c r="C242" s="31">
        <v>35516</v>
      </c>
      <c r="D242" s="27" t="str">
        <f t="shared" si="37"/>
        <v>N/A</v>
      </c>
      <c r="E242" s="31">
        <v>35076</v>
      </c>
      <c r="F242" s="27" t="str">
        <f t="shared" si="38"/>
        <v>N/A</v>
      </c>
      <c r="G242" s="31">
        <v>34820</v>
      </c>
      <c r="H242" s="27" t="str">
        <f t="shared" si="39"/>
        <v>N/A</v>
      </c>
      <c r="I242" s="8">
        <v>-1.24</v>
      </c>
      <c r="J242" s="8">
        <v>-0.73</v>
      </c>
      <c r="K242" s="28" t="s">
        <v>734</v>
      </c>
      <c r="L242" s="105" t="str">
        <f t="shared" si="40"/>
        <v>Yes</v>
      </c>
    </row>
    <row r="243" spans="1:12" ht="25.5" x14ac:dyDescent="0.2">
      <c r="A243" s="136" t="s">
        <v>1377</v>
      </c>
      <c r="B243" s="22" t="s">
        <v>213</v>
      </c>
      <c r="C243" s="32">
        <v>42521.299104999998</v>
      </c>
      <c r="D243" s="27" t="str">
        <f t="shared" si="37"/>
        <v>N/A</v>
      </c>
      <c r="E243" s="32">
        <v>53510.559727</v>
      </c>
      <c r="F243" s="27" t="str">
        <f t="shared" si="38"/>
        <v>N/A</v>
      </c>
      <c r="G243" s="32">
        <v>65575.174383000005</v>
      </c>
      <c r="H243" s="27" t="str">
        <f t="shared" si="39"/>
        <v>N/A</v>
      </c>
      <c r="I243" s="8">
        <v>25.84</v>
      </c>
      <c r="J243" s="8">
        <v>22.55</v>
      </c>
      <c r="K243" s="28" t="s">
        <v>734</v>
      </c>
      <c r="L243" s="105" t="str">
        <f t="shared" si="40"/>
        <v>Yes</v>
      </c>
    </row>
    <row r="244" spans="1:12" ht="25.5" x14ac:dyDescent="0.2">
      <c r="A244" s="136" t="s">
        <v>1378</v>
      </c>
      <c r="B244" s="22" t="s">
        <v>213</v>
      </c>
      <c r="C244" s="32">
        <v>18033.300545999999</v>
      </c>
      <c r="D244" s="27" t="str">
        <f t="shared" si="37"/>
        <v>N/A</v>
      </c>
      <c r="E244" s="32">
        <v>97819.088889000006</v>
      </c>
      <c r="F244" s="27" t="str">
        <f t="shared" si="38"/>
        <v>N/A</v>
      </c>
      <c r="G244" s="32">
        <v>145064.64894000001</v>
      </c>
      <c r="H244" s="27" t="str">
        <f t="shared" si="39"/>
        <v>N/A</v>
      </c>
      <c r="I244" s="8">
        <v>442.4</v>
      </c>
      <c r="J244" s="8">
        <v>48.3</v>
      </c>
      <c r="K244" s="28" t="s">
        <v>734</v>
      </c>
      <c r="L244" s="105" t="str">
        <f t="shared" si="40"/>
        <v>No</v>
      </c>
    </row>
    <row r="245" spans="1:12" ht="25.5" x14ac:dyDescent="0.2">
      <c r="A245" s="136" t="s">
        <v>1379</v>
      </c>
      <c r="B245" s="22" t="s">
        <v>213</v>
      </c>
      <c r="C245" s="32">
        <v>45989.224437999997</v>
      </c>
      <c r="D245" s="27" t="str">
        <f t="shared" si="37"/>
        <v>N/A</v>
      </c>
      <c r="E245" s="32">
        <v>58046.666861999998</v>
      </c>
      <c r="F245" s="27" t="str">
        <f t="shared" si="38"/>
        <v>N/A</v>
      </c>
      <c r="G245" s="32">
        <v>91149.807274000006</v>
      </c>
      <c r="H245" s="27" t="str">
        <f t="shared" si="39"/>
        <v>N/A</v>
      </c>
      <c r="I245" s="8">
        <v>26.22</v>
      </c>
      <c r="J245" s="8">
        <v>57.03</v>
      </c>
      <c r="K245" s="28" t="s">
        <v>734</v>
      </c>
      <c r="L245" s="105" t="str">
        <f t="shared" si="40"/>
        <v>No</v>
      </c>
    </row>
    <row r="246" spans="1:12" ht="25.5" x14ac:dyDescent="0.2">
      <c r="A246" s="136" t="s">
        <v>1380</v>
      </c>
      <c r="B246" s="22" t="s">
        <v>213</v>
      </c>
      <c r="C246" s="32">
        <v>18695.161714999998</v>
      </c>
      <c r="D246" s="27" t="str">
        <f t="shared" si="37"/>
        <v>N/A</v>
      </c>
      <c r="E246" s="32">
        <v>19467.639491000002</v>
      </c>
      <c r="F246" s="27" t="str">
        <f t="shared" si="38"/>
        <v>N/A</v>
      </c>
      <c r="G246" s="32">
        <v>26474.858516</v>
      </c>
      <c r="H246" s="27" t="str">
        <f t="shared" si="39"/>
        <v>N/A</v>
      </c>
      <c r="I246" s="8">
        <v>4.1319999999999997</v>
      </c>
      <c r="J246" s="8">
        <v>35.99</v>
      </c>
      <c r="K246" s="28" t="s">
        <v>734</v>
      </c>
      <c r="L246" s="105" t="str">
        <f t="shared" si="40"/>
        <v>No</v>
      </c>
    </row>
    <row r="247" spans="1:12" ht="25.5" x14ac:dyDescent="0.2">
      <c r="A247" s="136" t="s">
        <v>1381</v>
      </c>
      <c r="B247" s="22" t="s">
        <v>213</v>
      </c>
      <c r="C247" s="32">
        <v>26800.925581</v>
      </c>
      <c r="D247" s="27" t="str">
        <f t="shared" si="37"/>
        <v>N/A</v>
      </c>
      <c r="E247" s="32">
        <v>35490.717948999998</v>
      </c>
      <c r="F247" s="27" t="str">
        <f t="shared" si="38"/>
        <v>N/A</v>
      </c>
      <c r="G247" s="32">
        <v>37059.800000000003</v>
      </c>
      <c r="H247" s="27" t="str">
        <f t="shared" si="39"/>
        <v>N/A</v>
      </c>
      <c r="I247" s="8">
        <v>32.42</v>
      </c>
      <c r="J247" s="8">
        <v>4.4210000000000003</v>
      </c>
      <c r="K247" s="28" t="s">
        <v>734</v>
      </c>
      <c r="L247" s="105" t="str">
        <f t="shared" si="40"/>
        <v>Yes</v>
      </c>
    </row>
    <row r="248" spans="1:12" ht="25.5" x14ac:dyDescent="0.2">
      <c r="A248" s="136" t="s">
        <v>1382</v>
      </c>
      <c r="B248" s="22" t="s">
        <v>213</v>
      </c>
      <c r="C248" s="27">
        <v>7.5363278331999997</v>
      </c>
      <c r="D248" s="27" t="str">
        <f t="shared" si="37"/>
        <v>N/A</v>
      </c>
      <c r="E248" s="27">
        <v>5.1941820895999999</v>
      </c>
      <c r="F248" s="27" t="str">
        <f t="shared" si="38"/>
        <v>N/A</v>
      </c>
      <c r="G248" s="27">
        <v>5.5678325748999997</v>
      </c>
      <c r="H248" s="27" t="str">
        <f t="shared" si="39"/>
        <v>N/A</v>
      </c>
      <c r="I248" s="8">
        <v>-31.1</v>
      </c>
      <c r="J248" s="8">
        <v>7.194</v>
      </c>
      <c r="K248" s="28" t="s">
        <v>734</v>
      </c>
      <c r="L248" s="105" t="str">
        <f t="shared" si="40"/>
        <v>Yes</v>
      </c>
    </row>
    <row r="249" spans="1:12" ht="25.5" x14ac:dyDescent="0.2">
      <c r="A249" s="136" t="s">
        <v>1383</v>
      </c>
      <c r="B249" s="22" t="s">
        <v>213</v>
      </c>
      <c r="C249" s="27">
        <v>1.3256066643</v>
      </c>
      <c r="D249" s="27" t="str">
        <f t="shared" si="37"/>
        <v>N/A</v>
      </c>
      <c r="E249" s="27">
        <v>0.31291287109999999</v>
      </c>
      <c r="F249" s="27" t="str">
        <f t="shared" si="38"/>
        <v>N/A</v>
      </c>
      <c r="G249" s="27">
        <v>1.1966900063999999</v>
      </c>
      <c r="H249" s="27" t="str">
        <f t="shared" si="39"/>
        <v>N/A</v>
      </c>
      <c r="I249" s="8">
        <v>-76.400000000000006</v>
      </c>
      <c r="J249" s="8">
        <v>282.39999999999998</v>
      </c>
      <c r="K249" s="28" t="s">
        <v>734</v>
      </c>
      <c r="L249" s="105" t="str">
        <f t="shared" si="40"/>
        <v>No</v>
      </c>
    </row>
    <row r="250" spans="1:12" ht="25.5" x14ac:dyDescent="0.2">
      <c r="A250" s="136" t="s">
        <v>1384</v>
      </c>
      <c r="B250" s="22" t="s">
        <v>213</v>
      </c>
      <c r="C250" s="27">
        <v>29.208434803999999</v>
      </c>
      <c r="D250" s="27" t="str">
        <f t="shared" si="37"/>
        <v>N/A</v>
      </c>
      <c r="E250" s="27">
        <v>29.876111353999999</v>
      </c>
      <c r="F250" s="27" t="str">
        <f t="shared" si="38"/>
        <v>N/A</v>
      </c>
      <c r="G250" s="27">
        <v>36.972413527999997</v>
      </c>
      <c r="H250" s="27" t="str">
        <f t="shared" si="39"/>
        <v>N/A</v>
      </c>
      <c r="I250" s="8">
        <v>2.286</v>
      </c>
      <c r="J250" s="8">
        <v>23.75</v>
      </c>
      <c r="K250" s="28" t="s">
        <v>734</v>
      </c>
      <c r="L250" s="105" t="str">
        <f t="shared" si="40"/>
        <v>Yes</v>
      </c>
    </row>
    <row r="251" spans="1:12" ht="25.5" x14ac:dyDescent="0.2">
      <c r="A251" s="136" t="s">
        <v>1385</v>
      </c>
      <c r="B251" s="22" t="s">
        <v>213</v>
      </c>
      <c r="C251" s="27">
        <v>2.1356828915000001</v>
      </c>
      <c r="D251" s="27" t="str">
        <f t="shared" si="37"/>
        <v>N/A</v>
      </c>
      <c r="E251" s="27">
        <v>1.650128357</v>
      </c>
      <c r="F251" s="27" t="str">
        <f t="shared" si="38"/>
        <v>N/A</v>
      </c>
      <c r="G251" s="27">
        <v>2.2598168555</v>
      </c>
      <c r="H251" s="27" t="str">
        <f t="shared" si="39"/>
        <v>N/A</v>
      </c>
      <c r="I251" s="8">
        <v>-22.7</v>
      </c>
      <c r="J251" s="8">
        <v>36.950000000000003</v>
      </c>
      <c r="K251" s="28" t="s">
        <v>734</v>
      </c>
      <c r="L251" s="105" t="str">
        <f t="shared" si="40"/>
        <v>No</v>
      </c>
    </row>
    <row r="252" spans="1:12" ht="25.5" x14ac:dyDescent="0.2">
      <c r="A252" s="171" t="s">
        <v>1386</v>
      </c>
      <c r="B252" s="113" t="s">
        <v>213</v>
      </c>
      <c r="C252" s="145">
        <v>0.13775340220000001</v>
      </c>
      <c r="D252" s="145" t="str">
        <f t="shared" si="37"/>
        <v>N/A</v>
      </c>
      <c r="E252" s="145">
        <v>8.66870312E-2</v>
      </c>
      <c r="F252" s="145" t="str">
        <f t="shared" si="38"/>
        <v>N/A</v>
      </c>
      <c r="G252" s="145">
        <v>4.59221161E-2</v>
      </c>
      <c r="H252" s="145" t="str">
        <f t="shared" si="39"/>
        <v>N/A</v>
      </c>
      <c r="I252" s="146">
        <v>-37.1</v>
      </c>
      <c r="J252" s="146">
        <v>-47</v>
      </c>
      <c r="K252" s="161" t="s">
        <v>734</v>
      </c>
      <c r="L252" s="116" t="str">
        <f t="shared" si="40"/>
        <v>No</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703143</v>
      </c>
      <c r="D6" s="27" t="str">
        <f t="shared" ref="D6:D37" si="0">IF($B6="N/A","N/A",IF(C6&gt;10,"No",IF(C6&lt;-10,"No","Yes")))</f>
        <v>N/A</v>
      </c>
      <c r="E6" s="23">
        <v>722806</v>
      </c>
      <c r="F6" s="27" t="str">
        <f t="shared" ref="F6:F37" si="1">IF($B6="N/A","N/A",IF(E6&gt;10,"No",IF(E6&lt;-10,"No","Yes")))</f>
        <v>N/A</v>
      </c>
      <c r="G6" s="23">
        <v>738197</v>
      </c>
      <c r="H6" s="27" t="str">
        <f t="shared" ref="H6:H37" si="2">IF($B6="N/A","N/A",IF(G6&gt;10,"No",IF(G6&lt;-10,"No","Yes")))</f>
        <v>N/A</v>
      </c>
      <c r="I6" s="8">
        <v>2.7959999999999998</v>
      </c>
      <c r="J6" s="8">
        <v>2.129</v>
      </c>
      <c r="K6" s="28" t="s">
        <v>734</v>
      </c>
      <c r="L6" s="105" t="str">
        <f t="shared" ref="L6:L39" si="3">IF(J6="Div by 0", "N/A", IF(K6="N/A","N/A", IF(J6&gt;VALUE(MID(K6,1,2)), "No", IF(J6&lt;-1*VALUE(MID(K6,1,2)), "No", "Yes"))))</f>
        <v>Yes</v>
      </c>
    </row>
    <row r="7" spans="1:12" x14ac:dyDescent="0.2">
      <c r="A7" s="168" t="s">
        <v>6</v>
      </c>
      <c r="B7" s="22" t="s">
        <v>213</v>
      </c>
      <c r="C7" s="23">
        <v>617297</v>
      </c>
      <c r="D7" s="27" t="str">
        <f t="shared" si="0"/>
        <v>N/A</v>
      </c>
      <c r="E7" s="23">
        <v>626717</v>
      </c>
      <c r="F7" s="27" t="str">
        <f t="shared" si="1"/>
        <v>N/A</v>
      </c>
      <c r="G7" s="23">
        <v>634468</v>
      </c>
      <c r="H7" s="27" t="str">
        <f t="shared" si="2"/>
        <v>N/A</v>
      </c>
      <c r="I7" s="8">
        <v>1.526</v>
      </c>
      <c r="J7" s="8">
        <v>1.2370000000000001</v>
      </c>
      <c r="K7" s="28" t="s">
        <v>734</v>
      </c>
      <c r="L7" s="105" t="str">
        <f t="shared" si="3"/>
        <v>Yes</v>
      </c>
    </row>
    <row r="8" spans="1:12" x14ac:dyDescent="0.2">
      <c r="A8" s="168" t="s">
        <v>360</v>
      </c>
      <c r="B8" s="22" t="s">
        <v>213</v>
      </c>
      <c r="C8" s="4">
        <v>87.791103659000001</v>
      </c>
      <c r="D8" s="27" t="str">
        <f t="shared" si="0"/>
        <v>N/A</v>
      </c>
      <c r="E8" s="4">
        <v>86.706114779999993</v>
      </c>
      <c r="F8" s="27" t="str">
        <f t="shared" si="1"/>
        <v>N/A</v>
      </c>
      <c r="G8" s="4">
        <v>85.948330866000006</v>
      </c>
      <c r="H8" s="27" t="str">
        <f t="shared" si="2"/>
        <v>N/A</v>
      </c>
      <c r="I8" s="8">
        <v>-1.24</v>
      </c>
      <c r="J8" s="8">
        <v>-0.874</v>
      </c>
      <c r="K8" s="28" t="s">
        <v>734</v>
      </c>
      <c r="L8" s="105" t="str">
        <f t="shared" si="3"/>
        <v>Yes</v>
      </c>
    </row>
    <row r="9" spans="1:12" x14ac:dyDescent="0.2">
      <c r="A9" s="137" t="s">
        <v>88</v>
      </c>
      <c r="B9" s="30" t="s">
        <v>213</v>
      </c>
      <c r="C9" s="1">
        <v>639981.96</v>
      </c>
      <c r="D9" s="7" t="str">
        <f t="shared" si="0"/>
        <v>N/A</v>
      </c>
      <c r="E9" s="1">
        <v>660459.69999999995</v>
      </c>
      <c r="F9" s="7" t="str">
        <f t="shared" si="1"/>
        <v>N/A</v>
      </c>
      <c r="G9" s="1">
        <v>667547.61</v>
      </c>
      <c r="H9" s="7" t="str">
        <f t="shared" si="2"/>
        <v>N/A</v>
      </c>
      <c r="I9" s="8">
        <v>3.2</v>
      </c>
      <c r="J9" s="8">
        <v>1.073</v>
      </c>
      <c r="K9" s="30" t="s">
        <v>734</v>
      </c>
      <c r="L9" s="105" t="str">
        <f t="shared" si="3"/>
        <v>Yes</v>
      </c>
    </row>
    <row r="10" spans="1:12" x14ac:dyDescent="0.2">
      <c r="A10" s="137" t="s">
        <v>1387</v>
      </c>
      <c r="B10" s="22" t="s">
        <v>213</v>
      </c>
      <c r="C10" s="4">
        <v>0.248029206</v>
      </c>
      <c r="D10" s="27" t="str">
        <f t="shared" si="0"/>
        <v>N/A</v>
      </c>
      <c r="E10" s="4">
        <v>0.32138637479999999</v>
      </c>
      <c r="F10" s="27" t="str">
        <f t="shared" si="1"/>
        <v>N/A</v>
      </c>
      <c r="G10" s="4">
        <v>9.3200053599999999E-2</v>
      </c>
      <c r="H10" s="27" t="str">
        <f t="shared" si="2"/>
        <v>N/A</v>
      </c>
      <c r="I10" s="8">
        <v>29.58</v>
      </c>
      <c r="J10" s="8">
        <v>-71</v>
      </c>
      <c r="K10" s="28" t="s">
        <v>734</v>
      </c>
      <c r="L10" s="105" t="str">
        <f t="shared" si="3"/>
        <v>No</v>
      </c>
    </row>
    <row r="11" spans="1:12" x14ac:dyDescent="0.2">
      <c r="A11" s="137" t="s">
        <v>1388</v>
      </c>
      <c r="B11" s="22" t="s">
        <v>213</v>
      </c>
      <c r="C11" s="4">
        <v>1.1607880615999999</v>
      </c>
      <c r="D11" s="27" t="str">
        <f t="shared" si="0"/>
        <v>N/A</v>
      </c>
      <c r="E11" s="4">
        <v>1.2249483264000001</v>
      </c>
      <c r="F11" s="27" t="str">
        <f t="shared" si="1"/>
        <v>N/A</v>
      </c>
      <c r="G11" s="4">
        <v>1.8234969798</v>
      </c>
      <c r="H11" s="27" t="str">
        <f t="shared" si="2"/>
        <v>N/A</v>
      </c>
      <c r="I11" s="8">
        <v>5.5270000000000001</v>
      </c>
      <c r="J11" s="8">
        <v>48.86</v>
      </c>
      <c r="K11" s="28" t="s">
        <v>734</v>
      </c>
      <c r="L11" s="105" t="str">
        <f t="shared" si="3"/>
        <v>No</v>
      </c>
    </row>
    <row r="12" spans="1:12" x14ac:dyDescent="0.2">
      <c r="A12" s="137" t="s">
        <v>1389</v>
      </c>
      <c r="B12" s="22" t="s">
        <v>213</v>
      </c>
      <c r="C12" s="4">
        <v>55.520285346999998</v>
      </c>
      <c r="D12" s="27" t="str">
        <f t="shared" si="0"/>
        <v>N/A</v>
      </c>
      <c r="E12" s="4">
        <v>55.618243346</v>
      </c>
      <c r="F12" s="27" t="str">
        <f t="shared" si="1"/>
        <v>N/A</v>
      </c>
      <c r="G12" s="4">
        <v>63.200744516999997</v>
      </c>
      <c r="H12" s="27" t="str">
        <f t="shared" si="2"/>
        <v>N/A</v>
      </c>
      <c r="I12" s="8">
        <v>0.1764</v>
      </c>
      <c r="J12" s="8">
        <v>13.63</v>
      </c>
      <c r="K12" s="28" t="s">
        <v>734</v>
      </c>
      <c r="L12" s="105" t="str">
        <f t="shared" si="3"/>
        <v>Yes</v>
      </c>
    </row>
    <row r="13" spans="1:12" x14ac:dyDescent="0.2">
      <c r="A13" s="137" t="s">
        <v>1390</v>
      </c>
      <c r="B13" s="22" t="s">
        <v>213</v>
      </c>
      <c r="C13" s="4">
        <v>0.78106444919999996</v>
      </c>
      <c r="D13" s="27" t="str">
        <f t="shared" si="0"/>
        <v>N/A</v>
      </c>
      <c r="E13" s="4">
        <v>0.78817829399999995</v>
      </c>
      <c r="F13" s="27" t="str">
        <f t="shared" si="1"/>
        <v>N/A</v>
      </c>
      <c r="G13" s="4">
        <v>0.75386380600000003</v>
      </c>
      <c r="H13" s="27" t="str">
        <f t="shared" si="2"/>
        <v>N/A</v>
      </c>
      <c r="I13" s="8">
        <v>0.91080000000000005</v>
      </c>
      <c r="J13" s="8">
        <v>-4.3499999999999996</v>
      </c>
      <c r="K13" s="28" t="s">
        <v>734</v>
      </c>
      <c r="L13" s="105" t="str">
        <f t="shared" si="3"/>
        <v>Yes</v>
      </c>
    </row>
    <row r="14" spans="1:12" x14ac:dyDescent="0.2">
      <c r="A14" s="137" t="s">
        <v>1391</v>
      </c>
      <c r="B14" s="22" t="s">
        <v>213</v>
      </c>
      <c r="C14" s="4">
        <v>2.0463831681000002</v>
      </c>
      <c r="D14" s="27" t="str">
        <f t="shared" si="0"/>
        <v>N/A</v>
      </c>
      <c r="E14" s="4">
        <v>2.1687700433999999</v>
      </c>
      <c r="F14" s="27" t="str">
        <f t="shared" si="1"/>
        <v>N/A</v>
      </c>
      <c r="G14" s="4">
        <v>2.4832124757999998</v>
      </c>
      <c r="H14" s="27" t="str">
        <f t="shared" si="2"/>
        <v>N/A</v>
      </c>
      <c r="I14" s="8">
        <v>5.9809999999999999</v>
      </c>
      <c r="J14" s="8">
        <v>14.5</v>
      </c>
      <c r="K14" s="28" t="s">
        <v>734</v>
      </c>
      <c r="L14" s="105" t="str">
        <f t="shared" si="3"/>
        <v>Yes</v>
      </c>
    </row>
    <row r="15" spans="1:12" x14ac:dyDescent="0.2">
      <c r="A15" s="137" t="s">
        <v>1392</v>
      </c>
      <c r="B15" s="22" t="s">
        <v>213</v>
      </c>
      <c r="C15" s="4">
        <v>6.8264919000000004E-3</v>
      </c>
      <c r="D15" s="27" t="str">
        <f t="shared" si="0"/>
        <v>N/A</v>
      </c>
      <c r="E15" s="4">
        <v>7.6092340000000003E-3</v>
      </c>
      <c r="F15" s="27" t="str">
        <f t="shared" si="1"/>
        <v>N/A</v>
      </c>
      <c r="G15" s="4">
        <v>6.9087248999999996E-3</v>
      </c>
      <c r="H15" s="27" t="str">
        <f t="shared" si="2"/>
        <v>N/A</v>
      </c>
      <c r="I15" s="8">
        <v>11.47</v>
      </c>
      <c r="J15" s="8">
        <v>-9.2100000000000009</v>
      </c>
      <c r="K15" s="28" t="s">
        <v>734</v>
      </c>
      <c r="L15" s="105" t="str">
        <f t="shared" si="3"/>
        <v>Yes</v>
      </c>
    </row>
    <row r="16" spans="1:12" x14ac:dyDescent="0.2">
      <c r="A16" s="137" t="s">
        <v>1393</v>
      </c>
      <c r="B16" s="22" t="s">
        <v>213</v>
      </c>
      <c r="C16" s="4">
        <v>0.55621687200000003</v>
      </c>
      <c r="D16" s="27" t="str">
        <f t="shared" si="0"/>
        <v>N/A</v>
      </c>
      <c r="E16" s="4">
        <v>0.50124099690000001</v>
      </c>
      <c r="F16" s="27" t="str">
        <f t="shared" si="1"/>
        <v>N/A</v>
      </c>
      <c r="G16" s="4">
        <v>0.8824202753</v>
      </c>
      <c r="H16" s="27" t="str">
        <f t="shared" si="2"/>
        <v>N/A</v>
      </c>
      <c r="I16" s="8">
        <v>-9.8800000000000008</v>
      </c>
      <c r="J16" s="8">
        <v>76.05</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39.680406404000003</v>
      </c>
      <c r="D18" s="27" t="str">
        <f t="shared" si="0"/>
        <v>N/A</v>
      </c>
      <c r="E18" s="4">
        <v>39.369623384</v>
      </c>
      <c r="F18" s="27" t="str">
        <f t="shared" si="1"/>
        <v>N/A</v>
      </c>
      <c r="G18" s="4">
        <v>30.756153168000001</v>
      </c>
      <c r="H18" s="27" t="str">
        <f t="shared" si="2"/>
        <v>N/A</v>
      </c>
      <c r="I18" s="8">
        <v>-0.78300000000000003</v>
      </c>
      <c r="J18" s="8">
        <v>-21.9</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97.495104124999997</v>
      </c>
      <c r="D20" s="27" t="str">
        <f t="shared" si="0"/>
        <v>N/A</v>
      </c>
      <c r="E20" s="4">
        <v>97.478023148999995</v>
      </c>
      <c r="F20" s="27" t="str">
        <f t="shared" si="1"/>
        <v>N/A</v>
      </c>
      <c r="G20" s="4">
        <v>96.533310213999997</v>
      </c>
      <c r="H20" s="27" t="str">
        <f t="shared" si="2"/>
        <v>N/A</v>
      </c>
      <c r="I20" s="8">
        <v>-1.7999999999999999E-2</v>
      </c>
      <c r="J20" s="8">
        <v>-0.96899999999999997</v>
      </c>
      <c r="K20" s="28" t="s">
        <v>734</v>
      </c>
      <c r="L20" s="105" t="str">
        <f t="shared" si="3"/>
        <v>Yes</v>
      </c>
    </row>
    <row r="21" spans="1:12" x14ac:dyDescent="0.2">
      <c r="A21" s="128" t="s">
        <v>960</v>
      </c>
      <c r="B21" s="22" t="s">
        <v>213</v>
      </c>
      <c r="C21" s="4">
        <v>2.5048958746999999</v>
      </c>
      <c r="D21" s="27" t="str">
        <f t="shared" si="0"/>
        <v>N/A</v>
      </c>
      <c r="E21" s="4">
        <v>2.5219768512999998</v>
      </c>
      <c r="F21" s="27" t="str">
        <f t="shared" si="1"/>
        <v>N/A</v>
      </c>
      <c r="G21" s="4">
        <v>3.4666897860999999</v>
      </c>
      <c r="H21" s="27" t="str">
        <f t="shared" si="2"/>
        <v>N/A</v>
      </c>
      <c r="I21" s="8">
        <v>0.68189999999999995</v>
      </c>
      <c r="J21" s="8">
        <v>37.46</v>
      </c>
      <c r="K21" s="28" t="s">
        <v>734</v>
      </c>
      <c r="L21" s="105" t="str">
        <f t="shared" si="3"/>
        <v>No</v>
      </c>
    </row>
    <row r="22" spans="1:12" x14ac:dyDescent="0.2">
      <c r="A22" s="104" t="s">
        <v>1690</v>
      </c>
      <c r="B22" s="22" t="s">
        <v>213</v>
      </c>
      <c r="C22" s="23">
        <v>361966</v>
      </c>
      <c r="D22" s="27" t="str">
        <f t="shared" si="0"/>
        <v>N/A</v>
      </c>
      <c r="E22" s="23">
        <v>373935</v>
      </c>
      <c r="F22" s="27" t="str">
        <f t="shared" si="1"/>
        <v>N/A</v>
      </c>
      <c r="G22" s="23">
        <v>196968</v>
      </c>
      <c r="H22" s="27" t="str">
        <f t="shared" si="2"/>
        <v>N/A</v>
      </c>
      <c r="I22" s="8">
        <v>3.3069999999999999</v>
      </c>
      <c r="J22" s="8">
        <v>-47.3</v>
      </c>
      <c r="K22" s="28" t="s">
        <v>734</v>
      </c>
      <c r="L22" s="105" t="str">
        <f t="shared" si="3"/>
        <v>No</v>
      </c>
    </row>
    <row r="23" spans="1:12" x14ac:dyDescent="0.2">
      <c r="A23" s="104" t="s">
        <v>975</v>
      </c>
      <c r="B23" s="22" t="s">
        <v>213</v>
      </c>
      <c r="C23" s="23">
        <v>149495</v>
      </c>
      <c r="D23" s="27" t="str">
        <f t="shared" si="0"/>
        <v>N/A</v>
      </c>
      <c r="E23" s="23">
        <v>150943</v>
      </c>
      <c r="F23" s="27" t="str">
        <f t="shared" si="1"/>
        <v>N/A</v>
      </c>
      <c r="G23" s="23">
        <v>155072</v>
      </c>
      <c r="H23" s="27" t="str">
        <f t="shared" si="2"/>
        <v>N/A</v>
      </c>
      <c r="I23" s="8">
        <v>0.96860000000000002</v>
      </c>
      <c r="J23" s="8">
        <v>2.7349999999999999</v>
      </c>
      <c r="K23" s="28" t="s">
        <v>734</v>
      </c>
      <c r="L23" s="105" t="str">
        <f t="shared" si="3"/>
        <v>Yes</v>
      </c>
    </row>
    <row r="24" spans="1:12" x14ac:dyDescent="0.2">
      <c r="A24" s="104" t="s">
        <v>976</v>
      </c>
      <c r="B24" s="22" t="s">
        <v>213</v>
      </c>
      <c r="C24" s="23">
        <v>197943</v>
      </c>
      <c r="D24" s="27" t="str">
        <f t="shared" si="0"/>
        <v>N/A</v>
      </c>
      <c r="E24" s="23">
        <v>207636</v>
      </c>
      <c r="F24" s="27" t="str">
        <f t="shared" si="1"/>
        <v>N/A</v>
      </c>
      <c r="G24" s="23">
        <v>38483</v>
      </c>
      <c r="H24" s="27" t="str">
        <f t="shared" si="2"/>
        <v>N/A</v>
      </c>
      <c r="I24" s="8">
        <v>4.8970000000000002</v>
      </c>
      <c r="J24" s="8">
        <v>-81.5</v>
      </c>
      <c r="K24" s="28" t="s">
        <v>734</v>
      </c>
      <c r="L24" s="105" t="str">
        <f t="shared" si="3"/>
        <v>No</v>
      </c>
    </row>
    <row r="25" spans="1:12" x14ac:dyDescent="0.2">
      <c r="A25" s="104" t="s">
        <v>977</v>
      </c>
      <c r="B25" s="22" t="s">
        <v>213</v>
      </c>
      <c r="C25" s="23">
        <v>9064</v>
      </c>
      <c r="D25" s="27" t="str">
        <f t="shared" si="0"/>
        <v>N/A</v>
      </c>
      <c r="E25" s="23">
        <v>10917</v>
      </c>
      <c r="F25" s="27" t="str">
        <f t="shared" si="1"/>
        <v>N/A</v>
      </c>
      <c r="G25" s="23">
        <v>1343</v>
      </c>
      <c r="H25" s="27" t="str">
        <f t="shared" si="2"/>
        <v>N/A</v>
      </c>
      <c r="I25" s="8">
        <v>20.440000000000001</v>
      </c>
      <c r="J25" s="8">
        <v>-87.7</v>
      </c>
      <c r="K25" s="28" t="s">
        <v>734</v>
      </c>
      <c r="L25" s="105" t="str">
        <f t="shared" si="3"/>
        <v>No</v>
      </c>
    </row>
    <row r="26" spans="1:12" x14ac:dyDescent="0.2">
      <c r="A26" s="104" t="s">
        <v>978</v>
      </c>
      <c r="B26" s="22" t="s">
        <v>213</v>
      </c>
      <c r="C26" s="23">
        <v>5464</v>
      </c>
      <c r="D26" s="27" t="str">
        <f t="shared" si="0"/>
        <v>N/A</v>
      </c>
      <c r="E26" s="23">
        <v>4439</v>
      </c>
      <c r="F26" s="27" t="str">
        <f t="shared" si="1"/>
        <v>N/A</v>
      </c>
      <c r="G26" s="23">
        <v>2070</v>
      </c>
      <c r="H26" s="27" t="str">
        <f t="shared" si="2"/>
        <v>N/A</v>
      </c>
      <c r="I26" s="8">
        <v>-18.8</v>
      </c>
      <c r="J26" s="8">
        <v>-53.4</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330544</v>
      </c>
      <c r="D28" s="27" t="str">
        <f t="shared" si="0"/>
        <v>N/A</v>
      </c>
      <c r="E28" s="23">
        <v>331905</v>
      </c>
      <c r="F28" s="27" t="str">
        <f t="shared" si="1"/>
        <v>N/A</v>
      </c>
      <c r="G28" s="23">
        <v>107653</v>
      </c>
      <c r="H28" s="27" t="str">
        <f t="shared" si="2"/>
        <v>N/A</v>
      </c>
      <c r="I28" s="8">
        <v>0.41170000000000001</v>
      </c>
      <c r="J28" s="8">
        <v>-67.599999999999994</v>
      </c>
      <c r="K28" s="28" t="s">
        <v>734</v>
      </c>
      <c r="L28" s="105" t="str">
        <f t="shared" si="3"/>
        <v>No</v>
      </c>
    </row>
    <row r="29" spans="1:12" x14ac:dyDescent="0.2">
      <c r="A29" s="104" t="s">
        <v>980</v>
      </c>
      <c r="B29" s="22" t="s">
        <v>213</v>
      </c>
      <c r="C29" s="23">
        <v>192948</v>
      </c>
      <c r="D29" s="27" t="str">
        <f t="shared" si="0"/>
        <v>N/A</v>
      </c>
      <c r="E29" s="23">
        <v>193233</v>
      </c>
      <c r="F29" s="27" t="str">
        <f t="shared" si="1"/>
        <v>N/A</v>
      </c>
      <c r="G29" s="23">
        <v>88653</v>
      </c>
      <c r="H29" s="27" t="str">
        <f t="shared" si="2"/>
        <v>N/A</v>
      </c>
      <c r="I29" s="8">
        <v>0.1477</v>
      </c>
      <c r="J29" s="8">
        <v>-54.1</v>
      </c>
      <c r="K29" s="28" t="s">
        <v>734</v>
      </c>
      <c r="L29" s="105" t="str">
        <f t="shared" si="3"/>
        <v>No</v>
      </c>
    </row>
    <row r="30" spans="1:12" x14ac:dyDescent="0.2">
      <c r="A30" s="104" t="s">
        <v>981</v>
      </c>
      <c r="B30" s="22" t="s">
        <v>213</v>
      </c>
      <c r="C30" s="23">
        <v>118751</v>
      </c>
      <c r="D30" s="27" t="str">
        <f t="shared" si="0"/>
        <v>N/A</v>
      </c>
      <c r="E30" s="23">
        <v>119602</v>
      </c>
      <c r="F30" s="27" t="str">
        <f t="shared" si="1"/>
        <v>N/A</v>
      </c>
      <c r="G30" s="23">
        <v>17156</v>
      </c>
      <c r="H30" s="27" t="str">
        <f t="shared" si="2"/>
        <v>N/A</v>
      </c>
      <c r="I30" s="8">
        <v>0.71660000000000001</v>
      </c>
      <c r="J30" s="8">
        <v>-85.7</v>
      </c>
      <c r="K30" s="28" t="s">
        <v>734</v>
      </c>
      <c r="L30" s="105" t="str">
        <f t="shared" si="3"/>
        <v>No</v>
      </c>
    </row>
    <row r="31" spans="1:12" x14ac:dyDescent="0.2">
      <c r="A31" s="104" t="s">
        <v>982</v>
      </c>
      <c r="B31" s="22" t="s">
        <v>213</v>
      </c>
      <c r="C31" s="23">
        <v>8581</v>
      </c>
      <c r="D31" s="27" t="str">
        <f t="shared" si="0"/>
        <v>N/A</v>
      </c>
      <c r="E31" s="23">
        <v>8206</v>
      </c>
      <c r="F31" s="27" t="str">
        <f t="shared" si="1"/>
        <v>N/A</v>
      </c>
      <c r="G31" s="23">
        <v>255</v>
      </c>
      <c r="H31" s="27" t="str">
        <f t="shared" si="2"/>
        <v>N/A</v>
      </c>
      <c r="I31" s="8">
        <v>-4.37</v>
      </c>
      <c r="J31" s="8">
        <v>-96.9</v>
      </c>
      <c r="K31" s="28" t="s">
        <v>734</v>
      </c>
      <c r="L31" s="105" t="str">
        <f t="shared" si="3"/>
        <v>No</v>
      </c>
    </row>
    <row r="32" spans="1:12" x14ac:dyDescent="0.2">
      <c r="A32" s="104" t="s">
        <v>983</v>
      </c>
      <c r="B32" s="22" t="s">
        <v>213</v>
      </c>
      <c r="C32" s="23">
        <v>10264</v>
      </c>
      <c r="D32" s="27" t="str">
        <f t="shared" si="0"/>
        <v>N/A</v>
      </c>
      <c r="E32" s="23">
        <v>10864</v>
      </c>
      <c r="F32" s="27" t="str">
        <f t="shared" si="1"/>
        <v>N/A</v>
      </c>
      <c r="G32" s="23">
        <v>1589</v>
      </c>
      <c r="H32" s="27" t="str">
        <f t="shared" si="2"/>
        <v>N/A</v>
      </c>
      <c r="I32" s="8">
        <v>5.8460000000000001</v>
      </c>
      <c r="J32" s="8">
        <v>-85.4</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13803739524</v>
      </c>
      <c r="D34" s="27" t="str">
        <f t="shared" si="0"/>
        <v>N/A</v>
      </c>
      <c r="E34" s="29">
        <v>14962824923</v>
      </c>
      <c r="F34" s="27" t="str">
        <f t="shared" si="1"/>
        <v>N/A</v>
      </c>
      <c r="G34" s="29">
        <v>17244903258</v>
      </c>
      <c r="H34" s="27" t="str">
        <f t="shared" si="2"/>
        <v>N/A</v>
      </c>
      <c r="I34" s="8">
        <v>8.3970000000000002</v>
      </c>
      <c r="J34" s="8">
        <v>15.25</v>
      </c>
      <c r="K34" s="28" t="s">
        <v>734</v>
      </c>
      <c r="L34" s="105" t="str">
        <f t="shared" si="3"/>
        <v>Yes</v>
      </c>
    </row>
    <row r="35" spans="1:12" x14ac:dyDescent="0.2">
      <c r="A35" s="168" t="s">
        <v>1397</v>
      </c>
      <c r="B35" s="22" t="s">
        <v>213</v>
      </c>
      <c r="C35" s="29">
        <v>19631.482534999999</v>
      </c>
      <c r="D35" s="27" t="str">
        <f t="shared" si="0"/>
        <v>N/A</v>
      </c>
      <c r="E35" s="29">
        <v>20701.024787999999</v>
      </c>
      <c r="F35" s="27" t="str">
        <f t="shared" si="1"/>
        <v>N/A</v>
      </c>
      <c r="G35" s="29">
        <v>23360.841697</v>
      </c>
      <c r="H35" s="27" t="str">
        <f t="shared" si="2"/>
        <v>N/A</v>
      </c>
      <c r="I35" s="8">
        <v>5.4480000000000004</v>
      </c>
      <c r="J35" s="8">
        <v>12.85</v>
      </c>
      <c r="K35" s="28" t="s">
        <v>734</v>
      </c>
      <c r="L35" s="105" t="str">
        <f t="shared" si="3"/>
        <v>Yes</v>
      </c>
    </row>
    <row r="36" spans="1:12" x14ac:dyDescent="0.2">
      <c r="A36" s="168" t="s">
        <v>1398</v>
      </c>
      <c r="B36" s="22" t="s">
        <v>213</v>
      </c>
      <c r="C36" s="29">
        <v>22361.585305000001</v>
      </c>
      <c r="D36" s="27" t="str">
        <f t="shared" si="0"/>
        <v>N/A</v>
      </c>
      <c r="E36" s="29">
        <v>23874.930667000001</v>
      </c>
      <c r="F36" s="27" t="str">
        <f t="shared" si="1"/>
        <v>N/A</v>
      </c>
      <c r="G36" s="29">
        <v>27180.099323999999</v>
      </c>
      <c r="H36" s="27" t="str">
        <f t="shared" si="2"/>
        <v>N/A</v>
      </c>
      <c r="I36" s="8">
        <v>6.7679999999999998</v>
      </c>
      <c r="J36" s="8">
        <v>13.84</v>
      </c>
      <c r="K36" s="28" t="s">
        <v>734</v>
      </c>
      <c r="L36" s="105" t="str">
        <f t="shared" si="3"/>
        <v>Yes</v>
      </c>
    </row>
    <row r="37" spans="1:12" x14ac:dyDescent="0.2">
      <c r="A37" s="137" t="s">
        <v>107</v>
      </c>
      <c r="B37" s="22" t="s">
        <v>213</v>
      </c>
      <c r="C37" s="29">
        <v>4033013007</v>
      </c>
      <c r="D37" s="27" t="str">
        <f t="shared" si="0"/>
        <v>N/A</v>
      </c>
      <c r="E37" s="29">
        <v>5483542298</v>
      </c>
      <c r="F37" s="27" t="str">
        <f t="shared" si="1"/>
        <v>N/A</v>
      </c>
      <c r="G37" s="29">
        <v>10312125466</v>
      </c>
      <c r="H37" s="27" t="str">
        <f t="shared" si="2"/>
        <v>N/A</v>
      </c>
      <c r="I37" s="8">
        <v>35.97</v>
      </c>
      <c r="J37" s="8">
        <v>88.06</v>
      </c>
      <c r="K37" s="28" t="s">
        <v>734</v>
      </c>
      <c r="L37" s="105" t="str">
        <f t="shared" si="3"/>
        <v>No</v>
      </c>
    </row>
    <row r="38" spans="1:12" x14ac:dyDescent="0.2">
      <c r="A38" s="168" t="s">
        <v>158</v>
      </c>
      <c r="B38" s="30" t="s">
        <v>217</v>
      </c>
      <c r="C38" s="1">
        <v>89730</v>
      </c>
      <c r="D38" s="27" t="str">
        <f>IF($B38="N/A","N/A",IF(C38&gt;0,"No",IF(C38&lt;0,"No","Yes")))</f>
        <v>No</v>
      </c>
      <c r="E38" s="1">
        <v>10764</v>
      </c>
      <c r="F38" s="27" t="str">
        <f>IF($B38="N/A","N/A",IF(E38&gt;0,"No",IF(E38&lt;0,"No","Yes")))</f>
        <v>No</v>
      </c>
      <c r="G38" s="1">
        <v>15634</v>
      </c>
      <c r="H38" s="27" t="str">
        <f>IF($B38="N/A","N/A",IF(G38&gt;0,"No",IF(G38&lt;0,"No","Yes")))</f>
        <v>No</v>
      </c>
      <c r="I38" s="8">
        <v>-88</v>
      </c>
      <c r="J38" s="8">
        <v>45.24</v>
      </c>
      <c r="K38" s="28" t="s">
        <v>734</v>
      </c>
      <c r="L38" s="105" t="str">
        <f t="shared" si="3"/>
        <v>No</v>
      </c>
    </row>
    <row r="39" spans="1:12" x14ac:dyDescent="0.2">
      <c r="A39" s="168" t="s">
        <v>156</v>
      </c>
      <c r="B39" s="22" t="s">
        <v>213</v>
      </c>
      <c r="C39" s="29">
        <v>2860510732</v>
      </c>
      <c r="D39" s="27" t="str">
        <f t="shared" ref="D39:D40" si="4">IF($B39="N/A","N/A",IF(C39&gt;10,"No",IF(C39&lt;-10,"No","Yes")))</f>
        <v>N/A</v>
      </c>
      <c r="E39" s="29">
        <v>6102029</v>
      </c>
      <c r="F39" s="27" t="str">
        <f t="shared" ref="F39:F40" si="5">IF($B39="N/A","N/A",IF(E39&gt;10,"No",IF(E39&lt;-10,"No","Yes")))</f>
        <v>N/A</v>
      </c>
      <c r="G39" s="29">
        <v>286871490</v>
      </c>
      <c r="H39" s="27" t="str">
        <f t="shared" ref="H39:H40" si="6">IF($B39="N/A","N/A",IF(G39&gt;10,"No",IF(G39&lt;-10,"No","Yes")))</f>
        <v>N/A</v>
      </c>
      <c r="I39" s="8">
        <v>-99.8</v>
      </c>
      <c r="J39" s="8">
        <v>4601</v>
      </c>
      <c r="K39" s="28" t="s">
        <v>734</v>
      </c>
      <c r="L39" s="105" t="str">
        <f t="shared" si="3"/>
        <v>No</v>
      </c>
    </row>
    <row r="40" spans="1:12" x14ac:dyDescent="0.2">
      <c r="A40" s="168" t="s">
        <v>1277</v>
      </c>
      <c r="B40" s="22" t="s">
        <v>213</v>
      </c>
      <c r="C40" s="29">
        <v>31879.089846999999</v>
      </c>
      <c r="D40" s="27" t="str">
        <f t="shared" si="4"/>
        <v>N/A</v>
      </c>
      <c r="E40" s="29">
        <v>566.89232627000001</v>
      </c>
      <c r="F40" s="27" t="str">
        <f t="shared" si="5"/>
        <v>N/A</v>
      </c>
      <c r="G40" s="29">
        <v>18349.206216999999</v>
      </c>
      <c r="H40" s="27" t="str">
        <f t="shared" si="6"/>
        <v>N/A</v>
      </c>
      <c r="I40" s="8">
        <v>-98.2</v>
      </c>
      <c r="J40" s="8">
        <v>3137</v>
      </c>
      <c r="K40" s="28" t="s">
        <v>734</v>
      </c>
      <c r="L40" s="105" t="str">
        <f>IF(J40="Div by 0", "N/A", IF(OR(J40="N/A",K40="N/A"),"N/A", IF(J40&gt;VALUE(MID(K40,1,2)), "No", IF(J40&lt;-1*VALUE(MID(K40,1,2)), "No", "Yes"))))</f>
        <v>No</v>
      </c>
    </row>
    <row r="41" spans="1:12" x14ac:dyDescent="0.2">
      <c r="A41" s="104" t="s">
        <v>1399</v>
      </c>
      <c r="B41" s="22" t="s">
        <v>213</v>
      </c>
      <c r="C41" s="29">
        <v>18577.780427000002</v>
      </c>
      <c r="D41" s="27" t="str">
        <f t="shared" ref="D41:D52" si="7">IF($B41="N/A","N/A",IF(C41&gt;10,"No",IF(C41&lt;-10,"No","Yes")))</f>
        <v>N/A</v>
      </c>
      <c r="E41" s="29">
        <v>18908.563431999999</v>
      </c>
      <c r="F41" s="27" t="str">
        <f t="shared" ref="F41:F52" si="8">IF($B41="N/A","N/A",IF(E41&gt;10,"No",IF(E41&lt;-10,"No","Yes")))</f>
        <v>N/A</v>
      </c>
      <c r="G41" s="29">
        <v>11472.948885</v>
      </c>
      <c r="H41" s="27" t="str">
        <f t="shared" ref="H41:H52" si="9">IF($B41="N/A","N/A",IF(G41&gt;10,"No",IF(G41&lt;-10,"No","Yes")))</f>
        <v>N/A</v>
      </c>
      <c r="I41" s="8">
        <v>1.7809999999999999</v>
      </c>
      <c r="J41" s="8">
        <v>-39.299999999999997</v>
      </c>
      <c r="K41" s="28" t="s">
        <v>734</v>
      </c>
      <c r="L41" s="105" t="str">
        <f t="shared" ref="L41:L52" si="10">IF(J41="Div by 0", "N/A", IF(K41="N/A","N/A", IF(J41&gt;VALUE(MID(K41,1,2)), "No", IF(J41&lt;-1*VALUE(MID(K41,1,2)), "No", "Yes"))))</f>
        <v>No</v>
      </c>
    </row>
    <row r="42" spans="1:12" x14ac:dyDescent="0.2">
      <c r="A42" s="104" t="s">
        <v>1400</v>
      </c>
      <c r="B42" s="22" t="s">
        <v>213</v>
      </c>
      <c r="C42" s="29">
        <v>8716.2358273000009</v>
      </c>
      <c r="D42" s="27" t="str">
        <f t="shared" si="7"/>
        <v>N/A</v>
      </c>
      <c r="E42" s="29">
        <v>8289.6651650000003</v>
      </c>
      <c r="F42" s="27" t="str">
        <f t="shared" si="8"/>
        <v>N/A</v>
      </c>
      <c r="G42" s="29">
        <v>7304.8610000999997</v>
      </c>
      <c r="H42" s="27" t="str">
        <f t="shared" si="9"/>
        <v>N/A</v>
      </c>
      <c r="I42" s="8">
        <v>-4.8899999999999997</v>
      </c>
      <c r="J42" s="8">
        <v>-11.9</v>
      </c>
      <c r="K42" s="28" t="s">
        <v>734</v>
      </c>
      <c r="L42" s="105" t="str">
        <f t="shared" si="10"/>
        <v>Yes</v>
      </c>
    </row>
    <row r="43" spans="1:12" x14ac:dyDescent="0.2">
      <c r="A43" s="104" t="s">
        <v>1401</v>
      </c>
      <c r="B43" s="22" t="s">
        <v>213</v>
      </c>
      <c r="C43" s="29">
        <v>27027.778107999999</v>
      </c>
      <c r="D43" s="27" t="str">
        <f t="shared" si="7"/>
        <v>N/A</v>
      </c>
      <c r="E43" s="29">
        <v>27714.011756</v>
      </c>
      <c r="F43" s="27" t="str">
        <f t="shared" si="8"/>
        <v>N/A</v>
      </c>
      <c r="G43" s="29">
        <v>29045.751475000001</v>
      </c>
      <c r="H43" s="27" t="str">
        <f t="shared" si="9"/>
        <v>N/A</v>
      </c>
      <c r="I43" s="8">
        <v>2.5390000000000001</v>
      </c>
      <c r="J43" s="8">
        <v>4.8049999999999997</v>
      </c>
      <c r="K43" s="28" t="s">
        <v>734</v>
      </c>
      <c r="L43" s="105" t="str">
        <f t="shared" si="10"/>
        <v>Yes</v>
      </c>
    </row>
    <row r="44" spans="1:12" x14ac:dyDescent="0.2">
      <c r="A44" s="104" t="s">
        <v>1402</v>
      </c>
      <c r="B44" s="22" t="s">
        <v>213</v>
      </c>
      <c r="C44" s="29">
        <v>4637.3747793000002</v>
      </c>
      <c r="D44" s="27" t="str">
        <f t="shared" si="7"/>
        <v>N/A</v>
      </c>
      <c r="E44" s="29">
        <v>4112.7911513999998</v>
      </c>
      <c r="F44" s="27" t="str">
        <f t="shared" si="8"/>
        <v>N/A</v>
      </c>
      <c r="G44" s="29">
        <v>1581.4556961999999</v>
      </c>
      <c r="H44" s="27" t="str">
        <f t="shared" si="9"/>
        <v>N/A</v>
      </c>
      <c r="I44" s="8">
        <v>-11.3</v>
      </c>
      <c r="J44" s="8">
        <v>-61.5</v>
      </c>
      <c r="K44" s="28" t="s">
        <v>734</v>
      </c>
      <c r="L44" s="105" t="str">
        <f t="shared" si="10"/>
        <v>No</v>
      </c>
    </row>
    <row r="45" spans="1:12" x14ac:dyDescent="0.2">
      <c r="A45" s="104" t="s">
        <v>1403</v>
      </c>
      <c r="B45" s="22" t="s">
        <v>213</v>
      </c>
      <c r="C45" s="29">
        <v>5398.7093703999999</v>
      </c>
      <c r="D45" s="27" t="str">
        <f t="shared" si="7"/>
        <v>N/A</v>
      </c>
      <c r="E45" s="29">
        <v>4501.2056769999999</v>
      </c>
      <c r="F45" s="27" t="str">
        <f t="shared" si="8"/>
        <v>N/A</v>
      </c>
      <c r="G45" s="29">
        <v>3445.8173913000001</v>
      </c>
      <c r="H45" s="27" t="str">
        <f t="shared" si="9"/>
        <v>N/A</v>
      </c>
      <c r="I45" s="8">
        <v>-16.600000000000001</v>
      </c>
      <c r="J45" s="8">
        <v>-23.4</v>
      </c>
      <c r="K45" s="28" t="s">
        <v>734</v>
      </c>
      <c r="L45" s="105" t="str">
        <f t="shared" si="10"/>
        <v>Yes</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21284.073284999999</v>
      </c>
      <c r="D47" s="27" t="str">
        <f t="shared" si="7"/>
        <v>N/A</v>
      </c>
      <c r="E47" s="29">
        <v>23586.125610999999</v>
      </c>
      <c r="F47" s="27" t="str">
        <f t="shared" si="8"/>
        <v>N/A</v>
      </c>
      <c r="G47" s="29">
        <v>27316.290879</v>
      </c>
      <c r="H47" s="27" t="str">
        <f t="shared" si="9"/>
        <v>N/A</v>
      </c>
      <c r="I47" s="8">
        <v>10.82</v>
      </c>
      <c r="J47" s="8">
        <v>15.82</v>
      </c>
      <c r="K47" s="28" t="s">
        <v>734</v>
      </c>
      <c r="L47" s="105" t="str">
        <f t="shared" si="10"/>
        <v>Yes</v>
      </c>
    </row>
    <row r="48" spans="1:12" x14ac:dyDescent="0.2">
      <c r="A48" s="104" t="s">
        <v>1406</v>
      </c>
      <c r="B48" s="30" t="s">
        <v>213</v>
      </c>
      <c r="C48" s="10">
        <v>16000.356266999999</v>
      </c>
      <c r="D48" s="7" t="str">
        <f t="shared" si="7"/>
        <v>N/A</v>
      </c>
      <c r="E48" s="10">
        <v>16608.671060000001</v>
      </c>
      <c r="F48" s="7" t="str">
        <f t="shared" si="8"/>
        <v>N/A</v>
      </c>
      <c r="G48" s="10">
        <v>25575.926444000001</v>
      </c>
      <c r="H48" s="7" t="str">
        <f t="shared" si="9"/>
        <v>N/A</v>
      </c>
      <c r="I48" s="36">
        <v>3.802</v>
      </c>
      <c r="J48" s="36">
        <v>53.99</v>
      </c>
      <c r="K48" s="30" t="s">
        <v>734</v>
      </c>
      <c r="L48" s="105" t="str">
        <f t="shared" si="10"/>
        <v>No</v>
      </c>
    </row>
    <row r="49" spans="1:12" ht="25.5" x14ac:dyDescent="0.2">
      <c r="A49" s="104" t="s">
        <v>1407</v>
      </c>
      <c r="B49" s="30" t="s">
        <v>213</v>
      </c>
      <c r="C49" s="10">
        <v>31345.812279000002</v>
      </c>
      <c r="D49" s="7" t="str">
        <f t="shared" si="7"/>
        <v>N/A</v>
      </c>
      <c r="E49" s="10">
        <v>36274.519473</v>
      </c>
      <c r="F49" s="7" t="str">
        <f t="shared" si="8"/>
        <v>N/A</v>
      </c>
      <c r="G49" s="10">
        <v>36906.540510999999</v>
      </c>
      <c r="H49" s="7" t="str">
        <f t="shared" si="9"/>
        <v>N/A</v>
      </c>
      <c r="I49" s="36">
        <v>15.72</v>
      </c>
      <c r="J49" s="36">
        <v>1.742</v>
      </c>
      <c r="K49" s="30" t="s">
        <v>734</v>
      </c>
      <c r="L49" s="105" t="str">
        <f t="shared" si="10"/>
        <v>Yes</v>
      </c>
    </row>
    <row r="50" spans="1:12" x14ac:dyDescent="0.2">
      <c r="A50" s="104" t="s">
        <v>1408</v>
      </c>
      <c r="B50" s="30" t="s">
        <v>213</v>
      </c>
      <c r="C50" s="10">
        <v>2334.6115837000002</v>
      </c>
      <c r="D50" s="7" t="str">
        <f t="shared" si="7"/>
        <v>N/A</v>
      </c>
      <c r="E50" s="10">
        <v>2258.3343894999998</v>
      </c>
      <c r="F50" s="7" t="str">
        <f t="shared" si="8"/>
        <v>N/A</v>
      </c>
      <c r="G50" s="10">
        <v>1110.4627450999999</v>
      </c>
      <c r="H50" s="7" t="str">
        <f t="shared" si="9"/>
        <v>N/A</v>
      </c>
      <c r="I50" s="36">
        <v>-3.27</v>
      </c>
      <c r="J50" s="36">
        <v>-50.8</v>
      </c>
      <c r="K50" s="30" t="s">
        <v>734</v>
      </c>
      <c r="L50" s="105" t="str">
        <f t="shared" si="10"/>
        <v>No</v>
      </c>
    </row>
    <row r="51" spans="1:12" x14ac:dyDescent="0.2">
      <c r="A51" s="104" t="s">
        <v>1409</v>
      </c>
      <c r="B51" s="30" t="s">
        <v>213</v>
      </c>
      <c r="C51" s="10">
        <v>20041.51627</v>
      </c>
      <c r="D51" s="7" t="str">
        <f t="shared" si="7"/>
        <v>N/A</v>
      </c>
      <c r="E51" s="10">
        <v>24113.836156000001</v>
      </c>
      <c r="F51" s="7" t="str">
        <f t="shared" si="8"/>
        <v>N/A</v>
      </c>
      <c r="G51" s="10">
        <v>25076.323474000001</v>
      </c>
      <c r="H51" s="7" t="str">
        <f t="shared" si="9"/>
        <v>N/A</v>
      </c>
      <c r="I51" s="36">
        <v>20.32</v>
      </c>
      <c r="J51" s="36">
        <v>3.9910000000000001</v>
      </c>
      <c r="K51" s="30" t="s">
        <v>734</v>
      </c>
      <c r="L51" s="105" t="str">
        <f t="shared" si="10"/>
        <v>Yes</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419161544</v>
      </c>
      <c r="D53" s="27" t="str">
        <f t="shared" ref="D53:D122" si="11">IF($B53="N/A","N/A",IF(C53&gt;10,"No",IF(C53&lt;-10,"No","Yes")))</f>
        <v>N/A</v>
      </c>
      <c r="E53" s="29">
        <v>413333726</v>
      </c>
      <c r="F53" s="27" t="str">
        <f t="shared" ref="F53:F122" si="12">IF($B53="N/A","N/A",IF(E53&gt;10,"No",IF(E53&lt;-10,"No","Yes")))</f>
        <v>N/A</v>
      </c>
      <c r="G53" s="29">
        <v>430614383</v>
      </c>
      <c r="H53" s="27" t="str">
        <f t="shared" ref="H53:H122" si="13">IF($B53="N/A","N/A",IF(G53&gt;10,"No",IF(G53&lt;-10,"No","Yes")))</f>
        <v>N/A</v>
      </c>
      <c r="I53" s="8">
        <v>-1.39</v>
      </c>
      <c r="J53" s="8">
        <v>4.181</v>
      </c>
      <c r="K53" s="28" t="s">
        <v>734</v>
      </c>
      <c r="L53" s="105" t="str">
        <f t="shared" ref="L53:L113" si="14">IF(J53="Div by 0", "N/A", IF(K53="N/A","N/A", IF(J53&gt;VALUE(MID(K53,1,2)), "No", IF(J53&lt;-1*VALUE(MID(K53,1,2)), "No", "Yes"))))</f>
        <v>Yes</v>
      </c>
    </row>
    <row r="54" spans="1:12" x14ac:dyDescent="0.2">
      <c r="A54" s="168" t="s">
        <v>595</v>
      </c>
      <c r="B54" s="22" t="s">
        <v>213</v>
      </c>
      <c r="C54" s="23">
        <v>132498</v>
      </c>
      <c r="D54" s="27" t="str">
        <f t="shared" si="11"/>
        <v>N/A</v>
      </c>
      <c r="E54" s="23">
        <v>127115</v>
      </c>
      <c r="F54" s="27" t="str">
        <f t="shared" si="12"/>
        <v>N/A</v>
      </c>
      <c r="G54" s="23">
        <v>124804</v>
      </c>
      <c r="H54" s="27" t="str">
        <f t="shared" si="13"/>
        <v>N/A</v>
      </c>
      <c r="I54" s="8">
        <v>-4.0599999999999996</v>
      </c>
      <c r="J54" s="8">
        <v>-1.82</v>
      </c>
      <c r="K54" s="28" t="s">
        <v>734</v>
      </c>
      <c r="L54" s="105" t="str">
        <f t="shared" si="14"/>
        <v>Yes</v>
      </c>
    </row>
    <row r="55" spans="1:12" x14ac:dyDescent="0.2">
      <c r="A55" s="168" t="s">
        <v>1411</v>
      </c>
      <c r="B55" s="22" t="s">
        <v>213</v>
      </c>
      <c r="C55" s="29">
        <v>3163.5311023999998</v>
      </c>
      <c r="D55" s="27" t="str">
        <f t="shared" si="11"/>
        <v>N/A</v>
      </c>
      <c r="E55" s="29">
        <v>3251.6518586000002</v>
      </c>
      <c r="F55" s="27" t="str">
        <f t="shared" si="12"/>
        <v>N/A</v>
      </c>
      <c r="G55" s="29">
        <v>3450.3251739000002</v>
      </c>
      <c r="H55" s="27" t="str">
        <f t="shared" si="13"/>
        <v>N/A</v>
      </c>
      <c r="I55" s="8">
        <v>2.786</v>
      </c>
      <c r="J55" s="8">
        <v>6.11</v>
      </c>
      <c r="K55" s="28" t="s">
        <v>734</v>
      </c>
      <c r="L55" s="105" t="str">
        <f t="shared" si="14"/>
        <v>Yes</v>
      </c>
    </row>
    <row r="56" spans="1:12" ht="25.5" x14ac:dyDescent="0.2">
      <c r="A56" s="168" t="s">
        <v>1412</v>
      </c>
      <c r="B56" s="22" t="s">
        <v>213</v>
      </c>
      <c r="C56" s="23">
        <v>1.8737867741000001</v>
      </c>
      <c r="D56" s="27" t="str">
        <f t="shared" si="11"/>
        <v>N/A</v>
      </c>
      <c r="E56" s="23">
        <v>2.2489871375999999</v>
      </c>
      <c r="F56" s="27" t="str">
        <f t="shared" si="12"/>
        <v>N/A</v>
      </c>
      <c r="G56" s="23">
        <v>1.3502131342000001</v>
      </c>
      <c r="H56" s="27" t="str">
        <f t="shared" si="13"/>
        <v>N/A</v>
      </c>
      <c r="I56" s="8">
        <v>20.02</v>
      </c>
      <c r="J56" s="8">
        <v>-40</v>
      </c>
      <c r="K56" s="28" t="s">
        <v>734</v>
      </c>
      <c r="L56" s="105" t="str">
        <f t="shared" si="14"/>
        <v>No</v>
      </c>
    </row>
    <row r="57" spans="1:12" ht="25.5" x14ac:dyDescent="0.2">
      <c r="A57" s="168" t="s">
        <v>596</v>
      </c>
      <c r="B57" s="22" t="s">
        <v>213</v>
      </c>
      <c r="C57" s="29">
        <v>113869520</v>
      </c>
      <c r="D57" s="27" t="str">
        <f t="shared" si="11"/>
        <v>N/A</v>
      </c>
      <c r="E57" s="29">
        <v>121272287</v>
      </c>
      <c r="F57" s="27" t="str">
        <f t="shared" si="12"/>
        <v>N/A</v>
      </c>
      <c r="G57" s="29">
        <v>138201492</v>
      </c>
      <c r="H57" s="27" t="str">
        <f t="shared" si="13"/>
        <v>N/A</v>
      </c>
      <c r="I57" s="8">
        <v>6.5010000000000003</v>
      </c>
      <c r="J57" s="8">
        <v>13.96</v>
      </c>
      <c r="K57" s="28" t="s">
        <v>734</v>
      </c>
      <c r="L57" s="105" t="str">
        <f t="shared" si="14"/>
        <v>Yes</v>
      </c>
    </row>
    <row r="58" spans="1:12" x14ac:dyDescent="0.2">
      <c r="A58" s="168" t="s">
        <v>597</v>
      </c>
      <c r="B58" s="22" t="s">
        <v>213</v>
      </c>
      <c r="C58" s="23">
        <v>2542</v>
      </c>
      <c r="D58" s="27" t="str">
        <f t="shared" si="11"/>
        <v>N/A</v>
      </c>
      <c r="E58" s="23">
        <v>3183</v>
      </c>
      <c r="F58" s="27" t="str">
        <f t="shared" si="12"/>
        <v>N/A</v>
      </c>
      <c r="G58" s="23">
        <v>3353</v>
      </c>
      <c r="H58" s="27" t="str">
        <f t="shared" si="13"/>
        <v>N/A</v>
      </c>
      <c r="I58" s="8">
        <v>25.22</v>
      </c>
      <c r="J58" s="8">
        <v>5.3410000000000002</v>
      </c>
      <c r="K58" s="28" t="s">
        <v>734</v>
      </c>
      <c r="L58" s="105" t="str">
        <f t="shared" si="14"/>
        <v>Yes</v>
      </c>
    </row>
    <row r="59" spans="1:12" x14ac:dyDescent="0.2">
      <c r="A59" s="168" t="s">
        <v>1413</v>
      </c>
      <c r="B59" s="22" t="s">
        <v>213</v>
      </c>
      <c r="C59" s="29">
        <v>44795.247836000002</v>
      </c>
      <c r="D59" s="27" t="str">
        <f t="shared" si="11"/>
        <v>N/A</v>
      </c>
      <c r="E59" s="29">
        <v>38099.995916</v>
      </c>
      <c r="F59" s="27" t="str">
        <f t="shared" si="12"/>
        <v>N/A</v>
      </c>
      <c r="G59" s="29">
        <v>41217.265732</v>
      </c>
      <c r="H59" s="27" t="str">
        <f t="shared" si="13"/>
        <v>N/A</v>
      </c>
      <c r="I59" s="8">
        <v>-14.9</v>
      </c>
      <c r="J59" s="8">
        <v>8.1820000000000004</v>
      </c>
      <c r="K59" s="28" t="s">
        <v>734</v>
      </c>
      <c r="L59" s="105" t="str">
        <f t="shared" si="14"/>
        <v>Yes</v>
      </c>
    </row>
    <row r="60" spans="1:12" ht="25.5" x14ac:dyDescent="0.2">
      <c r="A60" s="168" t="s">
        <v>598</v>
      </c>
      <c r="B60" s="22" t="s">
        <v>213</v>
      </c>
      <c r="C60" s="29">
        <v>1037805</v>
      </c>
      <c r="D60" s="27" t="str">
        <f t="shared" si="11"/>
        <v>N/A</v>
      </c>
      <c r="E60" s="29">
        <v>606776</v>
      </c>
      <c r="F60" s="27" t="str">
        <f t="shared" si="12"/>
        <v>N/A</v>
      </c>
      <c r="G60" s="29">
        <v>893833</v>
      </c>
      <c r="H60" s="27" t="str">
        <f t="shared" si="13"/>
        <v>N/A</v>
      </c>
      <c r="I60" s="8">
        <v>-41.5</v>
      </c>
      <c r="J60" s="8">
        <v>47.31</v>
      </c>
      <c r="K60" s="28" t="s">
        <v>734</v>
      </c>
      <c r="L60" s="105" t="str">
        <f t="shared" si="14"/>
        <v>No</v>
      </c>
    </row>
    <row r="61" spans="1:12" x14ac:dyDescent="0.2">
      <c r="A61" s="137" t="s">
        <v>599</v>
      </c>
      <c r="B61" s="30" t="s">
        <v>213</v>
      </c>
      <c r="C61" s="1">
        <v>44</v>
      </c>
      <c r="D61" s="7" t="str">
        <f t="shared" si="11"/>
        <v>N/A</v>
      </c>
      <c r="E61" s="1">
        <v>29</v>
      </c>
      <c r="F61" s="7" t="str">
        <f t="shared" si="12"/>
        <v>N/A</v>
      </c>
      <c r="G61" s="1">
        <v>34</v>
      </c>
      <c r="H61" s="7" t="str">
        <f t="shared" si="13"/>
        <v>N/A</v>
      </c>
      <c r="I61" s="36">
        <v>-34.1</v>
      </c>
      <c r="J61" s="36">
        <v>17.239999999999998</v>
      </c>
      <c r="K61" s="30" t="s">
        <v>734</v>
      </c>
      <c r="L61" s="105" t="str">
        <f t="shared" si="14"/>
        <v>Yes</v>
      </c>
    </row>
    <row r="62" spans="1:12" ht="25.5" x14ac:dyDescent="0.2">
      <c r="A62" s="137" t="s">
        <v>1414</v>
      </c>
      <c r="B62" s="30" t="s">
        <v>213</v>
      </c>
      <c r="C62" s="10">
        <v>23586.477273</v>
      </c>
      <c r="D62" s="7" t="str">
        <f t="shared" si="11"/>
        <v>N/A</v>
      </c>
      <c r="E62" s="10">
        <v>20923.310345000002</v>
      </c>
      <c r="F62" s="7" t="str">
        <f t="shared" si="12"/>
        <v>N/A</v>
      </c>
      <c r="G62" s="10">
        <v>26289.205881999998</v>
      </c>
      <c r="H62" s="7" t="str">
        <f t="shared" si="13"/>
        <v>N/A</v>
      </c>
      <c r="I62" s="36">
        <v>-11.3</v>
      </c>
      <c r="J62" s="36">
        <v>25.65</v>
      </c>
      <c r="K62" s="30" t="s">
        <v>734</v>
      </c>
      <c r="L62" s="105" t="str">
        <f t="shared" si="14"/>
        <v>Yes</v>
      </c>
    </row>
    <row r="63" spans="1:12" x14ac:dyDescent="0.2">
      <c r="A63" s="137" t="s">
        <v>600</v>
      </c>
      <c r="B63" s="30" t="s">
        <v>213</v>
      </c>
      <c r="C63" s="10">
        <v>1159818114</v>
      </c>
      <c r="D63" s="7" t="str">
        <f t="shared" si="11"/>
        <v>N/A</v>
      </c>
      <c r="E63" s="10">
        <v>1250356398</v>
      </c>
      <c r="F63" s="7" t="str">
        <f t="shared" si="12"/>
        <v>N/A</v>
      </c>
      <c r="G63" s="10">
        <v>1267490722</v>
      </c>
      <c r="H63" s="7" t="str">
        <f t="shared" si="13"/>
        <v>N/A</v>
      </c>
      <c r="I63" s="36">
        <v>7.806</v>
      </c>
      <c r="J63" s="36">
        <v>1.37</v>
      </c>
      <c r="K63" s="30" t="s">
        <v>734</v>
      </c>
      <c r="L63" s="105" t="str">
        <f t="shared" si="14"/>
        <v>Yes</v>
      </c>
    </row>
    <row r="64" spans="1:12" x14ac:dyDescent="0.2">
      <c r="A64" s="137" t="s">
        <v>601</v>
      </c>
      <c r="B64" s="30" t="s">
        <v>213</v>
      </c>
      <c r="C64" s="1">
        <v>4731</v>
      </c>
      <c r="D64" s="7" t="str">
        <f t="shared" si="11"/>
        <v>N/A</v>
      </c>
      <c r="E64" s="1">
        <v>4539</v>
      </c>
      <c r="F64" s="7" t="str">
        <f t="shared" si="12"/>
        <v>N/A</v>
      </c>
      <c r="G64" s="1">
        <v>4311</v>
      </c>
      <c r="H64" s="7" t="str">
        <f t="shared" si="13"/>
        <v>N/A</v>
      </c>
      <c r="I64" s="36">
        <v>-4.0599999999999996</v>
      </c>
      <c r="J64" s="36">
        <v>-5.0199999999999996</v>
      </c>
      <c r="K64" s="30" t="s">
        <v>734</v>
      </c>
      <c r="L64" s="105" t="str">
        <f t="shared" si="14"/>
        <v>Yes</v>
      </c>
    </row>
    <row r="65" spans="1:12" x14ac:dyDescent="0.2">
      <c r="A65" s="137" t="s">
        <v>1415</v>
      </c>
      <c r="B65" s="30" t="s">
        <v>213</v>
      </c>
      <c r="C65" s="10">
        <v>245152.84591</v>
      </c>
      <c r="D65" s="7" t="str">
        <f t="shared" si="11"/>
        <v>N/A</v>
      </c>
      <c r="E65" s="10">
        <v>275469.57436000003</v>
      </c>
      <c r="F65" s="7" t="str">
        <f t="shared" si="12"/>
        <v>N/A</v>
      </c>
      <c r="G65" s="10">
        <v>294013.15749999997</v>
      </c>
      <c r="H65" s="7" t="str">
        <f t="shared" si="13"/>
        <v>N/A</v>
      </c>
      <c r="I65" s="36">
        <v>12.37</v>
      </c>
      <c r="J65" s="36">
        <v>6.7320000000000002</v>
      </c>
      <c r="K65" s="30" t="s">
        <v>734</v>
      </c>
      <c r="L65" s="105" t="str">
        <f t="shared" si="14"/>
        <v>Yes</v>
      </c>
    </row>
    <row r="66" spans="1:12" x14ac:dyDescent="0.2">
      <c r="A66" s="137" t="s">
        <v>602</v>
      </c>
      <c r="B66" s="30" t="s">
        <v>213</v>
      </c>
      <c r="C66" s="10">
        <v>5599353999</v>
      </c>
      <c r="D66" s="7" t="str">
        <f t="shared" si="11"/>
        <v>N/A</v>
      </c>
      <c r="E66" s="10">
        <v>6256466493</v>
      </c>
      <c r="F66" s="7" t="str">
        <f t="shared" si="12"/>
        <v>N/A</v>
      </c>
      <c r="G66" s="10">
        <v>7639910482</v>
      </c>
      <c r="H66" s="7" t="str">
        <f t="shared" si="13"/>
        <v>N/A</v>
      </c>
      <c r="I66" s="36">
        <v>11.74</v>
      </c>
      <c r="J66" s="36">
        <v>22.11</v>
      </c>
      <c r="K66" s="30" t="s">
        <v>734</v>
      </c>
      <c r="L66" s="105" t="str">
        <f t="shared" si="14"/>
        <v>Yes</v>
      </c>
    </row>
    <row r="67" spans="1:12" x14ac:dyDescent="0.2">
      <c r="A67" s="137" t="s">
        <v>603</v>
      </c>
      <c r="B67" s="30" t="s">
        <v>213</v>
      </c>
      <c r="C67" s="1">
        <v>110526</v>
      </c>
      <c r="D67" s="7" t="str">
        <f t="shared" si="11"/>
        <v>N/A</v>
      </c>
      <c r="E67" s="1">
        <v>107817</v>
      </c>
      <c r="F67" s="7" t="str">
        <f t="shared" si="12"/>
        <v>N/A</v>
      </c>
      <c r="G67" s="1">
        <v>106071</v>
      </c>
      <c r="H67" s="7" t="str">
        <f t="shared" si="13"/>
        <v>N/A</v>
      </c>
      <c r="I67" s="36">
        <v>-2.4500000000000002</v>
      </c>
      <c r="J67" s="36">
        <v>-1.62</v>
      </c>
      <c r="K67" s="30" t="s">
        <v>734</v>
      </c>
      <c r="L67" s="105" t="str">
        <f t="shared" si="14"/>
        <v>Yes</v>
      </c>
    </row>
    <row r="68" spans="1:12" x14ac:dyDescent="0.2">
      <c r="A68" s="137" t="s">
        <v>1416</v>
      </c>
      <c r="B68" s="30" t="s">
        <v>213</v>
      </c>
      <c r="C68" s="10">
        <v>50660.966640999999</v>
      </c>
      <c r="D68" s="7" t="str">
        <f t="shared" si="11"/>
        <v>N/A</v>
      </c>
      <c r="E68" s="10">
        <v>58028.571495999997</v>
      </c>
      <c r="F68" s="7" t="str">
        <f t="shared" si="12"/>
        <v>N/A</v>
      </c>
      <c r="G68" s="10">
        <v>72026.383102000007</v>
      </c>
      <c r="H68" s="7" t="str">
        <f t="shared" si="13"/>
        <v>N/A</v>
      </c>
      <c r="I68" s="36">
        <v>14.54</v>
      </c>
      <c r="J68" s="36">
        <v>24.12</v>
      </c>
      <c r="K68" s="30" t="s">
        <v>734</v>
      </c>
      <c r="L68" s="105" t="str">
        <f t="shared" si="14"/>
        <v>Yes</v>
      </c>
    </row>
    <row r="69" spans="1:12" ht="25.5" x14ac:dyDescent="0.2">
      <c r="A69" s="137" t="s">
        <v>604</v>
      </c>
      <c r="B69" s="30" t="s">
        <v>213</v>
      </c>
      <c r="C69" s="10">
        <v>123452102</v>
      </c>
      <c r="D69" s="7" t="str">
        <f t="shared" si="11"/>
        <v>N/A</v>
      </c>
      <c r="E69" s="10">
        <v>135717323</v>
      </c>
      <c r="F69" s="7" t="str">
        <f t="shared" si="12"/>
        <v>N/A</v>
      </c>
      <c r="G69" s="10">
        <v>89457630</v>
      </c>
      <c r="H69" s="7" t="str">
        <f t="shared" si="13"/>
        <v>N/A</v>
      </c>
      <c r="I69" s="36">
        <v>9.9350000000000005</v>
      </c>
      <c r="J69" s="36">
        <v>-34.1</v>
      </c>
      <c r="K69" s="30" t="s">
        <v>734</v>
      </c>
      <c r="L69" s="105" t="str">
        <f t="shared" si="14"/>
        <v>No</v>
      </c>
    </row>
    <row r="70" spans="1:12" x14ac:dyDescent="0.2">
      <c r="A70" s="137" t="s">
        <v>605</v>
      </c>
      <c r="B70" s="30" t="s">
        <v>213</v>
      </c>
      <c r="C70" s="1">
        <v>448788</v>
      </c>
      <c r="D70" s="7" t="str">
        <f t="shared" si="11"/>
        <v>N/A</v>
      </c>
      <c r="E70" s="1">
        <v>454581</v>
      </c>
      <c r="F70" s="7" t="str">
        <f t="shared" si="12"/>
        <v>N/A</v>
      </c>
      <c r="G70" s="1">
        <v>441208</v>
      </c>
      <c r="H70" s="7" t="str">
        <f t="shared" si="13"/>
        <v>N/A</v>
      </c>
      <c r="I70" s="36">
        <v>1.2909999999999999</v>
      </c>
      <c r="J70" s="36">
        <v>-2.94</v>
      </c>
      <c r="K70" s="30" t="s">
        <v>734</v>
      </c>
      <c r="L70" s="105" t="str">
        <f t="shared" si="14"/>
        <v>Yes</v>
      </c>
    </row>
    <row r="71" spans="1:12" x14ac:dyDescent="0.2">
      <c r="A71" s="137" t="s">
        <v>1417</v>
      </c>
      <c r="B71" s="30" t="s">
        <v>213</v>
      </c>
      <c r="C71" s="10">
        <v>275.07888357000002</v>
      </c>
      <c r="D71" s="7" t="str">
        <f t="shared" si="11"/>
        <v>N/A</v>
      </c>
      <c r="E71" s="10">
        <v>298.55476362000002</v>
      </c>
      <c r="F71" s="7" t="str">
        <f t="shared" si="12"/>
        <v>N/A</v>
      </c>
      <c r="G71" s="10">
        <v>202.75613769</v>
      </c>
      <c r="H71" s="7" t="str">
        <f t="shared" si="13"/>
        <v>N/A</v>
      </c>
      <c r="I71" s="36">
        <v>8.5340000000000007</v>
      </c>
      <c r="J71" s="36">
        <v>-32.1</v>
      </c>
      <c r="K71" s="30" t="s">
        <v>734</v>
      </c>
      <c r="L71" s="105" t="str">
        <f t="shared" si="14"/>
        <v>No</v>
      </c>
    </row>
    <row r="72" spans="1:12" x14ac:dyDescent="0.2">
      <c r="A72" s="137" t="s">
        <v>606</v>
      </c>
      <c r="B72" s="30" t="s">
        <v>213</v>
      </c>
      <c r="C72" s="10">
        <v>45429166</v>
      </c>
      <c r="D72" s="7" t="str">
        <f t="shared" si="11"/>
        <v>N/A</v>
      </c>
      <c r="E72" s="10">
        <v>42495784</v>
      </c>
      <c r="F72" s="7" t="str">
        <f t="shared" si="12"/>
        <v>N/A</v>
      </c>
      <c r="G72" s="10">
        <v>40296557</v>
      </c>
      <c r="H72" s="7" t="str">
        <f t="shared" si="13"/>
        <v>N/A</v>
      </c>
      <c r="I72" s="36">
        <v>-6.46</v>
      </c>
      <c r="J72" s="36">
        <v>-5.18</v>
      </c>
      <c r="K72" s="30" t="s">
        <v>734</v>
      </c>
      <c r="L72" s="105" t="str">
        <f t="shared" si="14"/>
        <v>Yes</v>
      </c>
    </row>
    <row r="73" spans="1:12" x14ac:dyDescent="0.2">
      <c r="A73" s="137" t="s">
        <v>607</v>
      </c>
      <c r="B73" s="30" t="s">
        <v>213</v>
      </c>
      <c r="C73" s="1">
        <v>107348</v>
      </c>
      <c r="D73" s="7" t="str">
        <f t="shared" si="11"/>
        <v>N/A</v>
      </c>
      <c r="E73" s="1">
        <v>100957</v>
      </c>
      <c r="F73" s="7" t="str">
        <f t="shared" si="12"/>
        <v>N/A</v>
      </c>
      <c r="G73" s="1">
        <v>98511</v>
      </c>
      <c r="H73" s="7" t="str">
        <f t="shared" si="13"/>
        <v>N/A</v>
      </c>
      <c r="I73" s="36">
        <v>-5.95</v>
      </c>
      <c r="J73" s="36">
        <v>-2.42</v>
      </c>
      <c r="K73" s="30" t="s">
        <v>734</v>
      </c>
      <c r="L73" s="105" t="str">
        <f t="shared" si="14"/>
        <v>Yes</v>
      </c>
    </row>
    <row r="74" spans="1:12" x14ac:dyDescent="0.2">
      <c r="A74" s="137" t="s">
        <v>1418</v>
      </c>
      <c r="B74" s="30" t="s">
        <v>213</v>
      </c>
      <c r="C74" s="10">
        <v>423.19527145000001</v>
      </c>
      <c r="D74" s="7" t="str">
        <f t="shared" si="11"/>
        <v>N/A</v>
      </c>
      <c r="E74" s="10">
        <v>420.92954426</v>
      </c>
      <c r="F74" s="7" t="str">
        <f t="shared" si="12"/>
        <v>N/A</v>
      </c>
      <c r="G74" s="10">
        <v>409.05642010000003</v>
      </c>
      <c r="H74" s="7" t="str">
        <f t="shared" si="13"/>
        <v>N/A</v>
      </c>
      <c r="I74" s="36">
        <v>-0.53500000000000003</v>
      </c>
      <c r="J74" s="36">
        <v>-2.82</v>
      </c>
      <c r="K74" s="30" t="s">
        <v>734</v>
      </c>
      <c r="L74" s="105" t="str">
        <f t="shared" si="14"/>
        <v>Yes</v>
      </c>
    </row>
    <row r="75" spans="1:12" ht="25.5" x14ac:dyDescent="0.2">
      <c r="A75" s="137" t="s">
        <v>608</v>
      </c>
      <c r="B75" s="30" t="s">
        <v>213</v>
      </c>
      <c r="C75" s="10">
        <v>4741050</v>
      </c>
      <c r="D75" s="7" t="str">
        <f t="shared" si="11"/>
        <v>N/A</v>
      </c>
      <c r="E75" s="10">
        <v>4348515</v>
      </c>
      <c r="F75" s="7" t="str">
        <f t="shared" si="12"/>
        <v>N/A</v>
      </c>
      <c r="G75" s="10">
        <v>3500854</v>
      </c>
      <c r="H75" s="7" t="str">
        <f t="shared" si="13"/>
        <v>N/A</v>
      </c>
      <c r="I75" s="36">
        <v>-8.2799999999999994</v>
      </c>
      <c r="J75" s="36">
        <v>-19.5</v>
      </c>
      <c r="K75" s="30" t="s">
        <v>734</v>
      </c>
      <c r="L75" s="105" t="str">
        <f t="shared" si="14"/>
        <v>Yes</v>
      </c>
    </row>
    <row r="76" spans="1:12" x14ac:dyDescent="0.2">
      <c r="A76" s="168" t="s">
        <v>609</v>
      </c>
      <c r="B76" s="22" t="s">
        <v>213</v>
      </c>
      <c r="C76" s="23">
        <v>144610</v>
      </c>
      <c r="D76" s="27" t="str">
        <f t="shared" si="11"/>
        <v>N/A</v>
      </c>
      <c r="E76" s="23">
        <v>132503</v>
      </c>
      <c r="F76" s="27" t="str">
        <f t="shared" si="12"/>
        <v>N/A</v>
      </c>
      <c r="G76" s="23">
        <v>106789</v>
      </c>
      <c r="H76" s="27" t="str">
        <f t="shared" si="13"/>
        <v>N/A</v>
      </c>
      <c r="I76" s="8">
        <v>-8.3699999999999992</v>
      </c>
      <c r="J76" s="8">
        <v>-19.399999999999999</v>
      </c>
      <c r="K76" s="28" t="s">
        <v>734</v>
      </c>
      <c r="L76" s="105" t="str">
        <f t="shared" si="14"/>
        <v>Yes</v>
      </c>
    </row>
    <row r="77" spans="1:12" ht="25.5" x14ac:dyDescent="0.2">
      <c r="A77" s="168" t="s">
        <v>1419</v>
      </c>
      <c r="B77" s="22" t="s">
        <v>213</v>
      </c>
      <c r="C77" s="29">
        <v>32.785077104000003</v>
      </c>
      <c r="D77" s="27" t="str">
        <f t="shared" si="11"/>
        <v>N/A</v>
      </c>
      <c r="E77" s="29">
        <v>32.818238078</v>
      </c>
      <c r="F77" s="27" t="str">
        <f t="shared" si="12"/>
        <v>N/A</v>
      </c>
      <c r="G77" s="29">
        <v>32.782908352</v>
      </c>
      <c r="H77" s="27" t="str">
        <f t="shared" si="13"/>
        <v>N/A</v>
      </c>
      <c r="I77" s="8">
        <v>0.1011</v>
      </c>
      <c r="J77" s="8">
        <v>-0.108</v>
      </c>
      <c r="K77" s="28" t="s">
        <v>734</v>
      </c>
      <c r="L77" s="105" t="str">
        <f t="shared" si="14"/>
        <v>Yes</v>
      </c>
    </row>
    <row r="78" spans="1:12" ht="25.5" x14ac:dyDescent="0.2">
      <c r="A78" s="168" t="s">
        <v>610</v>
      </c>
      <c r="B78" s="22" t="s">
        <v>213</v>
      </c>
      <c r="C78" s="29">
        <v>158992477</v>
      </c>
      <c r="D78" s="27" t="str">
        <f t="shared" si="11"/>
        <v>N/A</v>
      </c>
      <c r="E78" s="29">
        <v>169131512</v>
      </c>
      <c r="F78" s="27" t="str">
        <f t="shared" si="12"/>
        <v>N/A</v>
      </c>
      <c r="G78" s="29">
        <v>198585279</v>
      </c>
      <c r="H78" s="27" t="str">
        <f t="shared" si="13"/>
        <v>N/A</v>
      </c>
      <c r="I78" s="8">
        <v>6.3769999999999998</v>
      </c>
      <c r="J78" s="8">
        <v>17.41</v>
      </c>
      <c r="K78" s="28" t="s">
        <v>734</v>
      </c>
      <c r="L78" s="105" t="str">
        <f t="shared" si="14"/>
        <v>Yes</v>
      </c>
    </row>
    <row r="79" spans="1:12" x14ac:dyDescent="0.2">
      <c r="A79" s="168" t="s">
        <v>611</v>
      </c>
      <c r="B79" s="22" t="s">
        <v>213</v>
      </c>
      <c r="C79" s="23">
        <v>263302</v>
      </c>
      <c r="D79" s="27" t="str">
        <f t="shared" si="11"/>
        <v>N/A</v>
      </c>
      <c r="E79" s="23">
        <v>267221</v>
      </c>
      <c r="F79" s="27" t="str">
        <f t="shared" si="12"/>
        <v>N/A</v>
      </c>
      <c r="G79" s="23">
        <v>272368</v>
      </c>
      <c r="H79" s="27" t="str">
        <f t="shared" si="13"/>
        <v>N/A</v>
      </c>
      <c r="I79" s="8">
        <v>1.488</v>
      </c>
      <c r="J79" s="8">
        <v>1.9259999999999999</v>
      </c>
      <c r="K79" s="28" t="s">
        <v>734</v>
      </c>
      <c r="L79" s="105" t="str">
        <f t="shared" si="14"/>
        <v>Yes</v>
      </c>
    </row>
    <row r="80" spans="1:12" x14ac:dyDescent="0.2">
      <c r="A80" s="168" t="s">
        <v>1420</v>
      </c>
      <c r="B80" s="22" t="s">
        <v>213</v>
      </c>
      <c r="C80" s="29">
        <v>603.84074940999994</v>
      </c>
      <c r="D80" s="27" t="str">
        <f t="shared" si="11"/>
        <v>N/A</v>
      </c>
      <c r="E80" s="29">
        <v>632.92747201999998</v>
      </c>
      <c r="F80" s="27" t="str">
        <f t="shared" si="12"/>
        <v>N/A</v>
      </c>
      <c r="G80" s="29">
        <v>729.1064993</v>
      </c>
      <c r="H80" s="27" t="str">
        <f t="shared" si="13"/>
        <v>N/A</v>
      </c>
      <c r="I80" s="8">
        <v>4.8170000000000002</v>
      </c>
      <c r="J80" s="8">
        <v>15.2</v>
      </c>
      <c r="K80" s="28" t="s">
        <v>734</v>
      </c>
      <c r="L80" s="105" t="str">
        <f t="shared" si="14"/>
        <v>Yes</v>
      </c>
    </row>
    <row r="81" spans="1:12" x14ac:dyDescent="0.2">
      <c r="A81" s="168" t="s">
        <v>612</v>
      </c>
      <c r="B81" s="22" t="s">
        <v>213</v>
      </c>
      <c r="C81" s="29">
        <v>78995031</v>
      </c>
      <c r="D81" s="27" t="str">
        <f t="shared" si="11"/>
        <v>N/A</v>
      </c>
      <c r="E81" s="29">
        <v>83660738</v>
      </c>
      <c r="F81" s="27" t="str">
        <f t="shared" si="12"/>
        <v>N/A</v>
      </c>
      <c r="G81" s="29">
        <v>172173537</v>
      </c>
      <c r="H81" s="27" t="str">
        <f t="shared" si="13"/>
        <v>N/A</v>
      </c>
      <c r="I81" s="8">
        <v>5.9059999999999997</v>
      </c>
      <c r="J81" s="8">
        <v>105.8</v>
      </c>
      <c r="K81" s="28" t="s">
        <v>734</v>
      </c>
      <c r="L81" s="105" t="str">
        <f t="shared" si="14"/>
        <v>No</v>
      </c>
    </row>
    <row r="82" spans="1:12" x14ac:dyDescent="0.2">
      <c r="A82" s="168" t="s">
        <v>613</v>
      </c>
      <c r="B82" s="22" t="s">
        <v>213</v>
      </c>
      <c r="C82" s="23">
        <v>99404</v>
      </c>
      <c r="D82" s="27" t="str">
        <f t="shared" si="11"/>
        <v>N/A</v>
      </c>
      <c r="E82" s="23">
        <v>103205</v>
      </c>
      <c r="F82" s="27" t="str">
        <f t="shared" si="12"/>
        <v>N/A</v>
      </c>
      <c r="G82" s="23">
        <v>127859</v>
      </c>
      <c r="H82" s="27" t="str">
        <f t="shared" si="13"/>
        <v>N/A</v>
      </c>
      <c r="I82" s="8">
        <v>3.8239999999999998</v>
      </c>
      <c r="J82" s="8">
        <v>23.89</v>
      </c>
      <c r="K82" s="28" t="s">
        <v>734</v>
      </c>
      <c r="L82" s="105" t="str">
        <f t="shared" si="14"/>
        <v>Yes</v>
      </c>
    </row>
    <row r="83" spans="1:12" x14ac:dyDescent="0.2">
      <c r="A83" s="168" t="s">
        <v>1421</v>
      </c>
      <c r="B83" s="22" t="s">
        <v>213</v>
      </c>
      <c r="C83" s="29">
        <v>794.68664238999997</v>
      </c>
      <c r="D83" s="27" t="str">
        <f t="shared" si="11"/>
        <v>N/A</v>
      </c>
      <c r="E83" s="29">
        <v>810.62679133999995</v>
      </c>
      <c r="F83" s="27" t="str">
        <f t="shared" si="12"/>
        <v>N/A</v>
      </c>
      <c r="G83" s="29">
        <v>1346.5891099</v>
      </c>
      <c r="H83" s="27" t="str">
        <f t="shared" si="13"/>
        <v>N/A</v>
      </c>
      <c r="I83" s="8">
        <v>2.0059999999999998</v>
      </c>
      <c r="J83" s="8">
        <v>66.12</v>
      </c>
      <c r="K83" s="28" t="s">
        <v>734</v>
      </c>
      <c r="L83" s="105" t="str">
        <f t="shared" si="14"/>
        <v>No</v>
      </c>
    </row>
    <row r="84" spans="1:12" ht="25.5" x14ac:dyDescent="0.2">
      <c r="A84" s="168" t="s">
        <v>614</v>
      </c>
      <c r="B84" s="22" t="s">
        <v>213</v>
      </c>
      <c r="C84" s="29">
        <v>481002209</v>
      </c>
      <c r="D84" s="27" t="str">
        <f t="shared" si="11"/>
        <v>N/A</v>
      </c>
      <c r="E84" s="29">
        <v>230423730</v>
      </c>
      <c r="F84" s="27" t="str">
        <f t="shared" si="12"/>
        <v>N/A</v>
      </c>
      <c r="G84" s="29">
        <v>186055695</v>
      </c>
      <c r="H84" s="27" t="str">
        <f t="shared" si="13"/>
        <v>N/A</v>
      </c>
      <c r="I84" s="8">
        <v>-52.1</v>
      </c>
      <c r="J84" s="8">
        <v>-19.3</v>
      </c>
      <c r="K84" s="28" t="s">
        <v>734</v>
      </c>
      <c r="L84" s="105" t="str">
        <f t="shared" si="14"/>
        <v>Yes</v>
      </c>
    </row>
    <row r="85" spans="1:12" x14ac:dyDescent="0.2">
      <c r="A85" s="168" t="s">
        <v>615</v>
      </c>
      <c r="B85" s="22" t="s">
        <v>213</v>
      </c>
      <c r="C85" s="23">
        <v>53864</v>
      </c>
      <c r="D85" s="27" t="str">
        <f t="shared" si="11"/>
        <v>N/A</v>
      </c>
      <c r="E85" s="23">
        <v>28783</v>
      </c>
      <c r="F85" s="27" t="str">
        <f t="shared" si="12"/>
        <v>N/A</v>
      </c>
      <c r="G85" s="23">
        <v>22715</v>
      </c>
      <c r="H85" s="27" t="str">
        <f t="shared" si="13"/>
        <v>N/A</v>
      </c>
      <c r="I85" s="8">
        <v>-46.6</v>
      </c>
      <c r="J85" s="8">
        <v>-21.1</v>
      </c>
      <c r="K85" s="28" t="s">
        <v>734</v>
      </c>
      <c r="L85" s="105" t="str">
        <f t="shared" si="14"/>
        <v>Yes</v>
      </c>
    </row>
    <row r="86" spans="1:12" ht="25.5" x14ac:dyDescent="0.2">
      <c r="A86" s="168" t="s">
        <v>1422</v>
      </c>
      <c r="B86" s="22" t="s">
        <v>213</v>
      </c>
      <c r="C86" s="29">
        <v>8929.9385304000007</v>
      </c>
      <c r="D86" s="27" t="str">
        <f t="shared" si="11"/>
        <v>N/A</v>
      </c>
      <c r="E86" s="29">
        <v>8005.5494563000002</v>
      </c>
      <c r="F86" s="27" t="str">
        <f t="shared" si="12"/>
        <v>N/A</v>
      </c>
      <c r="G86" s="29">
        <v>8190.8736517999996</v>
      </c>
      <c r="H86" s="27" t="str">
        <f t="shared" si="13"/>
        <v>N/A</v>
      </c>
      <c r="I86" s="8">
        <v>-10.4</v>
      </c>
      <c r="J86" s="8">
        <v>2.3149999999999999</v>
      </c>
      <c r="K86" s="28" t="s">
        <v>734</v>
      </c>
      <c r="L86" s="105" t="str">
        <f t="shared" si="14"/>
        <v>Yes</v>
      </c>
    </row>
    <row r="87" spans="1:12" ht="25.5" x14ac:dyDescent="0.2">
      <c r="A87" s="168" t="s">
        <v>616</v>
      </c>
      <c r="B87" s="22" t="s">
        <v>213</v>
      </c>
      <c r="C87" s="29">
        <v>18725394</v>
      </c>
      <c r="D87" s="27" t="str">
        <f t="shared" si="11"/>
        <v>N/A</v>
      </c>
      <c r="E87" s="29">
        <v>19509898</v>
      </c>
      <c r="F87" s="27" t="str">
        <f t="shared" si="12"/>
        <v>N/A</v>
      </c>
      <c r="G87" s="29">
        <v>18155990</v>
      </c>
      <c r="H87" s="27" t="str">
        <f t="shared" si="13"/>
        <v>N/A</v>
      </c>
      <c r="I87" s="8">
        <v>4.1900000000000004</v>
      </c>
      <c r="J87" s="8">
        <v>-6.94</v>
      </c>
      <c r="K87" s="28" t="s">
        <v>734</v>
      </c>
      <c r="L87" s="105" t="str">
        <f t="shared" si="14"/>
        <v>Yes</v>
      </c>
    </row>
    <row r="88" spans="1:12" x14ac:dyDescent="0.2">
      <c r="A88" s="168" t="s">
        <v>617</v>
      </c>
      <c r="B88" s="22" t="s">
        <v>213</v>
      </c>
      <c r="C88" s="23">
        <v>291257</v>
      </c>
      <c r="D88" s="27" t="str">
        <f t="shared" si="11"/>
        <v>N/A</v>
      </c>
      <c r="E88" s="23">
        <v>291736</v>
      </c>
      <c r="F88" s="27" t="str">
        <f t="shared" si="12"/>
        <v>N/A</v>
      </c>
      <c r="G88" s="23">
        <v>260692</v>
      </c>
      <c r="H88" s="27" t="str">
        <f t="shared" si="13"/>
        <v>N/A</v>
      </c>
      <c r="I88" s="8">
        <v>0.16450000000000001</v>
      </c>
      <c r="J88" s="8">
        <v>-10.6</v>
      </c>
      <c r="K88" s="28" t="s">
        <v>734</v>
      </c>
      <c r="L88" s="105" t="str">
        <f t="shared" si="14"/>
        <v>Yes</v>
      </c>
    </row>
    <row r="89" spans="1:12" x14ac:dyDescent="0.2">
      <c r="A89" s="168" t="s">
        <v>1423</v>
      </c>
      <c r="B89" s="22" t="s">
        <v>213</v>
      </c>
      <c r="C89" s="29">
        <v>64.291653076000003</v>
      </c>
      <c r="D89" s="27" t="str">
        <f t="shared" si="11"/>
        <v>N/A</v>
      </c>
      <c r="E89" s="29">
        <v>66.875181671000007</v>
      </c>
      <c r="F89" s="27" t="str">
        <f t="shared" si="12"/>
        <v>N/A</v>
      </c>
      <c r="G89" s="29">
        <v>69.645366945999996</v>
      </c>
      <c r="H89" s="27" t="str">
        <f t="shared" si="13"/>
        <v>N/A</v>
      </c>
      <c r="I89" s="8">
        <v>4.0179999999999998</v>
      </c>
      <c r="J89" s="8">
        <v>4.1420000000000003</v>
      </c>
      <c r="K89" s="28" t="s">
        <v>734</v>
      </c>
      <c r="L89" s="105" t="str">
        <f t="shared" si="14"/>
        <v>Yes</v>
      </c>
    </row>
    <row r="90" spans="1:12" x14ac:dyDescent="0.2">
      <c r="A90" s="168" t="s">
        <v>618</v>
      </c>
      <c r="B90" s="22" t="s">
        <v>213</v>
      </c>
      <c r="C90" s="29">
        <v>38519795</v>
      </c>
      <c r="D90" s="27" t="str">
        <f t="shared" si="11"/>
        <v>N/A</v>
      </c>
      <c r="E90" s="29">
        <v>36291159</v>
      </c>
      <c r="F90" s="27" t="str">
        <f t="shared" si="12"/>
        <v>N/A</v>
      </c>
      <c r="G90" s="29">
        <v>39494889</v>
      </c>
      <c r="H90" s="27" t="str">
        <f t="shared" si="13"/>
        <v>N/A</v>
      </c>
      <c r="I90" s="8">
        <v>-5.79</v>
      </c>
      <c r="J90" s="8">
        <v>8.8279999999999994</v>
      </c>
      <c r="K90" s="28" t="s">
        <v>734</v>
      </c>
      <c r="L90" s="105" t="str">
        <f t="shared" si="14"/>
        <v>Yes</v>
      </c>
    </row>
    <row r="91" spans="1:12" x14ac:dyDescent="0.2">
      <c r="A91" s="168" t="s">
        <v>619</v>
      </c>
      <c r="B91" s="22" t="s">
        <v>213</v>
      </c>
      <c r="C91" s="23">
        <v>318010</v>
      </c>
      <c r="D91" s="27" t="str">
        <f t="shared" si="11"/>
        <v>N/A</v>
      </c>
      <c r="E91" s="23">
        <v>314414</v>
      </c>
      <c r="F91" s="27" t="str">
        <f t="shared" si="12"/>
        <v>N/A</v>
      </c>
      <c r="G91" s="23">
        <v>321955</v>
      </c>
      <c r="H91" s="27" t="str">
        <f t="shared" si="13"/>
        <v>N/A</v>
      </c>
      <c r="I91" s="8">
        <v>-1.1299999999999999</v>
      </c>
      <c r="J91" s="8">
        <v>2.3980000000000001</v>
      </c>
      <c r="K91" s="28" t="s">
        <v>734</v>
      </c>
      <c r="L91" s="105" t="str">
        <f t="shared" si="14"/>
        <v>Yes</v>
      </c>
    </row>
    <row r="92" spans="1:12" x14ac:dyDescent="0.2">
      <c r="A92" s="168" t="s">
        <v>1424</v>
      </c>
      <c r="B92" s="22" t="s">
        <v>213</v>
      </c>
      <c r="C92" s="29">
        <v>121.12762177</v>
      </c>
      <c r="D92" s="27" t="str">
        <f t="shared" si="11"/>
        <v>N/A</v>
      </c>
      <c r="E92" s="29">
        <v>115.42475526</v>
      </c>
      <c r="F92" s="27" t="str">
        <f t="shared" si="12"/>
        <v>N/A</v>
      </c>
      <c r="G92" s="29">
        <v>122.6720784</v>
      </c>
      <c r="H92" s="27" t="str">
        <f t="shared" si="13"/>
        <v>N/A</v>
      </c>
      <c r="I92" s="8">
        <v>-4.71</v>
      </c>
      <c r="J92" s="8">
        <v>6.2789999999999999</v>
      </c>
      <c r="K92" s="28" t="s">
        <v>734</v>
      </c>
      <c r="L92" s="105" t="str">
        <f t="shared" si="14"/>
        <v>Yes</v>
      </c>
    </row>
    <row r="93" spans="1:12" ht="25.5" x14ac:dyDescent="0.2">
      <c r="A93" s="168" t="s">
        <v>620</v>
      </c>
      <c r="B93" s="22" t="s">
        <v>213</v>
      </c>
      <c r="C93" s="29">
        <v>396280326</v>
      </c>
      <c r="D93" s="27" t="str">
        <f t="shared" si="11"/>
        <v>N/A</v>
      </c>
      <c r="E93" s="29">
        <v>1457860290</v>
      </c>
      <c r="F93" s="27" t="str">
        <f t="shared" si="12"/>
        <v>N/A</v>
      </c>
      <c r="G93" s="29">
        <v>4444031727</v>
      </c>
      <c r="H93" s="27" t="str">
        <f t="shared" si="13"/>
        <v>N/A</v>
      </c>
      <c r="I93" s="8">
        <v>267.89999999999998</v>
      </c>
      <c r="J93" s="8">
        <v>204.8</v>
      </c>
      <c r="K93" s="28" t="s">
        <v>734</v>
      </c>
      <c r="L93" s="105" t="str">
        <f t="shared" si="14"/>
        <v>No</v>
      </c>
    </row>
    <row r="94" spans="1:12" x14ac:dyDescent="0.2">
      <c r="A94" s="172" t="s">
        <v>621</v>
      </c>
      <c r="B94" s="23" t="s">
        <v>213</v>
      </c>
      <c r="C94" s="23">
        <v>170517</v>
      </c>
      <c r="D94" s="27" t="str">
        <f t="shared" si="11"/>
        <v>N/A</v>
      </c>
      <c r="E94" s="23">
        <v>141722</v>
      </c>
      <c r="F94" s="27" t="str">
        <f t="shared" si="12"/>
        <v>N/A</v>
      </c>
      <c r="G94" s="23">
        <v>162166</v>
      </c>
      <c r="H94" s="27" t="str">
        <f t="shared" si="13"/>
        <v>N/A</v>
      </c>
      <c r="I94" s="8">
        <v>-16.899999999999999</v>
      </c>
      <c r="J94" s="8">
        <v>14.43</v>
      </c>
      <c r="K94" s="31" t="s">
        <v>734</v>
      </c>
      <c r="L94" s="105" t="str">
        <f t="shared" si="14"/>
        <v>Yes</v>
      </c>
    </row>
    <row r="95" spans="1:12" ht="25.5" x14ac:dyDescent="0.2">
      <c r="A95" s="168" t="s">
        <v>1425</v>
      </c>
      <c r="B95" s="22" t="s">
        <v>213</v>
      </c>
      <c r="C95" s="29">
        <v>2323.9930681000001</v>
      </c>
      <c r="D95" s="27" t="str">
        <f t="shared" si="11"/>
        <v>N/A</v>
      </c>
      <c r="E95" s="29">
        <v>10286.760630000001</v>
      </c>
      <c r="F95" s="27" t="str">
        <f t="shared" si="12"/>
        <v>N/A</v>
      </c>
      <c r="G95" s="29">
        <v>27404.213749999999</v>
      </c>
      <c r="H95" s="27" t="str">
        <f t="shared" si="13"/>
        <v>N/A</v>
      </c>
      <c r="I95" s="8">
        <v>342.6</v>
      </c>
      <c r="J95" s="8">
        <v>166.4</v>
      </c>
      <c r="K95" s="28" t="s">
        <v>734</v>
      </c>
      <c r="L95" s="105" t="str">
        <f t="shared" si="14"/>
        <v>No</v>
      </c>
    </row>
    <row r="96" spans="1:12" ht="25.5" x14ac:dyDescent="0.2">
      <c r="A96" s="168" t="s">
        <v>622</v>
      </c>
      <c r="B96" s="22" t="s">
        <v>213</v>
      </c>
      <c r="C96" s="29">
        <v>206439166</v>
      </c>
      <c r="D96" s="27" t="str">
        <f t="shared" si="11"/>
        <v>N/A</v>
      </c>
      <c r="E96" s="29">
        <v>203823447</v>
      </c>
      <c r="F96" s="27" t="str">
        <f t="shared" si="12"/>
        <v>N/A</v>
      </c>
      <c r="G96" s="29">
        <v>213966901</v>
      </c>
      <c r="H96" s="27" t="str">
        <f t="shared" si="13"/>
        <v>N/A</v>
      </c>
      <c r="I96" s="8">
        <v>-1.27</v>
      </c>
      <c r="J96" s="8">
        <v>4.9770000000000003</v>
      </c>
      <c r="K96" s="28" t="s">
        <v>734</v>
      </c>
      <c r="L96" s="105" t="str">
        <f t="shared" si="14"/>
        <v>Yes</v>
      </c>
    </row>
    <row r="97" spans="1:12" x14ac:dyDescent="0.2">
      <c r="A97" s="168" t="s">
        <v>623</v>
      </c>
      <c r="B97" s="22" t="s">
        <v>213</v>
      </c>
      <c r="C97" s="23">
        <v>195117</v>
      </c>
      <c r="D97" s="27" t="str">
        <f t="shared" si="11"/>
        <v>N/A</v>
      </c>
      <c r="E97" s="23">
        <v>190962</v>
      </c>
      <c r="F97" s="27" t="str">
        <f t="shared" si="12"/>
        <v>N/A</v>
      </c>
      <c r="G97" s="23">
        <v>191054</v>
      </c>
      <c r="H97" s="27" t="str">
        <f t="shared" si="13"/>
        <v>N/A</v>
      </c>
      <c r="I97" s="8">
        <v>-2.13</v>
      </c>
      <c r="J97" s="8">
        <v>4.82E-2</v>
      </c>
      <c r="K97" s="28" t="s">
        <v>734</v>
      </c>
      <c r="L97" s="105" t="str">
        <f t="shared" si="14"/>
        <v>Yes</v>
      </c>
    </row>
    <row r="98" spans="1:12" ht="25.5" x14ac:dyDescent="0.2">
      <c r="A98" s="168" t="s">
        <v>1426</v>
      </c>
      <c r="B98" s="22" t="s">
        <v>213</v>
      </c>
      <c r="C98" s="29">
        <v>1058.0275732</v>
      </c>
      <c r="D98" s="27" t="str">
        <f t="shared" si="11"/>
        <v>N/A</v>
      </c>
      <c r="E98" s="29">
        <v>1067.3508185000001</v>
      </c>
      <c r="F98" s="27" t="str">
        <f t="shared" si="12"/>
        <v>N/A</v>
      </c>
      <c r="G98" s="29">
        <v>1119.9289259</v>
      </c>
      <c r="H98" s="27" t="str">
        <f t="shared" si="13"/>
        <v>N/A</v>
      </c>
      <c r="I98" s="8">
        <v>0.88119999999999998</v>
      </c>
      <c r="J98" s="8">
        <v>4.9260000000000002</v>
      </c>
      <c r="K98" s="28" t="s">
        <v>734</v>
      </c>
      <c r="L98" s="105" t="str">
        <f t="shared" si="14"/>
        <v>Yes</v>
      </c>
    </row>
    <row r="99" spans="1:12" ht="25.5" x14ac:dyDescent="0.2">
      <c r="A99" s="168" t="s">
        <v>624</v>
      </c>
      <c r="B99" s="22" t="s">
        <v>213</v>
      </c>
      <c r="C99" s="29">
        <v>776888956</v>
      </c>
      <c r="D99" s="27" t="str">
        <f t="shared" si="11"/>
        <v>N/A</v>
      </c>
      <c r="E99" s="29">
        <v>327888729</v>
      </c>
      <c r="F99" s="27" t="str">
        <f t="shared" si="12"/>
        <v>N/A</v>
      </c>
      <c r="G99" s="29">
        <v>264050199</v>
      </c>
      <c r="H99" s="27" t="str">
        <f t="shared" si="13"/>
        <v>N/A</v>
      </c>
      <c r="I99" s="8">
        <v>-57.8</v>
      </c>
      <c r="J99" s="8">
        <v>-19.5</v>
      </c>
      <c r="K99" s="28" t="s">
        <v>734</v>
      </c>
      <c r="L99" s="105" t="str">
        <f t="shared" si="14"/>
        <v>Yes</v>
      </c>
    </row>
    <row r="100" spans="1:12" x14ac:dyDescent="0.2">
      <c r="A100" s="168" t="s">
        <v>625</v>
      </c>
      <c r="B100" s="22" t="s">
        <v>213</v>
      </c>
      <c r="C100" s="23">
        <v>45372</v>
      </c>
      <c r="D100" s="27" t="str">
        <f t="shared" si="11"/>
        <v>N/A</v>
      </c>
      <c r="E100" s="23">
        <v>17806</v>
      </c>
      <c r="F100" s="27" t="str">
        <f t="shared" si="12"/>
        <v>N/A</v>
      </c>
      <c r="G100" s="23">
        <v>13691</v>
      </c>
      <c r="H100" s="27" t="str">
        <f t="shared" si="13"/>
        <v>N/A</v>
      </c>
      <c r="I100" s="8">
        <v>-60.8</v>
      </c>
      <c r="J100" s="8">
        <v>-23.1</v>
      </c>
      <c r="K100" s="28" t="s">
        <v>734</v>
      </c>
      <c r="L100" s="105" t="str">
        <f t="shared" si="14"/>
        <v>Yes</v>
      </c>
    </row>
    <row r="101" spans="1:12" ht="25.5" x14ac:dyDescent="0.2">
      <c r="A101" s="168" t="s">
        <v>1427</v>
      </c>
      <c r="B101" s="22" t="s">
        <v>213</v>
      </c>
      <c r="C101" s="29">
        <v>17122.651768</v>
      </c>
      <c r="D101" s="27" t="str">
        <f t="shared" si="11"/>
        <v>N/A</v>
      </c>
      <c r="E101" s="29">
        <v>18414.507975</v>
      </c>
      <c r="F101" s="27" t="str">
        <f t="shared" si="12"/>
        <v>N/A</v>
      </c>
      <c r="G101" s="29">
        <v>19286.407056</v>
      </c>
      <c r="H101" s="27" t="str">
        <f t="shared" si="13"/>
        <v>N/A</v>
      </c>
      <c r="I101" s="8">
        <v>7.5449999999999999</v>
      </c>
      <c r="J101" s="8">
        <v>4.7350000000000003</v>
      </c>
      <c r="K101" s="28" t="s">
        <v>734</v>
      </c>
      <c r="L101" s="105" t="str">
        <f t="shared" si="14"/>
        <v>Yes</v>
      </c>
    </row>
    <row r="102" spans="1:12" ht="25.5" x14ac:dyDescent="0.2">
      <c r="A102" s="168" t="s">
        <v>626</v>
      </c>
      <c r="B102" s="22" t="s">
        <v>213</v>
      </c>
      <c r="C102" s="29">
        <v>50501567</v>
      </c>
      <c r="D102" s="27" t="str">
        <f t="shared" si="11"/>
        <v>N/A</v>
      </c>
      <c r="E102" s="29">
        <v>86371307</v>
      </c>
      <c r="F102" s="27" t="str">
        <f t="shared" si="12"/>
        <v>N/A</v>
      </c>
      <c r="G102" s="29">
        <v>208063959</v>
      </c>
      <c r="H102" s="27" t="str">
        <f t="shared" si="13"/>
        <v>N/A</v>
      </c>
      <c r="I102" s="8">
        <v>71.03</v>
      </c>
      <c r="J102" s="8">
        <v>140.9</v>
      </c>
      <c r="K102" s="28" t="s">
        <v>734</v>
      </c>
      <c r="L102" s="105" t="str">
        <f t="shared" si="14"/>
        <v>No</v>
      </c>
    </row>
    <row r="103" spans="1:12" ht="25.5" x14ac:dyDescent="0.2">
      <c r="A103" s="168" t="s">
        <v>627</v>
      </c>
      <c r="B103" s="22" t="s">
        <v>213</v>
      </c>
      <c r="C103" s="23">
        <v>32608</v>
      </c>
      <c r="D103" s="27" t="str">
        <f t="shared" si="11"/>
        <v>N/A</v>
      </c>
      <c r="E103" s="23">
        <v>91099</v>
      </c>
      <c r="F103" s="27" t="str">
        <f t="shared" si="12"/>
        <v>N/A</v>
      </c>
      <c r="G103" s="23">
        <v>155633</v>
      </c>
      <c r="H103" s="27" t="str">
        <f t="shared" si="13"/>
        <v>N/A</v>
      </c>
      <c r="I103" s="8">
        <v>179.4</v>
      </c>
      <c r="J103" s="8">
        <v>70.84</v>
      </c>
      <c r="K103" s="28" t="s">
        <v>734</v>
      </c>
      <c r="L103" s="105" t="str">
        <f t="shared" si="14"/>
        <v>No</v>
      </c>
    </row>
    <row r="104" spans="1:12" ht="25.5" x14ac:dyDescent="0.2">
      <c r="A104" s="168" t="s">
        <v>1428</v>
      </c>
      <c r="B104" s="22" t="s">
        <v>213</v>
      </c>
      <c r="C104" s="29">
        <v>1548.7477613000001</v>
      </c>
      <c r="D104" s="27" t="str">
        <f t="shared" si="11"/>
        <v>N/A</v>
      </c>
      <c r="E104" s="29">
        <v>948.10378819000005</v>
      </c>
      <c r="F104" s="27" t="str">
        <f t="shared" si="12"/>
        <v>N/A</v>
      </c>
      <c r="G104" s="29">
        <v>1336.8884427</v>
      </c>
      <c r="H104" s="27" t="str">
        <f t="shared" si="13"/>
        <v>N/A</v>
      </c>
      <c r="I104" s="8">
        <v>-38.799999999999997</v>
      </c>
      <c r="J104" s="8">
        <v>41.01</v>
      </c>
      <c r="K104" s="28" t="s">
        <v>734</v>
      </c>
      <c r="L104" s="105" t="str">
        <f t="shared" si="14"/>
        <v>No</v>
      </c>
    </row>
    <row r="105" spans="1:12" ht="25.5" x14ac:dyDescent="0.2">
      <c r="A105" s="168" t="s">
        <v>628</v>
      </c>
      <c r="B105" s="22" t="s">
        <v>213</v>
      </c>
      <c r="C105" s="29">
        <v>137734293</v>
      </c>
      <c r="D105" s="27" t="str">
        <f t="shared" si="11"/>
        <v>N/A</v>
      </c>
      <c r="E105" s="29">
        <v>139927623</v>
      </c>
      <c r="F105" s="27" t="str">
        <f t="shared" si="12"/>
        <v>N/A</v>
      </c>
      <c r="G105" s="29">
        <v>214882252</v>
      </c>
      <c r="H105" s="27" t="str">
        <f t="shared" si="13"/>
        <v>N/A</v>
      </c>
      <c r="I105" s="8">
        <v>1.5920000000000001</v>
      </c>
      <c r="J105" s="8">
        <v>53.57</v>
      </c>
      <c r="K105" s="28" t="s">
        <v>734</v>
      </c>
      <c r="L105" s="105" t="str">
        <f t="shared" si="14"/>
        <v>No</v>
      </c>
    </row>
    <row r="106" spans="1:12" x14ac:dyDescent="0.2">
      <c r="A106" s="168" t="s">
        <v>629</v>
      </c>
      <c r="B106" s="22" t="s">
        <v>213</v>
      </c>
      <c r="C106" s="23">
        <v>11354</v>
      </c>
      <c r="D106" s="27" t="str">
        <f t="shared" si="11"/>
        <v>N/A</v>
      </c>
      <c r="E106" s="23">
        <v>8031</v>
      </c>
      <c r="F106" s="27" t="str">
        <f t="shared" si="12"/>
        <v>N/A</v>
      </c>
      <c r="G106" s="23">
        <v>14771</v>
      </c>
      <c r="H106" s="27" t="str">
        <f t="shared" si="13"/>
        <v>N/A</v>
      </c>
      <c r="I106" s="8">
        <v>-29.3</v>
      </c>
      <c r="J106" s="8">
        <v>83.92</v>
      </c>
      <c r="K106" s="28" t="s">
        <v>734</v>
      </c>
      <c r="L106" s="105" t="str">
        <f t="shared" si="14"/>
        <v>No</v>
      </c>
    </row>
    <row r="107" spans="1:12" ht="25.5" x14ac:dyDescent="0.2">
      <c r="A107" s="168" t="s">
        <v>1429</v>
      </c>
      <c r="B107" s="22" t="s">
        <v>213</v>
      </c>
      <c r="C107" s="29">
        <v>12130.904791000001</v>
      </c>
      <c r="D107" s="27" t="str">
        <f t="shared" si="11"/>
        <v>N/A</v>
      </c>
      <c r="E107" s="29">
        <v>17423.437055999999</v>
      </c>
      <c r="F107" s="27" t="str">
        <f t="shared" si="12"/>
        <v>N/A</v>
      </c>
      <c r="G107" s="29">
        <v>14547.576467000001</v>
      </c>
      <c r="H107" s="27" t="str">
        <f t="shared" si="13"/>
        <v>N/A</v>
      </c>
      <c r="I107" s="8">
        <v>43.63</v>
      </c>
      <c r="J107" s="8">
        <v>-16.5</v>
      </c>
      <c r="K107" s="28" t="s">
        <v>734</v>
      </c>
      <c r="L107" s="105" t="str">
        <f t="shared" si="14"/>
        <v>Yes</v>
      </c>
    </row>
    <row r="108" spans="1:12" ht="25.5" x14ac:dyDescent="0.2">
      <c r="A108" s="168" t="s">
        <v>630</v>
      </c>
      <c r="B108" s="22" t="s">
        <v>213</v>
      </c>
      <c r="C108" s="29">
        <v>5966003</v>
      </c>
      <c r="D108" s="27" t="str">
        <f t="shared" si="11"/>
        <v>N/A</v>
      </c>
      <c r="E108" s="29">
        <v>4358688</v>
      </c>
      <c r="F108" s="27" t="str">
        <f t="shared" si="12"/>
        <v>N/A</v>
      </c>
      <c r="G108" s="29">
        <v>2611659</v>
      </c>
      <c r="H108" s="27" t="str">
        <f t="shared" si="13"/>
        <v>N/A</v>
      </c>
      <c r="I108" s="8">
        <v>-26.9</v>
      </c>
      <c r="J108" s="8">
        <v>-40.1</v>
      </c>
      <c r="K108" s="28" t="s">
        <v>734</v>
      </c>
      <c r="L108" s="105" t="str">
        <f t="shared" si="14"/>
        <v>No</v>
      </c>
    </row>
    <row r="109" spans="1:12" x14ac:dyDescent="0.2">
      <c r="A109" s="168" t="s">
        <v>631</v>
      </c>
      <c r="B109" s="22" t="s">
        <v>213</v>
      </c>
      <c r="C109" s="23">
        <v>21126</v>
      </c>
      <c r="D109" s="27" t="str">
        <f t="shared" si="11"/>
        <v>N/A</v>
      </c>
      <c r="E109" s="23">
        <v>17563</v>
      </c>
      <c r="F109" s="27" t="str">
        <f t="shared" si="12"/>
        <v>N/A</v>
      </c>
      <c r="G109" s="23">
        <v>12761</v>
      </c>
      <c r="H109" s="27" t="str">
        <f t="shared" si="13"/>
        <v>N/A</v>
      </c>
      <c r="I109" s="8">
        <v>-16.899999999999999</v>
      </c>
      <c r="J109" s="8">
        <v>-27.3</v>
      </c>
      <c r="K109" s="28" t="s">
        <v>734</v>
      </c>
      <c r="L109" s="105" t="str">
        <f t="shared" si="14"/>
        <v>Yes</v>
      </c>
    </row>
    <row r="110" spans="1:12" ht="25.5" x14ac:dyDescent="0.2">
      <c r="A110" s="168" t="s">
        <v>1430</v>
      </c>
      <c r="B110" s="22" t="s">
        <v>213</v>
      </c>
      <c r="C110" s="29">
        <v>282.40097509999998</v>
      </c>
      <c r="D110" s="27" t="str">
        <f t="shared" si="11"/>
        <v>N/A</v>
      </c>
      <c r="E110" s="29">
        <v>248.17445767000001</v>
      </c>
      <c r="F110" s="27" t="str">
        <f t="shared" si="12"/>
        <v>N/A</v>
      </c>
      <c r="G110" s="29">
        <v>204.65943107999999</v>
      </c>
      <c r="H110" s="27" t="str">
        <f t="shared" si="13"/>
        <v>N/A</v>
      </c>
      <c r="I110" s="8">
        <v>-12.1</v>
      </c>
      <c r="J110" s="8">
        <v>-17.5</v>
      </c>
      <c r="K110" s="28" t="s">
        <v>734</v>
      </c>
      <c r="L110" s="105" t="str">
        <f t="shared" si="14"/>
        <v>Yes</v>
      </c>
    </row>
    <row r="111" spans="1:12" ht="25.5" x14ac:dyDescent="0.2">
      <c r="A111" s="168" t="s">
        <v>632</v>
      </c>
      <c r="B111" s="22" t="s">
        <v>213</v>
      </c>
      <c r="C111" s="29">
        <v>99559575</v>
      </c>
      <c r="D111" s="27" t="str">
        <f t="shared" si="11"/>
        <v>N/A</v>
      </c>
      <c r="E111" s="29">
        <v>88667199</v>
      </c>
      <c r="F111" s="27" t="str">
        <f t="shared" si="12"/>
        <v>N/A</v>
      </c>
      <c r="G111" s="29">
        <v>31009440</v>
      </c>
      <c r="H111" s="27" t="str">
        <f t="shared" si="13"/>
        <v>N/A</v>
      </c>
      <c r="I111" s="8">
        <v>-10.9</v>
      </c>
      <c r="J111" s="8">
        <v>-65</v>
      </c>
      <c r="K111" s="28" t="s">
        <v>734</v>
      </c>
      <c r="L111" s="105" t="str">
        <f t="shared" si="14"/>
        <v>No</v>
      </c>
    </row>
    <row r="112" spans="1:12" x14ac:dyDescent="0.2">
      <c r="A112" s="168" t="s">
        <v>633</v>
      </c>
      <c r="B112" s="22" t="s">
        <v>213</v>
      </c>
      <c r="C112" s="23">
        <v>6271</v>
      </c>
      <c r="D112" s="27" t="str">
        <f t="shared" si="11"/>
        <v>N/A</v>
      </c>
      <c r="E112" s="23">
        <v>5629</v>
      </c>
      <c r="F112" s="27" t="str">
        <f t="shared" si="12"/>
        <v>N/A</v>
      </c>
      <c r="G112" s="23">
        <v>2593</v>
      </c>
      <c r="H112" s="27" t="str">
        <f t="shared" si="13"/>
        <v>N/A</v>
      </c>
      <c r="I112" s="8">
        <v>-10.199999999999999</v>
      </c>
      <c r="J112" s="8">
        <v>-53.9</v>
      </c>
      <c r="K112" s="28" t="s">
        <v>734</v>
      </c>
      <c r="L112" s="105" t="str">
        <f t="shared" si="14"/>
        <v>No</v>
      </c>
    </row>
    <row r="113" spans="1:12" x14ac:dyDescent="0.2">
      <c r="A113" s="168" t="s">
        <v>1431</v>
      </c>
      <c r="B113" s="22" t="s">
        <v>213</v>
      </c>
      <c r="C113" s="29">
        <v>15876.188007999999</v>
      </c>
      <c r="D113" s="27" t="str">
        <f t="shared" si="11"/>
        <v>N/A</v>
      </c>
      <c r="E113" s="29">
        <v>15751.85628</v>
      </c>
      <c r="F113" s="27" t="str">
        <f t="shared" si="12"/>
        <v>N/A</v>
      </c>
      <c r="G113" s="29">
        <v>11958.904743999999</v>
      </c>
      <c r="H113" s="27" t="str">
        <f t="shared" si="13"/>
        <v>N/A</v>
      </c>
      <c r="I113" s="8">
        <v>-0.78300000000000003</v>
      </c>
      <c r="J113" s="8">
        <v>-24.1</v>
      </c>
      <c r="K113" s="28" t="s">
        <v>734</v>
      </c>
      <c r="L113" s="105" t="str">
        <f t="shared" si="14"/>
        <v>Yes</v>
      </c>
    </row>
    <row r="114" spans="1:12" ht="25.5" x14ac:dyDescent="0.2">
      <c r="A114" s="168" t="s">
        <v>634</v>
      </c>
      <c r="B114" s="22" t="s">
        <v>213</v>
      </c>
      <c r="C114" s="29">
        <v>2360297</v>
      </c>
      <c r="D114" s="27" t="str">
        <f t="shared" si="11"/>
        <v>N/A</v>
      </c>
      <c r="E114" s="29">
        <v>2870162</v>
      </c>
      <c r="F114" s="27" t="str">
        <f t="shared" si="12"/>
        <v>N/A</v>
      </c>
      <c r="G114" s="29">
        <v>2176217</v>
      </c>
      <c r="H114" s="27" t="str">
        <f t="shared" si="13"/>
        <v>N/A</v>
      </c>
      <c r="I114" s="8">
        <v>21.6</v>
      </c>
      <c r="J114" s="8">
        <v>-24.2</v>
      </c>
      <c r="K114" s="28" t="s">
        <v>734</v>
      </c>
      <c r="L114" s="105" t="str">
        <f>IF(J114="Div by 0", "N/A", IF(OR(J114="N/A",K114="N/A"),"N/A", IF(J114&gt;VALUE(MID(K114,1,2)), "No", IF(J114&lt;-1*VALUE(MID(K114,1,2)), "No", "Yes"))))</f>
        <v>Yes</v>
      </c>
    </row>
    <row r="115" spans="1:12" x14ac:dyDescent="0.2">
      <c r="A115" s="168" t="s">
        <v>635</v>
      </c>
      <c r="B115" s="22" t="s">
        <v>213</v>
      </c>
      <c r="C115" s="23">
        <v>59799</v>
      </c>
      <c r="D115" s="27" t="str">
        <f t="shared" si="11"/>
        <v>N/A</v>
      </c>
      <c r="E115" s="23">
        <v>66612</v>
      </c>
      <c r="F115" s="27" t="str">
        <f t="shared" si="12"/>
        <v>N/A</v>
      </c>
      <c r="G115" s="23">
        <v>58269</v>
      </c>
      <c r="H115" s="27" t="str">
        <f t="shared" si="13"/>
        <v>N/A</v>
      </c>
      <c r="I115" s="8">
        <v>11.39</v>
      </c>
      <c r="J115" s="8">
        <v>-12.5</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39.470509540000002</v>
      </c>
      <c r="D116" s="27" t="str">
        <f t="shared" si="11"/>
        <v>N/A</v>
      </c>
      <c r="E116" s="29">
        <v>43.087761964999999</v>
      </c>
      <c r="F116" s="27" t="str">
        <f t="shared" si="12"/>
        <v>N/A</v>
      </c>
      <c r="G116" s="29">
        <v>37.347766393999997</v>
      </c>
      <c r="H116" s="27" t="str">
        <f t="shared" si="13"/>
        <v>N/A</v>
      </c>
      <c r="I116" s="8">
        <v>9.1639999999999997</v>
      </c>
      <c r="J116" s="8">
        <v>-13.3</v>
      </c>
      <c r="K116" s="28" t="s">
        <v>734</v>
      </c>
      <c r="L116" s="105" t="str">
        <f t="shared" si="15"/>
        <v>Yes</v>
      </c>
    </row>
    <row r="117" spans="1:12" ht="25.5" x14ac:dyDescent="0.2">
      <c r="A117" s="168" t="s">
        <v>636</v>
      </c>
      <c r="B117" s="22" t="s">
        <v>213</v>
      </c>
      <c r="C117" s="29">
        <v>42453306</v>
      </c>
      <c r="D117" s="27" t="str">
        <f t="shared" si="11"/>
        <v>N/A</v>
      </c>
      <c r="E117" s="29">
        <v>33890647</v>
      </c>
      <c r="F117" s="27" t="str">
        <f t="shared" si="12"/>
        <v>N/A</v>
      </c>
      <c r="G117" s="29">
        <v>29752049</v>
      </c>
      <c r="H117" s="27" t="str">
        <f t="shared" si="13"/>
        <v>N/A</v>
      </c>
      <c r="I117" s="8">
        <v>-20.2</v>
      </c>
      <c r="J117" s="8">
        <v>-12.2</v>
      </c>
      <c r="K117" s="28" t="s">
        <v>734</v>
      </c>
      <c r="L117" s="105" t="str">
        <f t="shared" si="15"/>
        <v>Yes</v>
      </c>
    </row>
    <row r="118" spans="1:12" x14ac:dyDescent="0.2">
      <c r="A118" s="168" t="s">
        <v>637</v>
      </c>
      <c r="B118" s="22" t="s">
        <v>213</v>
      </c>
      <c r="C118" s="23">
        <v>464</v>
      </c>
      <c r="D118" s="27" t="str">
        <f t="shared" si="11"/>
        <v>N/A</v>
      </c>
      <c r="E118" s="23">
        <v>406</v>
      </c>
      <c r="F118" s="27" t="str">
        <f t="shared" si="12"/>
        <v>N/A</v>
      </c>
      <c r="G118" s="23">
        <v>338</v>
      </c>
      <c r="H118" s="27" t="str">
        <f t="shared" si="13"/>
        <v>N/A</v>
      </c>
      <c r="I118" s="8">
        <v>-12.5</v>
      </c>
      <c r="J118" s="8">
        <v>-16.7</v>
      </c>
      <c r="K118" s="28" t="s">
        <v>734</v>
      </c>
      <c r="L118" s="105" t="str">
        <f t="shared" si="15"/>
        <v>Yes</v>
      </c>
    </row>
    <row r="119" spans="1:12" ht="25.5" x14ac:dyDescent="0.2">
      <c r="A119" s="168" t="s">
        <v>1433</v>
      </c>
      <c r="B119" s="22" t="s">
        <v>213</v>
      </c>
      <c r="C119" s="29">
        <v>91494.193966000006</v>
      </c>
      <c r="D119" s="27" t="str">
        <f t="shared" si="11"/>
        <v>N/A</v>
      </c>
      <c r="E119" s="29">
        <v>83474.5</v>
      </c>
      <c r="F119" s="27" t="str">
        <f t="shared" si="12"/>
        <v>N/A</v>
      </c>
      <c r="G119" s="29">
        <v>88023.813609000004</v>
      </c>
      <c r="H119" s="27" t="str">
        <f t="shared" si="13"/>
        <v>N/A</v>
      </c>
      <c r="I119" s="8">
        <v>-8.77</v>
      </c>
      <c r="J119" s="8">
        <v>5.45</v>
      </c>
      <c r="K119" s="28" t="s">
        <v>734</v>
      </c>
      <c r="L119" s="105" t="str">
        <f t="shared" si="15"/>
        <v>Yes</v>
      </c>
    </row>
    <row r="120" spans="1:12" ht="25.5" x14ac:dyDescent="0.2">
      <c r="A120" s="168" t="s">
        <v>638</v>
      </c>
      <c r="B120" s="22" t="s">
        <v>213</v>
      </c>
      <c r="C120" s="29">
        <v>57201509</v>
      </c>
      <c r="D120" s="27" t="str">
        <f t="shared" si="11"/>
        <v>N/A</v>
      </c>
      <c r="E120" s="29">
        <v>39196986</v>
      </c>
      <c r="F120" s="27" t="str">
        <f t="shared" si="12"/>
        <v>N/A</v>
      </c>
      <c r="G120" s="29">
        <v>37933068</v>
      </c>
      <c r="H120" s="27" t="str">
        <f t="shared" si="13"/>
        <v>N/A</v>
      </c>
      <c r="I120" s="8">
        <v>-31.5</v>
      </c>
      <c r="J120" s="8">
        <v>-3.22</v>
      </c>
      <c r="K120" s="28" t="s">
        <v>734</v>
      </c>
      <c r="L120" s="105" t="str">
        <f t="shared" ref="L120:L131" si="16">IF(J120="Div by 0", "N/A", IF(K120="N/A","N/A", IF(J120&gt;VALUE(MID(K120,1,2)), "No", IF(J120&lt;-1*VALUE(MID(K120,1,2)), "No", "Yes"))))</f>
        <v>Yes</v>
      </c>
    </row>
    <row r="121" spans="1:12" ht="25.5" x14ac:dyDescent="0.2">
      <c r="A121" s="168" t="s">
        <v>639</v>
      </c>
      <c r="B121" s="22" t="s">
        <v>213</v>
      </c>
      <c r="C121" s="23">
        <v>202840</v>
      </c>
      <c r="D121" s="27" t="str">
        <f t="shared" si="11"/>
        <v>N/A</v>
      </c>
      <c r="E121" s="23">
        <v>173378</v>
      </c>
      <c r="F121" s="27" t="str">
        <f t="shared" si="12"/>
        <v>N/A</v>
      </c>
      <c r="G121" s="23">
        <v>165820</v>
      </c>
      <c r="H121" s="27" t="str">
        <f t="shared" si="13"/>
        <v>N/A</v>
      </c>
      <c r="I121" s="8">
        <v>-14.5</v>
      </c>
      <c r="J121" s="8">
        <v>-4.3600000000000003</v>
      </c>
      <c r="K121" s="28" t="s">
        <v>734</v>
      </c>
      <c r="L121" s="105" t="str">
        <f t="shared" si="16"/>
        <v>Yes</v>
      </c>
    </row>
    <row r="122" spans="1:12" ht="25.5" x14ac:dyDescent="0.2">
      <c r="A122" s="168" t="s">
        <v>1434</v>
      </c>
      <c r="B122" s="22" t="s">
        <v>213</v>
      </c>
      <c r="C122" s="29">
        <v>282.00310096999999</v>
      </c>
      <c r="D122" s="27" t="str">
        <f t="shared" si="11"/>
        <v>N/A</v>
      </c>
      <c r="E122" s="29">
        <v>226.07819907999999</v>
      </c>
      <c r="F122" s="27" t="str">
        <f t="shared" si="12"/>
        <v>N/A</v>
      </c>
      <c r="G122" s="29">
        <v>228.76051140000001</v>
      </c>
      <c r="H122" s="27" t="str">
        <f t="shared" si="13"/>
        <v>N/A</v>
      </c>
      <c r="I122" s="8">
        <v>-19.8</v>
      </c>
      <c r="J122" s="8">
        <v>1.1859999999999999</v>
      </c>
      <c r="K122" s="28" t="s">
        <v>734</v>
      </c>
      <c r="L122" s="105" t="str">
        <f t="shared" si="16"/>
        <v>Yes</v>
      </c>
    </row>
    <row r="123" spans="1:12" ht="25.5" x14ac:dyDescent="0.2">
      <c r="A123" s="168" t="s">
        <v>640</v>
      </c>
      <c r="B123" s="22" t="s">
        <v>213</v>
      </c>
      <c r="C123" s="29">
        <v>2568026052</v>
      </c>
      <c r="D123" s="27" t="str">
        <f t="shared" ref="D123:D131" si="17">IF($B123="N/A","N/A",IF(C123&gt;10,"No",IF(C123&lt;-10,"No","Yes")))</f>
        <v>N/A</v>
      </c>
      <c r="E123" s="29">
        <v>2678672528</v>
      </c>
      <c r="F123" s="27" t="str">
        <f t="shared" ref="F123:F131" si="18">IF($B123="N/A","N/A",IF(E123&gt;10,"No",IF(E123&lt;-10,"No","Yes")))</f>
        <v>N/A</v>
      </c>
      <c r="G123" s="29">
        <v>1080058519</v>
      </c>
      <c r="H123" s="27" t="str">
        <f t="shared" ref="H123:H131" si="19">IF($B123="N/A","N/A",IF(G123&gt;10,"No",IF(G123&lt;-10,"No","Yes")))</f>
        <v>N/A</v>
      </c>
      <c r="I123" s="8">
        <v>4.3090000000000002</v>
      </c>
      <c r="J123" s="8">
        <v>-59.7</v>
      </c>
      <c r="K123" s="28" t="s">
        <v>734</v>
      </c>
      <c r="L123" s="105" t="str">
        <f t="shared" si="16"/>
        <v>No</v>
      </c>
    </row>
    <row r="124" spans="1:12" x14ac:dyDescent="0.2">
      <c r="A124" s="168" t="s">
        <v>641</v>
      </c>
      <c r="B124" s="22" t="s">
        <v>213</v>
      </c>
      <c r="C124" s="23">
        <v>30492</v>
      </c>
      <c r="D124" s="27" t="str">
        <f t="shared" si="17"/>
        <v>N/A</v>
      </c>
      <c r="E124" s="23">
        <v>31117</v>
      </c>
      <c r="F124" s="27" t="str">
        <f t="shared" si="18"/>
        <v>N/A</v>
      </c>
      <c r="G124" s="23">
        <v>30360</v>
      </c>
      <c r="H124" s="27" t="str">
        <f t="shared" si="19"/>
        <v>N/A</v>
      </c>
      <c r="I124" s="8">
        <v>2.0499999999999998</v>
      </c>
      <c r="J124" s="8">
        <v>-2.4300000000000002</v>
      </c>
      <c r="K124" s="28" t="s">
        <v>734</v>
      </c>
      <c r="L124" s="105" t="str">
        <f t="shared" si="16"/>
        <v>Yes</v>
      </c>
    </row>
    <row r="125" spans="1:12" ht="25.5" x14ac:dyDescent="0.2">
      <c r="A125" s="168" t="s">
        <v>1435</v>
      </c>
      <c r="B125" s="22" t="s">
        <v>213</v>
      </c>
      <c r="C125" s="29">
        <v>84219.66588</v>
      </c>
      <c r="D125" s="27" t="str">
        <f t="shared" si="17"/>
        <v>N/A</v>
      </c>
      <c r="E125" s="29">
        <v>86083.893949000005</v>
      </c>
      <c r="F125" s="27" t="str">
        <f t="shared" si="18"/>
        <v>N/A</v>
      </c>
      <c r="G125" s="29">
        <v>35575.050033</v>
      </c>
      <c r="H125" s="27" t="str">
        <f t="shared" si="19"/>
        <v>N/A</v>
      </c>
      <c r="I125" s="8">
        <v>2.214</v>
      </c>
      <c r="J125" s="8">
        <v>-58.7</v>
      </c>
      <c r="K125" s="28" t="s">
        <v>734</v>
      </c>
      <c r="L125" s="105" t="str">
        <f t="shared" si="16"/>
        <v>No</v>
      </c>
    </row>
    <row r="126" spans="1:12" ht="25.5" x14ac:dyDescent="0.2">
      <c r="A126" s="168" t="s">
        <v>642</v>
      </c>
      <c r="B126" s="22" t="s">
        <v>213</v>
      </c>
      <c r="C126" s="29">
        <v>298919065</v>
      </c>
      <c r="D126" s="27" t="str">
        <f t="shared" si="17"/>
        <v>N/A</v>
      </c>
      <c r="E126" s="29">
        <v>273637931</v>
      </c>
      <c r="F126" s="27" t="str">
        <f t="shared" si="18"/>
        <v>N/A</v>
      </c>
      <c r="G126" s="29">
        <v>119547693</v>
      </c>
      <c r="H126" s="27" t="str">
        <f t="shared" si="19"/>
        <v>N/A</v>
      </c>
      <c r="I126" s="8">
        <v>-8.4600000000000009</v>
      </c>
      <c r="J126" s="8">
        <v>-56.3</v>
      </c>
      <c r="K126" s="28" t="s">
        <v>734</v>
      </c>
      <c r="L126" s="105" t="str">
        <f t="shared" si="16"/>
        <v>No</v>
      </c>
    </row>
    <row r="127" spans="1:12" x14ac:dyDescent="0.2">
      <c r="A127" s="168" t="s">
        <v>643</v>
      </c>
      <c r="B127" s="22" t="s">
        <v>213</v>
      </c>
      <c r="C127" s="23">
        <v>130001</v>
      </c>
      <c r="D127" s="27" t="str">
        <f t="shared" si="17"/>
        <v>N/A</v>
      </c>
      <c r="E127" s="23">
        <v>128075</v>
      </c>
      <c r="F127" s="27" t="str">
        <f t="shared" si="18"/>
        <v>N/A</v>
      </c>
      <c r="G127" s="23">
        <v>114685</v>
      </c>
      <c r="H127" s="27" t="str">
        <f t="shared" si="19"/>
        <v>N/A</v>
      </c>
      <c r="I127" s="8">
        <v>-1.48</v>
      </c>
      <c r="J127" s="8">
        <v>-10.5</v>
      </c>
      <c r="K127" s="28" t="s">
        <v>734</v>
      </c>
      <c r="L127" s="105" t="str">
        <f t="shared" si="16"/>
        <v>Yes</v>
      </c>
    </row>
    <row r="128" spans="1:12" ht="25.5" x14ac:dyDescent="0.2">
      <c r="A128" s="168" t="s">
        <v>1436</v>
      </c>
      <c r="B128" s="22" t="s">
        <v>213</v>
      </c>
      <c r="C128" s="29">
        <v>2299.3597356999999</v>
      </c>
      <c r="D128" s="27" t="str">
        <f t="shared" si="17"/>
        <v>N/A</v>
      </c>
      <c r="E128" s="29">
        <v>2136.5444544000002</v>
      </c>
      <c r="F128" s="27" t="str">
        <f t="shared" si="18"/>
        <v>N/A</v>
      </c>
      <c r="G128" s="29">
        <v>1042.4004273</v>
      </c>
      <c r="H128" s="27" t="str">
        <f t="shared" si="19"/>
        <v>N/A</v>
      </c>
      <c r="I128" s="8">
        <v>-7.08</v>
      </c>
      <c r="J128" s="8">
        <v>-51.2</v>
      </c>
      <c r="K128" s="28" t="s">
        <v>734</v>
      </c>
      <c r="L128" s="105" t="str">
        <f t="shared" si="16"/>
        <v>No</v>
      </c>
    </row>
    <row r="129" spans="1:12" ht="25.5" x14ac:dyDescent="0.2">
      <c r="A129" s="168" t="s">
        <v>644</v>
      </c>
      <c r="B129" s="22" t="s">
        <v>213</v>
      </c>
      <c r="C129" s="29">
        <v>918273176</v>
      </c>
      <c r="D129" s="27" t="str">
        <f t="shared" si="17"/>
        <v>N/A</v>
      </c>
      <c r="E129" s="29">
        <v>862011911</v>
      </c>
      <c r="F129" s="27" t="str">
        <f t="shared" si="18"/>
        <v>N/A</v>
      </c>
      <c r="G129" s="29">
        <v>371943880</v>
      </c>
      <c r="H129" s="27" t="str">
        <f t="shared" si="19"/>
        <v>N/A</v>
      </c>
      <c r="I129" s="8">
        <v>-6.13</v>
      </c>
      <c r="J129" s="8">
        <v>-56.9</v>
      </c>
      <c r="K129" s="28" t="s">
        <v>734</v>
      </c>
      <c r="L129" s="105" t="str">
        <f t="shared" si="16"/>
        <v>No</v>
      </c>
    </row>
    <row r="130" spans="1:12" x14ac:dyDescent="0.2">
      <c r="A130" s="168" t="s">
        <v>645</v>
      </c>
      <c r="B130" s="22" t="s">
        <v>213</v>
      </c>
      <c r="C130" s="23">
        <v>37598</v>
      </c>
      <c r="D130" s="27" t="str">
        <f t="shared" si="17"/>
        <v>N/A</v>
      </c>
      <c r="E130" s="23">
        <v>34477</v>
      </c>
      <c r="F130" s="27" t="str">
        <f t="shared" si="18"/>
        <v>N/A</v>
      </c>
      <c r="G130" s="23">
        <v>31990</v>
      </c>
      <c r="H130" s="27" t="str">
        <f t="shared" si="19"/>
        <v>N/A</v>
      </c>
      <c r="I130" s="8">
        <v>-8.3000000000000007</v>
      </c>
      <c r="J130" s="8">
        <v>-7.21</v>
      </c>
      <c r="K130" s="28" t="s">
        <v>734</v>
      </c>
      <c r="L130" s="105" t="str">
        <f t="shared" si="16"/>
        <v>Yes</v>
      </c>
    </row>
    <row r="131" spans="1:12" ht="25.5" x14ac:dyDescent="0.2">
      <c r="A131" s="168" t="s">
        <v>1437</v>
      </c>
      <c r="B131" s="22" t="s">
        <v>213</v>
      </c>
      <c r="C131" s="29">
        <v>24423.458055999999</v>
      </c>
      <c r="D131" s="27" t="str">
        <f t="shared" si="17"/>
        <v>N/A</v>
      </c>
      <c r="E131" s="29">
        <v>25002.520840000001</v>
      </c>
      <c r="F131" s="27" t="str">
        <f t="shared" si="18"/>
        <v>N/A</v>
      </c>
      <c r="G131" s="29">
        <v>11626.879650000001</v>
      </c>
      <c r="H131" s="27" t="str">
        <f t="shared" si="19"/>
        <v>N/A</v>
      </c>
      <c r="I131" s="8">
        <v>2.371</v>
      </c>
      <c r="J131" s="8">
        <v>-53.5</v>
      </c>
      <c r="K131" s="28" t="s">
        <v>734</v>
      </c>
      <c r="L131" s="105" t="str">
        <f t="shared" si="16"/>
        <v>No</v>
      </c>
    </row>
    <row r="132" spans="1:12" x14ac:dyDescent="0.2">
      <c r="A132" s="168" t="s">
        <v>1438</v>
      </c>
      <c r="B132" s="22" t="s">
        <v>213</v>
      </c>
      <c r="C132" s="29">
        <v>596.12560176</v>
      </c>
      <c r="D132" s="27" t="str">
        <f t="shared" ref="D132:D143" si="20">IF($B132="N/A","N/A",IF(C132&gt;10,"No",IF(C132&lt;-10,"No","Yes")))</f>
        <v>N/A</v>
      </c>
      <c r="E132" s="29">
        <v>571.84600847000002</v>
      </c>
      <c r="F132" s="27" t="str">
        <f t="shared" ref="F132:F143" si="21">IF($B132="N/A","N/A",IF(E132&gt;10,"No",IF(E132&lt;-10,"No","Yes")))</f>
        <v>N/A</v>
      </c>
      <c r="G132" s="29">
        <v>583.33261040000002</v>
      </c>
      <c r="H132" s="27" t="str">
        <f t="shared" ref="H132:H143" si="22">IF($B132="N/A","N/A",IF(G132&gt;10,"No",IF(G132&lt;-10,"No","Yes")))</f>
        <v>N/A</v>
      </c>
      <c r="I132" s="8">
        <v>-4.07</v>
      </c>
      <c r="J132" s="8">
        <v>2.0089999999999999</v>
      </c>
      <c r="K132" s="28" t="s">
        <v>734</v>
      </c>
      <c r="L132" s="105" t="str">
        <f t="shared" ref="L132:L143" si="23">IF(J132="Div by 0", "N/A", IF(K132="N/A","N/A", IF(J132&gt;VALUE(MID(K132,1,2)), "No", IF(J132&lt;-1*VALUE(MID(K132,1,2)), "No", "Yes"))))</f>
        <v>Yes</v>
      </c>
    </row>
    <row r="133" spans="1:12" x14ac:dyDescent="0.2">
      <c r="A133" s="168" t="s">
        <v>1439</v>
      </c>
      <c r="B133" s="22" t="s">
        <v>213</v>
      </c>
      <c r="C133" s="29">
        <v>558.59507523000002</v>
      </c>
      <c r="D133" s="27" t="str">
        <f t="shared" si="20"/>
        <v>N/A</v>
      </c>
      <c r="E133" s="29">
        <v>524.91259710999998</v>
      </c>
      <c r="F133" s="27" t="str">
        <f t="shared" si="21"/>
        <v>N/A</v>
      </c>
      <c r="G133" s="29">
        <v>556.14544494999996</v>
      </c>
      <c r="H133" s="27" t="str">
        <f t="shared" si="22"/>
        <v>N/A</v>
      </c>
      <c r="I133" s="8">
        <v>-6.03</v>
      </c>
      <c r="J133" s="8">
        <v>5.95</v>
      </c>
      <c r="K133" s="28" t="s">
        <v>734</v>
      </c>
      <c r="L133" s="105" t="str">
        <f t="shared" si="23"/>
        <v>Yes</v>
      </c>
    </row>
    <row r="134" spans="1:12" x14ac:dyDescent="0.2">
      <c r="A134" s="168" t="s">
        <v>1440</v>
      </c>
      <c r="B134" s="22" t="s">
        <v>213</v>
      </c>
      <c r="C134" s="29">
        <v>629.42678131000002</v>
      </c>
      <c r="D134" s="27" t="str">
        <f t="shared" si="20"/>
        <v>N/A</v>
      </c>
      <c r="E134" s="29">
        <v>613.38929814000005</v>
      </c>
      <c r="F134" s="27" t="str">
        <f t="shared" si="21"/>
        <v>N/A</v>
      </c>
      <c r="G134" s="29">
        <v>522.77522223999995</v>
      </c>
      <c r="H134" s="27" t="str">
        <f t="shared" si="22"/>
        <v>N/A</v>
      </c>
      <c r="I134" s="8">
        <v>-2.5499999999999998</v>
      </c>
      <c r="J134" s="8">
        <v>-14.8</v>
      </c>
      <c r="K134" s="28" t="s">
        <v>734</v>
      </c>
      <c r="L134" s="105" t="str">
        <f t="shared" si="23"/>
        <v>Yes</v>
      </c>
    </row>
    <row r="135" spans="1:12" x14ac:dyDescent="0.2">
      <c r="A135" s="168" t="s">
        <v>1441</v>
      </c>
      <c r="B135" s="22" t="s">
        <v>213</v>
      </c>
      <c r="C135" s="29">
        <v>9776.2182628999999</v>
      </c>
      <c r="D135" s="27" t="str">
        <f t="shared" si="20"/>
        <v>N/A</v>
      </c>
      <c r="E135" s="29">
        <v>10554.286979</v>
      </c>
      <c r="F135" s="27" t="str">
        <f t="shared" si="21"/>
        <v>N/A</v>
      </c>
      <c r="G135" s="29">
        <v>12254.854095999999</v>
      </c>
      <c r="H135" s="27" t="str">
        <f t="shared" si="22"/>
        <v>N/A</v>
      </c>
      <c r="I135" s="8">
        <v>7.9589999999999996</v>
      </c>
      <c r="J135" s="8">
        <v>16.11</v>
      </c>
      <c r="K135" s="28" t="s">
        <v>734</v>
      </c>
      <c r="L135" s="105" t="str">
        <f t="shared" si="23"/>
        <v>Yes</v>
      </c>
    </row>
    <row r="136" spans="1:12" x14ac:dyDescent="0.2">
      <c r="A136" s="168" t="s">
        <v>1442</v>
      </c>
      <c r="B136" s="22" t="s">
        <v>213</v>
      </c>
      <c r="C136" s="29">
        <v>13158.787999</v>
      </c>
      <c r="D136" s="27" t="str">
        <f t="shared" si="20"/>
        <v>N/A</v>
      </c>
      <c r="E136" s="29">
        <v>14227.519974999999</v>
      </c>
      <c r="F136" s="27" t="str">
        <f t="shared" si="21"/>
        <v>N/A</v>
      </c>
      <c r="G136" s="29">
        <v>7572.8359581000004</v>
      </c>
      <c r="H136" s="27" t="str">
        <f t="shared" si="22"/>
        <v>N/A</v>
      </c>
      <c r="I136" s="8">
        <v>8.1219999999999999</v>
      </c>
      <c r="J136" s="8">
        <v>-46.8</v>
      </c>
      <c r="K136" s="28" t="s">
        <v>734</v>
      </c>
      <c r="L136" s="105" t="str">
        <f t="shared" si="23"/>
        <v>No</v>
      </c>
    </row>
    <row r="137" spans="1:12" x14ac:dyDescent="0.2">
      <c r="A137" s="168" t="s">
        <v>1443</v>
      </c>
      <c r="B137" s="22" t="s">
        <v>213</v>
      </c>
      <c r="C137" s="29">
        <v>6364.3552234999997</v>
      </c>
      <c r="D137" s="27" t="str">
        <f t="shared" si="20"/>
        <v>N/A</v>
      </c>
      <c r="E137" s="29">
        <v>6925.8114641000002</v>
      </c>
      <c r="F137" s="27" t="str">
        <f t="shared" si="21"/>
        <v>N/A</v>
      </c>
      <c r="G137" s="29">
        <v>4046.4445580000001</v>
      </c>
      <c r="H137" s="27" t="str">
        <f t="shared" si="22"/>
        <v>N/A</v>
      </c>
      <c r="I137" s="8">
        <v>8.8219999999999992</v>
      </c>
      <c r="J137" s="8">
        <v>-41.6</v>
      </c>
      <c r="K137" s="28" t="s">
        <v>734</v>
      </c>
      <c r="L137" s="105" t="str">
        <f t="shared" si="23"/>
        <v>No</v>
      </c>
    </row>
    <row r="138" spans="1:12" x14ac:dyDescent="0.2">
      <c r="A138" s="168" t="s">
        <v>1444</v>
      </c>
      <c r="B138" s="22" t="s">
        <v>213</v>
      </c>
      <c r="C138" s="29">
        <v>54.782306017000003</v>
      </c>
      <c r="D138" s="27" t="str">
        <f t="shared" si="20"/>
        <v>N/A</v>
      </c>
      <c r="E138" s="29">
        <v>50.208712988000002</v>
      </c>
      <c r="F138" s="27" t="str">
        <f t="shared" si="21"/>
        <v>N/A</v>
      </c>
      <c r="G138" s="29">
        <v>53.501828103000001</v>
      </c>
      <c r="H138" s="27" t="str">
        <f t="shared" si="22"/>
        <v>N/A</v>
      </c>
      <c r="I138" s="8">
        <v>-8.35</v>
      </c>
      <c r="J138" s="8">
        <v>6.5590000000000002</v>
      </c>
      <c r="K138" s="28" t="s">
        <v>734</v>
      </c>
      <c r="L138" s="105" t="str">
        <f t="shared" si="23"/>
        <v>Yes</v>
      </c>
    </row>
    <row r="139" spans="1:12" x14ac:dyDescent="0.2">
      <c r="A139" s="168" t="s">
        <v>1445</v>
      </c>
      <c r="B139" s="22" t="s">
        <v>213</v>
      </c>
      <c r="C139" s="29">
        <v>38.027328533999999</v>
      </c>
      <c r="D139" s="27" t="str">
        <f t="shared" si="20"/>
        <v>N/A</v>
      </c>
      <c r="E139" s="29">
        <v>33.672266569999998</v>
      </c>
      <c r="F139" s="27" t="str">
        <f t="shared" si="21"/>
        <v>N/A</v>
      </c>
      <c r="G139" s="29">
        <v>59.945072295999999</v>
      </c>
      <c r="H139" s="27" t="str">
        <f t="shared" si="22"/>
        <v>N/A</v>
      </c>
      <c r="I139" s="8">
        <v>-11.5</v>
      </c>
      <c r="J139" s="8">
        <v>78.03</v>
      </c>
      <c r="K139" s="28" t="s">
        <v>734</v>
      </c>
      <c r="L139" s="105" t="str">
        <f t="shared" si="23"/>
        <v>No</v>
      </c>
    </row>
    <row r="140" spans="1:12" x14ac:dyDescent="0.2">
      <c r="A140" s="168" t="s">
        <v>1446</v>
      </c>
      <c r="B140" s="22" t="s">
        <v>213</v>
      </c>
      <c r="C140" s="29">
        <v>72.393285008999996</v>
      </c>
      <c r="D140" s="27" t="str">
        <f t="shared" si="20"/>
        <v>N/A</v>
      </c>
      <c r="E140" s="29">
        <v>67.490486735999994</v>
      </c>
      <c r="F140" s="27" t="str">
        <f t="shared" si="21"/>
        <v>N/A</v>
      </c>
      <c r="G140" s="29">
        <v>76.320854968999996</v>
      </c>
      <c r="H140" s="27" t="str">
        <f t="shared" si="22"/>
        <v>N/A</v>
      </c>
      <c r="I140" s="8">
        <v>-6.77</v>
      </c>
      <c r="J140" s="8">
        <v>13.08</v>
      </c>
      <c r="K140" s="28" t="s">
        <v>734</v>
      </c>
      <c r="L140" s="105" t="str">
        <f t="shared" si="23"/>
        <v>Yes</v>
      </c>
    </row>
    <row r="141" spans="1:12" x14ac:dyDescent="0.2">
      <c r="A141" s="168" t="s">
        <v>1447</v>
      </c>
      <c r="B141" s="22" t="s">
        <v>213</v>
      </c>
      <c r="C141" s="29">
        <v>9204.3563642000008</v>
      </c>
      <c r="D141" s="27" t="str">
        <f t="shared" si="20"/>
        <v>N/A</v>
      </c>
      <c r="E141" s="29">
        <v>9524.6830879000008</v>
      </c>
      <c r="F141" s="27" t="str">
        <f t="shared" si="21"/>
        <v>N/A</v>
      </c>
      <c r="G141" s="29">
        <v>10469.153162000001</v>
      </c>
      <c r="H141" s="27" t="str">
        <f t="shared" si="22"/>
        <v>N/A</v>
      </c>
      <c r="I141" s="8">
        <v>3.48</v>
      </c>
      <c r="J141" s="8">
        <v>9.9160000000000004</v>
      </c>
      <c r="K141" s="28" t="s">
        <v>734</v>
      </c>
      <c r="L141" s="105" t="str">
        <f t="shared" si="23"/>
        <v>Yes</v>
      </c>
    </row>
    <row r="142" spans="1:12" x14ac:dyDescent="0.2">
      <c r="A142" s="168" t="s">
        <v>1448</v>
      </c>
      <c r="B142" s="22" t="s">
        <v>213</v>
      </c>
      <c r="C142" s="29">
        <v>4822.3700237000003</v>
      </c>
      <c r="D142" s="27" t="str">
        <f t="shared" si="20"/>
        <v>N/A</v>
      </c>
      <c r="E142" s="29">
        <v>4122.4585931000001</v>
      </c>
      <c r="F142" s="27" t="str">
        <f t="shared" si="21"/>
        <v>N/A</v>
      </c>
      <c r="G142" s="29">
        <v>3284.0224097</v>
      </c>
      <c r="H142" s="27" t="str">
        <f t="shared" si="22"/>
        <v>N/A</v>
      </c>
      <c r="I142" s="8">
        <v>-14.5</v>
      </c>
      <c r="J142" s="8">
        <v>-20.3</v>
      </c>
      <c r="K142" s="28" t="s">
        <v>734</v>
      </c>
      <c r="L142" s="105" t="str">
        <f t="shared" si="23"/>
        <v>Yes</v>
      </c>
    </row>
    <row r="143" spans="1:12" x14ac:dyDescent="0.2">
      <c r="A143" s="168" t="s">
        <v>1449</v>
      </c>
      <c r="B143" s="22" t="s">
        <v>213</v>
      </c>
      <c r="C143" s="29">
        <v>14217.897994999999</v>
      </c>
      <c r="D143" s="27" t="str">
        <f t="shared" si="20"/>
        <v>N/A</v>
      </c>
      <c r="E143" s="29">
        <v>15979.434362</v>
      </c>
      <c r="F143" s="27" t="str">
        <f t="shared" si="21"/>
        <v>N/A</v>
      </c>
      <c r="G143" s="29">
        <v>22670.750243999999</v>
      </c>
      <c r="H143" s="27" t="str">
        <f t="shared" si="22"/>
        <v>N/A</v>
      </c>
      <c r="I143" s="8">
        <v>12.39</v>
      </c>
      <c r="J143" s="8">
        <v>41.87</v>
      </c>
      <c r="K143" s="28" t="s">
        <v>734</v>
      </c>
      <c r="L143" s="105" t="str">
        <f t="shared" si="23"/>
        <v>No</v>
      </c>
    </row>
    <row r="144" spans="1:12" x14ac:dyDescent="0.2">
      <c r="A144" s="168" t="s">
        <v>89</v>
      </c>
      <c r="B144" s="22" t="s">
        <v>213</v>
      </c>
      <c r="C144" s="4">
        <v>18.843677602</v>
      </c>
      <c r="D144" s="27" t="str">
        <f t="shared" ref="D144:D161" si="24">IF($B144="N/A","N/A",IF(C144&gt;10,"No",IF(C144&lt;-10,"No","Yes")))</f>
        <v>N/A</v>
      </c>
      <c r="E144" s="4">
        <v>17.586323301</v>
      </c>
      <c r="F144" s="27" t="str">
        <f t="shared" ref="F144:F161" si="25">IF($B144="N/A","N/A",IF(E144&gt;10,"No",IF(E144&lt;-10,"No","Yes")))</f>
        <v>N/A</v>
      </c>
      <c r="G144" s="4">
        <v>16.906598103</v>
      </c>
      <c r="H144" s="27" t="str">
        <f t="shared" ref="H144:H161" si="26">IF($B144="N/A","N/A",IF(G144&gt;10,"No",IF(G144&lt;-10,"No","Yes")))</f>
        <v>N/A</v>
      </c>
      <c r="I144" s="8">
        <v>-6.67</v>
      </c>
      <c r="J144" s="8">
        <v>-3.87</v>
      </c>
      <c r="K144" s="28" t="s">
        <v>734</v>
      </c>
      <c r="L144" s="105" t="str">
        <f t="shared" ref="L144:L161" si="27">IF(J144="Div by 0", "N/A", IF(K144="N/A","N/A", IF(J144&gt;VALUE(MID(K144,1,2)), "No", IF(J144&lt;-1*VALUE(MID(K144,1,2)), "No", "Yes"))))</f>
        <v>Yes</v>
      </c>
    </row>
    <row r="145" spans="1:12" x14ac:dyDescent="0.2">
      <c r="A145" s="168" t="s">
        <v>474</v>
      </c>
      <c r="B145" s="22" t="s">
        <v>213</v>
      </c>
      <c r="C145" s="4">
        <v>19.726990933</v>
      </c>
      <c r="D145" s="27" t="str">
        <f t="shared" si="24"/>
        <v>N/A</v>
      </c>
      <c r="E145" s="4">
        <v>17.883589394000001</v>
      </c>
      <c r="F145" s="27" t="str">
        <f t="shared" si="25"/>
        <v>N/A</v>
      </c>
      <c r="G145" s="4">
        <v>17.310426059000001</v>
      </c>
      <c r="H145" s="27" t="str">
        <f t="shared" si="26"/>
        <v>N/A</v>
      </c>
      <c r="I145" s="8">
        <v>-9.34</v>
      </c>
      <c r="J145" s="8">
        <v>-3.2</v>
      </c>
      <c r="K145" s="28" t="s">
        <v>734</v>
      </c>
      <c r="L145" s="105" t="str">
        <f t="shared" si="27"/>
        <v>Yes</v>
      </c>
    </row>
    <row r="146" spans="1:12" x14ac:dyDescent="0.2">
      <c r="A146" s="168" t="s">
        <v>475</v>
      </c>
      <c r="B146" s="22" t="s">
        <v>213</v>
      </c>
      <c r="C146" s="4">
        <v>17.974006486</v>
      </c>
      <c r="D146" s="27" t="str">
        <f t="shared" si="24"/>
        <v>N/A</v>
      </c>
      <c r="E146" s="4">
        <v>17.42215393</v>
      </c>
      <c r="F146" s="27" t="str">
        <f t="shared" si="25"/>
        <v>N/A</v>
      </c>
      <c r="G146" s="4">
        <v>16.061791124999999</v>
      </c>
      <c r="H146" s="27" t="str">
        <f t="shared" si="26"/>
        <v>N/A</v>
      </c>
      <c r="I146" s="8">
        <v>-3.07</v>
      </c>
      <c r="J146" s="8">
        <v>-7.81</v>
      </c>
      <c r="K146" s="28" t="s">
        <v>734</v>
      </c>
      <c r="L146" s="105" t="str">
        <f t="shared" si="27"/>
        <v>Yes</v>
      </c>
    </row>
    <row r="147" spans="1:12" x14ac:dyDescent="0.2">
      <c r="A147" s="168" t="s">
        <v>1450</v>
      </c>
      <c r="B147" s="22" t="s">
        <v>213</v>
      </c>
      <c r="C147" s="4">
        <v>16.616676835</v>
      </c>
      <c r="D147" s="27" t="str">
        <f t="shared" si="24"/>
        <v>N/A</v>
      </c>
      <c r="E147" s="4">
        <v>15.831910637</v>
      </c>
      <c r="F147" s="27" t="str">
        <f t="shared" si="25"/>
        <v>N/A</v>
      </c>
      <c r="G147" s="4">
        <v>15.265166344000001</v>
      </c>
      <c r="H147" s="27" t="str">
        <f t="shared" si="26"/>
        <v>N/A</v>
      </c>
      <c r="I147" s="8">
        <v>-4.72</v>
      </c>
      <c r="J147" s="8">
        <v>-3.58</v>
      </c>
      <c r="K147" s="28" t="s">
        <v>734</v>
      </c>
      <c r="L147" s="105" t="str">
        <f t="shared" si="27"/>
        <v>Yes</v>
      </c>
    </row>
    <row r="148" spans="1:12" x14ac:dyDescent="0.2">
      <c r="A148" s="168" t="s">
        <v>1451</v>
      </c>
      <c r="B148" s="22" t="s">
        <v>213</v>
      </c>
      <c r="C148" s="4">
        <v>25.256792074</v>
      </c>
      <c r="D148" s="27" t="str">
        <f t="shared" si="24"/>
        <v>N/A</v>
      </c>
      <c r="E148" s="4">
        <v>23.856552609000001</v>
      </c>
      <c r="F148" s="27" t="str">
        <f t="shared" si="25"/>
        <v>N/A</v>
      </c>
      <c r="G148" s="4">
        <v>11.861317573999999</v>
      </c>
      <c r="H148" s="27" t="str">
        <f t="shared" si="26"/>
        <v>N/A</v>
      </c>
      <c r="I148" s="8">
        <v>-5.54</v>
      </c>
      <c r="J148" s="8">
        <v>-50.3</v>
      </c>
      <c r="K148" s="28" t="s">
        <v>734</v>
      </c>
      <c r="L148" s="105" t="str">
        <f t="shared" si="27"/>
        <v>No</v>
      </c>
    </row>
    <row r="149" spans="1:12" x14ac:dyDescent="0.2">
      <c r="A149" s="168" t="s">
        <v>1452</v>
      </c>
      <c r="B149" s="22" t="s">
        <v>213</v>
      </c>
      <c r="C149" s="4">
        <v>7.6461832615000001</v>
      </c>
      <c r="D149" s="27" t="str">
        <f t="shared" si="24"/>
        <v>N/A</v>
      </c>
      <c r="E149" s="4">
        <v>7.5470390623999997</v>
      </c>
      <c r="F149" s="27" t="str">
        <f t="shared" si="25"/>
        <v>N/A</v>
      </c>
      <c r="G149" s="4">
        <v>4.8229032168000003</v>
      </c>
      <c r="H149" s="27" t="str">
        <f t="shared" si="26"/>
        <v>N/A</v>
      </c>
      <c r="I149" s="8">
        <v>-1.3</v>
      </c>
      <c r="J149" s="8">
        <v>-36.1</v>
      </c>
      <c r="K149" s="28" t="s">
        <v>734</v>
      </c>
      <c r="L149" s="105" t="str">
        <f t="shared" si="27"/>
        <v>No</v>
      </c>
    </row>
    <row r="150" spans="1:12" x14ac:dyDescent="0.2">
      <c r="A150" s="168" t="s">
        <v>90</v>
      </c>
      <c r="B150" s="22" t="s">
        <v>213</v>
      </c>
      <c r="C150" s="4">
        <v>45.226931079000003</v>
      </c>
      <c r="D150" s="27" t="str">
        <f t="shared" si="24"/>
        <v>N/A</v>
      </c>
      <c r="E150" s="4">
        <v>43.499085508</v>
      </c>
      <c r="F150" s="27" t="str">
        <f t="shared" si="25"/>
        <v>N/A</v>
      </c>
      <c r="G150" s="4">
        <v>43.613696615000002</v>
      </c>
      <c r="H150" s="27" t="str">
        <f t="shared" si="26"/>
        <v>N/A</v>
      </c>
      <c r="I150" s="8">
        <v>-3.82</v>
      </c>
      <c r="J150" s="8">
        <v>0.26350000000000001</v>
      </c>
      <c r="K150" s="28" t="s">
        <v>734</v>
      </c>
      <c r="L150" s="105" t="str">
        <f t="shared" si="27"/>
        <v>Yes</v>
      </c>
    </row>
    <row r="151" spans="1:12" x14ac:dyDescent="0.2">
      <c r="A151" s="168" t="s">
        <v>476</v>
      </c>
      <c r="B151" s="22" t="s">
        <v>213</v>
      </c>
      <c r="C151" s="4">
        <v>45.385201924999997</v>
      </c>
      <c r="D151" s="27" t="str">
        <f t="shared" si="24"/>
        <v>N/A</v>
      </c>
      <c r="E151" s="4">
        <v>43.883295224999998</v>
      </c>
      <c r="F151" s="27" t="str">
        <f t="shared" si="25"/>
        <v>N/A</v>
      </c>
      <c r="G151" s="4">
        <v>59.308618658999997</v>
      </c>
      <c r="H151" s="27" t="str">
        <f t="shared" si="26"/>
        <v>N/A</v>
      </c>
      <c r="I151" s="8">
        <v>-3.31</v>
      </c>
      <c r="J151" s="8">
        <v>35.15</v>
      </c>
      <c r="K151" s="28" t="s">
        <v>734</v>
      </c>
      <c r="L151" s="105" t="str">
        <f t="shared" si="27"/>
        <v>No</v>
      </c>
    </row>
    <row r="152" spans="1:12" x14ac:dyDescent="0.2">
      <c r="A152" s="168" t="s">
        <v>477</v>
      </c>
      <c r="B152" s="22" t="s">
        <v>213</v>
      </c>
      <c r="C152" s="4">
        <v>45.466564208999998</v>
      </c>
      <c r="D152" s="27" t="str">
        <f t="shared" si="24"/>
        <v>N/A</v>
      </c>
      <c r="E152" s="4">
        <v>43.887558187000003</v>
      </c>
      <c r="F152" s="27" t="str">
        <f t="shared" si="25"/>
        <v>N/A</v>
      </c>
      <c r="G152" s="4">
        <v>40.795890499999999</v>
      </c>
      <c r="H152" s="27" t="str">
        <f t="shared" si="26"/>
        <v>N/A</v>
      </c>
      <c r="I152" s="8">
        <v>-3.47</v>
      </c>
      <c r="J152" s="8">
        <v>-7.04</v>
      </c>
      <c r="K152" s="28" t="s">
        <v>734</v>
      </c>
      <c r="L152" s="105" t="str">
        <f t="shared" si="27"/>
        <v>Yes</v>
      </c>
    </row>
    <row r="153" spans="1:12" x14ac:dyDescent="0.2">
      <c r="A153" s="168" t="s">
        <v>117</v>
      </c>
      <c r="B153" s="22" t="s">
        <v>213</v>
      </c>
      <c r="C153" s="4">
        <v>81.466358905999996</v>
      </c>
      <c r="D153" s="27" t="str">
        <f t="shared" si="24"/>
        <v>N/A</v>
      </c>
      <c r="E153" s="4">
        <v>79.83829686</v>
      </c>
      <c r="F153" s="27" t="str">
        <f t="shared" si="25"/>
        <v>N/A</v>
      </c>
      <c r="G153" s="4">
        <v>78.949792535</v>
      </c>
      <c r="H153" s="27" t="str">
        <f t="shared" si="26"/>
        <v>N/A</v>
      </c>
      <c r="I153" s="8">
        <v>-2</v>
      </c>
      <c r="J153" s="8">
        <v>-1.1100000000000001</v>
      </c>
      <c r="K153" s="28" t="s">
        <v>734</v>
      </c>
      <c r="L153" s="105" t="str">
        <f t="shared" si="27"/>
        <v>Yes</v>
      </c>
    </row>
    <row r="154" spans="1:12" x14ac:dyDescent="0.2">
      <c r="A154" s="168" t="s">
        <v>478</v>
      </c>
      <c r="B154" s="22" t="s">
        <v>213</v>
      </c>
      <c r="C154" s="4">
        <v>77.300906714999996</v>
      </c>
      <c r="D154" s="27" t="str">
        <f t="shared" si="24"/>
        <v>N/A</v>
      </c>
      <c r="E154" s="4">
        <v>74.764865551</v>
      </c>
      <c r="F154" s="27" t="str">
        <f t="shared" si="25"/>
        <v>N/A</v>
      </c>
      <c r="G154" s="4">
        <v>79.800779821999996</v>
      </c>
      <c r="H154" s="27" t="str">
        <f t="shared" si="26"/>
        <v>N/A</v>
      </c>
      <c r="I154" s="8">
        <v>-3.28</v>
      </c>
      <c r="J154" s="8">
        <v>6.7359999999999998</v>
      </c>
      <c r="K154" s="28" t="s">
        <v>734</v>
      </c>
      <c r="L154" s="105" t="str">
        <f t="shared" si="27"/>
        <v>Yes</v>
      </c>
    </row>
    <row r="155" spans="1:12" x14ac:dyDescent="0.2">
      <c r="A155" s="168" t="s">
        <v>479</v>
      </c>
      <c r="B155" s="22" t="s">
        <v>213</v>
      </c>
      <c r="C155" s="4">
        <v>86.359758459000005</v>
      </c>
      <c r="D155" s="27" t="str">
        <f t="shared" si="24"/>
        <v>N/A</v>
      </c>
      <c r="E155" s="4">
        <v>85.826667268999998</v>
      </c>
      <c r="F155" s="27" t="str">
        <f t="shared" si="25"/>
        <v>N/A</v>
      </c>
      <c r="G155" s="4">
        <v>87.132732019000002</v>
      </c>
      <c r="H155" s="27" t="str">
        <f t="shared" si="26"/>
        <v>N/A</v>
      </c>
      <c r="I155" s="8">
        <v>-0.61699999999999999</v>
      </c>
      <c r="J155" s="8">
        <v>1.522</v>
      </c>
      <c r="K155" s="28" t="s">
        <v>734</v>
      </c>
      <c r="L155" s="105" t="str">
        <f t="shared" si="27"/>
        <v>Yes</v>
      </c>
    </row>
    <row r="156" spans="1:12" x14ac:dyDescent="0.2">
      <c r="A156" s="168" t="s">
        <v>1453</v>
      </c>
      <c r="B156" s="22" t="s">
        <v>213</v>
      </c>
      <c r="C156" s="23">
        <v>1.8737867741000001</v>
      </c>
      <c r="D156" s="27" t="str">
        <f t="shared" si="24"/>
        <v>N/A</v>
      </c>
      <c r="E156" s="23">
        <v>2.2489871375999999</v>
      </c>
      <c r="F156" s="27" t="str">
        <f t="shared" si="25"/>
        <v>N/A</v>
      </c>
      <c r="G156" s="23">
        <v>1.3502131342000001</v>
      </c>
      <c r="H156" s="27" t="str">
        <f t="shared" si="26"/>
        <v>N/A</v>
      </c>
      <c r="I156" s="8">
        <v>20.02</v>
      </c>
      <c r="J156" s="8">
        <v>-40</v>
      </c>
      <c r="K156" s="28" t="s">
        <v>734</v>
      </c>
      <c r="L156" s="105" t="str">
        <f t="shared" si="27"/>
        <v>No</v>
      </c>
    </row>
    <row r="157" spans="1:12" x14ac:dyDescent="0.2">
      <c r="A157" s="168" t="s">
        <v>1454</v>
      </c>
      <c r="B157" s="22" t="s">
        <v>213</v>
      </c>
      <c r="C157" s="23">
        <v>1.6247041524000001</v>
      </c>
      <c r="D157" s="27" t="str">
        <f t="shared" si="24"/>
        <v>N/A</v>
      </c>
      <c r="E157" s="23">
        <v>2.0781929927</v>
      </c>
      <c r="F157" s="27" t="str">
        <f t="shared" si="25"/>
        <v>N/A</v>
      </c>
      <c r="G157" s="23">
        <v>1.0704188175</v>
      </c>
      <c r="H157" s="27" t="str">
        <f t="shared" si="26"/>
        <v>N/A</v>
      </c>
      <c r="I157" s="8">
        <v>27.91</v>
      </c>
      <c r="J157" s="8">
        <v>-48.5</v>
      </c>
      <c r="K157" s="28" t="s">
        <v>734</v>
      </c>
      <c r="L157" s="105" t="str">
        <f t="shared" si="27"/>
        <v>No</v>
      </c>
    </row>
    <row r="158" spans="1:12" x14ac:dyDescent="0.2">
      <c r="A158" s="168" t="s">
        <v>1455</v>
      </c>
      <c r="B158" s="22" t="s">
        <v>213</v>
      </c>
      <c r="C158" s="23">
        <v>2.1104154042999999</v>
      </c>
      <c r="D158" s="27" t="str">
        <f t="shared" si="24"/>
        <v>N/A</v>
      </c>
      <c r="E158" s="23">
        <v>2.3137051448000001</v>
      </c>
      <c r="F158" s="27" t="str">
        <f t="shared" si="25"/>
        <v>N/A</v>
      </c>
      <c r="G158" s="23">
        <v>1.12087213</v>
      </c>
      <c r="H158" s="27" t="str">
        <f t="shared" si="26"/>
        <v>N/A</v>
      </c>
      <c r="I158" s="8">
        <v>9.6329999999999991</v>
      </c>
      <c r="J158" s="8">
        <v>-51.6</v>
      </c>
      <c r="K158" s="28" t="s">
        <v>734</v>
      </c>
      <c r="L158" s="105" t="str">
        <f t="shared" si="27"/>
        <v>No</v>
      </c>
    </row>
    <row r="159" spans="1:12" x14ac:dyDescent="0.2">
      <c r="A159" s="168" t="s">
        <v>1456</v>
      </c>
      <c r="B159" s="22" t="s">
        <v>213</v>
      </c>
      <c r="C159" s="23">
        <v>239.22028603000001</v>
      </c>
      <c r="D159" s="27" t="str">
        <f t="shared" si="24"/>
        <v>N/A</v>
      </c>
      <c r="E159" s="23">
        <v>239.99756191</v>
      </c>
      <c r="F159" s="27" t="str">
        <f t="shared" si="25"/>
        <v>N/A</v>
      </c>
      <c r="G159" s="23">
        <v>131.29765634</v>
      </c>
      <c r="H159" s="27" t="str">
        <f t="shared" si="26"/>
        <v>N/A</v>
      </c>
      <c r="I159" s="8">
        <v>0.32490000000000002</v>
      </c>
      <c r="J159" s="8">
        <v>-45.3</v>
      </c>
      <c r="K159" s="28" t="s">
        <v>734</v>
      </c>
      <c r="L159" s="105" t="str">
        <f t="shared" si="27"/>
        <v>No</v>
      </c>
    </row>
    <row r="160" spans="1:12" x14ac:dyDescent="0.2">
      <c r="A160" s="168" t="s">
        <v>1457</v>
      </c>
      <c r="B160" s="22" t="s">
        <v>213</v>
      </c>
      <c r="C160" s="23">
        <v>236.83926013000001</v>
      </c>
      <c r="D160" s="27" t="str">
        <f t="shared" si="24"/>
        <v>N/A</v>
      </c>
      <c r="E160" s="23">
        <v>238.84045153</v>
      </c>
      <c r="F160" s="27" t="str">
        <f t="shared" si="25"/>
        <v>N/A</v>
      </c>
      <c r="G160" s="23">
        <v>117.79381929</v>
      </c>
      <c r="H160" s="27" t="str">
        <f t="shared" si="26"/>
        <v>N/A</v>
      </c>
      <c r="I160" s="8">
        <v>0.84499999999999997</v>
      </c>
      <c r="J160" s="8">
        <v>-50.7</v>
      </c>
      <c r="K160" s="28" t="s">
        <v>734</v>
      </c>
      <c r="L160" s="105" t="str">
        <f t="shared" si="27"/>
        <v>No</v>
      </c>
    </row>
    <row r="161" spans="1:12" x14ac:dyDescent="0.2">
      <c r="A161" s="168" t="s">
        <v>1458</v>
      </c>
      <c r="B161" s="22" t="s">
        <v>213</v>
      </c>
      <c r="C161" s="23">
        <v>248.28669779000001</v>
      </c>
      <c r="D161" s="27" t="str">
        <f t="shared" si="24"/>
        <v>N/A</v>
      </c>
      <c r="E161" s="23">
        <v>244.71587688</v>
      </c>
      <c r="F161" s="27" t="str">
        <f t="shared" si="25"/>
        <v>N/A</v>
      </c>
      <c r="G161" s="23">
        <v>130.8027735</v>
      </c>
      <c r="H161" s="27" t="str">
        <f t="shared" si="26"/>
        <v>N/A</v>
      </c>
      <c r="I161" s="8">
        <v>-1.44</v>
      </c>
      <c r="J161" s="8">
        <v>-46.5</v>
      </c>
      <c r="K161" s="28" t="s">
        <v>734</v>
      </c>
      <c r="L161" s="105" t="str">
        <f t="shared" si="27"/>
        <v>No</v>
      </c>
    </row>
    <row r="162" spans="1:12" x14ac:dyDescent="0.2">
      <c r="A162" s="168" t="s">
        <v>1591</v>
      </c>
      <c r="B162" s="22" t="s">
        <v>213</v>
      </c>
      <c r="C162" s="23">
        <v>11</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v>-100</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591</v>
      </c>
      <c r="D163" s="27" t="str">
        <f t="shared" si="28"/>
        <v>N/A</v>
      </c>
      <c r="E163" s="23">
        <v>496</v>
      </c>
      <c r="F163" s="27" t="str">
        <f t="shared" si="29"/>
        <v>N/A</v>
      </c>
      <c r="G163" s="23">
        <v>472</v>
      </c>
      <c r="H163" s="27" t="str">
        <f t="shared" si="30"/>
        <v>N/A</v>
      </c>
      <c r="I163" s="8">
        <v>-16.100000000000001</v>
      </c>
      <c r="J163" s="8">
        <v>-4.84</v>
      </c>
      <c r="K163" s="10" t="s">
        <v>213</v>
      </c>
      <c r="L163" s="105" t="str">
        <f t="shared" si="31"/>
        <v>N/A</v>
      </c>
    </row>
    <row r="164" spans="1:12" ht="25.5" x14ac:dyDescent="0.2">
      <c r="A164" s="168" t="s">
        <v>1592</v>
      </c>
      <c r="B164" s="22" t="s">
        <v>213</v>
      </c>
      <c r="C164" s="23">
        <v>11</v>
      </c>
      <c r="D164" s="27" t="str">
        <f t="shared" si="28"/>
        <v>N/A</v>
      </c>
      <c r="E164" s="23">
        <v>11</v>
      </c>
      <c r="F164" s="27" t="str">
        <f t="shared" si="29"/>
        <v>N/A</v>
      </c>
      <c r="G164" s="23">
        <v>15</v>
      </c>
      <c r="H164" s="27" t="str">
        <f t="shared" si="30"/>
        <v>N/A</v>
      </c>
      <c r="I164" s="8">
        <v>-85.7</v>
      </c>
      <c r="J164" s="8">
        <v>1400</v>
      </c>
      <c r="K164" s="10" t="s">
        <v>213</v>
      </c>
      <c r="L164" s="105" t="str">
        <f t="shared" si="31"/>
        <v>N/A</v>
      </c>
    </row>
    <row r="165" spans="1:12" ht="25.5" x14ac:dyDescent="0.2">
      <c r="A165" s="168" t="s">
        <v>1459</v>
      </c>
      <c r="B165" s="22" t="s">
        <v>213</v>
      </c>
      <c r="C165" s="23">
        <v>1935</v>
      </c>
      <c r="D165" s="27" t="str">
        <f t="shared" si="28"/>
        <v>N/A</v>
      </c>
      <c r="E165" s="23">
        <v>2370</v>
      </c>
      <c r="F165" s="27" t="str">
        <f t="shared" si="29"/>
        <v>N/A</v>
      </c>
      <c r="G165" s="23">
        <v>4537</v>
      </c>
      <c r="H165" s="27" t="str">
        <f t="shared" si="30"/>
        <v>N/A</v>
      </c>
      <c r="I165" s="8">
        <v>22.48</v>
      </c>
      <c r="J165" s="8">
        <v>91.43</v>
      </c>
      <c r="K165" s="10" t="s">
        <v>213</v>
      </c>
      <c r="L165" s="105" t="str">
        <f t="shared" si="31"/>
        <v>N/A</v>
      </c>
    </row>
    <row r="166" spans="1:12" x14ac:dyDescent="0.2">
      <c r="A166" s="168" t="s">
        <v>1593</v>
      </c>
      <c r="B166" s="22" t="s">
        <v>213</v>
      </c>
      <c r="C166" s="23">
        <v>11</v>
      </c>
      <c r="D166" s="27" t="str">
        <f t="shared" si="28"/>
        <v>N/A</v>
      </c>
      <c r="E166" s="23">
        <v>11</v>
      </c>
      <c r="F166" s="27" t="str">
        <f t="shared" si="29"/>
        <v>N/A</v>
      </c>
      <c r="G166" s="23">
        <v>11</v>
      </c>
      <c r="H166" s="27" t="str">
        <f t="shared" si="30"/>
        <v>N/A</v>
      </c>
      <c r="I166" s="8">
        <v>0</v>
      </c>
      <c r="J166" s="8">
        <v>300</v>
      </c>
      <c r="K166" s="10" t="s">
        <v>213</v>
      </c>
      <c r="L166" s="105" t="str">
        <f t="shared" si="31"/>
        <v>N/A</v>
      </c>
    </row>
    <row r="167" spans="1:12" x14ac:dyDescent="0.2">
      <c r="A167" s="168" t="s">
        <v>1594</v>
      </c>
      <c r="B167" s="22" t="s">
        <v>213</v>
      </c>
      <c r="C167" s="23">
        <v>5599</v>
      </c>
      <c r="D167" s="27" t="str">
        <f t="shared" si="28"/>
        <v>N/A</v>
      </c>
      <c r="E167" s="23">
        <v>8316</v>
      </c>
      <c r="F167" s="27" t="str">
        <f t="shared" si="29"/>
        <v>N/A</v>
      </c>
      <c r="G167" s="23">
        <v>16335</v>
      </c>
      <c r="H167" s="27" t="str">
        <f t="shared" si="30"/>
        <v>N/A</v>
      </c>
      <c r="I167" s="8">
        <v>48.53</v>
      </c>
      <c r="J167" s="8">
        <v>96.43</v>
      </c>
      <c r="K167" s="10" t="s">
        <v>213</v>
      </c>
      <c r="L167" s="105" t="str">
        <f t="shared" si="31"/>
        <v>N/A</v>
      </c>
    </row>
    <row r="168" spans="1:12" x14ac:dyDescent="0.2">
      <c r="A168" s="168" t="s">
        <v>125</v>
      </c>
      <c r="B168" s="22" t="s">
        <v>213</v>
      </c>
      <c r="C168" s="29">
        <v>1101295</v>
      </c>
      <c r="D168" s="27" t="str">
        <f t="shared" si="28"/>
        <v>N/A</v>
      </c>
      <c r="E168" s="29">
        <v>908269</v>
      </c>
      <c r="F168" s="27" t="str">
        <f t="shared" si="29"/>
        <v>N/A</v>
      </c>
      <c r="G168" s="29">
        <v>911898</v>
      </c>
      <c r="H168" s="27" t="str">
        <f t="shared" si="30"/>
        <v>N/A</v>
      </c>
      <c r="I168" s="8">
        <v>-17.5</v>
      </c>
      <c r="J168" s="8">
        <v>0.39960000000000001</v>
      </c>
      <c r="K168" s="10" t="s">
        <v>213</v>
      </c>
      <c r="L168" s="105" t="str">
        <f t="shared" si="31"/>
        <v>N/A</v>
      </c>
    </row>
    <row r="169" spans="1:12" x14ac:dyDescent="0.2">
      <c r="A169" s="168" t="s">
        <v>1595</v>
      </c>
      <c r="B169" s="22" t="s">
        <v>213</v>
      </c>
      <c r="C169" s="29">
        <v>1083567</v>
      </c>
      <c r="D169" s="27" t="str">
        <f t="shared" si="28"/>
        <v>N/A</v>
      </c>
      <c r="E169" s="29">
        <v>528645</v>
      </c>
      <c r="F169" s="27" t="str">
        <f t="shared" si="29"/>
        <v>N/A</v>
      </c>
      <c r="G169" s="29">
        <v>852858</v>
      </c>
      <c r="H169" s="27" t="str">
        <f t="shared" si="30"/>
        <v>N/A</v>
      </c>
      <c r="I169" s="8">
        <v>-51.2</v>
      </c>
      <c r="J169" s="8">
        <v>61.33</v>
      </c>
      <c r="K169" s="10" t="s">
        <v>213</v>
      </c>
      <c r="L169" s="105" t="str">
        <f t="shared" si="31"/>
        <v>N/A</v>
      </c>
    </row>
    <row r="170" spans="1:12" x14ac:dyDescent="0.2">
      <c r="A170" s="168" t="s">
        <v>1352</v>
      </c>
      <c r="B170" s="22" t="s">
        <v>213</v>
      </c>
      <c r="C170" s="29">
        <v>806777</v>
      </c>
      <c r="D170" s="27" t="str">
        <f t="shared" si="28"/>
        <v>N/A</v>
      </c>
      <c r="E170" s="29">
        <v>898738</v>
      </c>
      <c r="F170" s="27" t="str">
        <f t="shared" si="29"/>
        <v>N/A</v>
      </c>
      <c r="G170" s="29">
        <v>762127</v>
      </c>
      <c r="H170" s="27" t="str">
        <f t="shared" si="30"/>
        <v>N/A</v>
      </c>
      <c r="I170" s="8">
        <v>11.4</v>
      </c>
      <c r="J170" s="8">
        <v>-15.2</v>
      </c>
      <c r="K170" s="10" t="s">
        <v>213</v>
      </c>
      <c r="L170" s="105" t="str">
        <f t="shared" si="31"/>
        <v>N/A</v>
      </c>
    </row>
    <row r="171" spans="1:12" x14ac:dyDescent="0.2">
      <c r="A171" s="168" t="s">
        <v>1589</v>
      </c>
      <c r="B171" s="22" t="s">
        <v>213</v>
      </c>
      <c r="C171" s="29">
        <v>440331</v>
      </c>
      <c r="D171" s="27" t="str">
        <f t="shared" si="28"/>
        <v>N/A</v>
      </c>
      <c r="E171" s="29">
        <v>312177</v>
      </c>
      <c r="F171" s="27" t="str">
        <f t="shared" si="29"/>
        <v>N/A</v>
      </c>
      <c r="G171" s="29">
        <v>431260</v>
      </c>
      <c r="H171" s="27" t="str">
        <f t="shared" si="30"/>
        <v>N/A</v>
      </c>
      <c r="I171" s="8">
        <v>-29.1</v>
      </c>
      <c r="J171" s="8">
        <v>38.15</v>
      </c>
      <c r="K171" s="10" t="s">
        <v>213</v>
      </c>
      <c r="L171" s="105" t="str">
        <f t="shared" si="31"/>
        <v>N/A</v>
      </c>
    </row>
    <row r="172" spans="1:12" x14ac:dyDescent="0.2">
      <c r="A172" s="168" t="s">
        <v>1590</v>
      </c>
      <c r="B172" s="22" t="s">
        <v>213</v>
      </c>
      <c r="C172" s="29">
        <v>332447</v>
      </c>
      <c r="D172" s="27" t="str">
        <f t="shared" si="28"/>
        <v>N/A</v>
      </c>
      <c r="E172" s="29">
        <v>410336</v>
      </c>
      <c r="F172" s="27" t="str">
        <f t="shared" si="29"/>
        <v>N/A</v>
      </c>
      <c r="G172" s="29">
        <v>644663</v>
      </c>
      <c r="H172" s="27" t="str">
        <f t="shared" si="30"/>
        <v>N/A</v>
      </c>
      <c r="I172" s="8">
        <v>23.43</v>
      </c>
      <c r="J172" s="8">
        <v>57.11</v>
      </c>
      <c r="K172" s="10" t="s">
        <v>213</v>
      </c>
      <c r="L172" s="105" t="str">
        <f t="shared" si="31"/>
        <v>N/A</v>
      </c>
    </row>
    <row r="173" spans="1:12" ht="25.5" x14ac:dyDescent="0.2">
      <c r="A173" s="168" t="s">
        <v>1353</v>
      </c>
      <c r="B173" s="22" t="s">
        <v>213</v>
      </c>
      <c r="C173" s="29">
        <v>606106</v>
      </c>
      <c r="D173" s="27" t="str">
        <f t="shared" ref="D173:D187" si="32">IF($B173="N/A","N/A",IF(C173&gt;10,"No",IF(C173&lt;-10,"No","Yes")))</f>
        <v>N/A</v>
      </c>
      <c r="E173" s="29">
        <v>662111</v>
      </c>
      <c r="F173" s="27" t="str">
        <f t="shared" ref="F173:F187" si="33">IF($B173="N/A","N/A",IF(E173&gt;10,"No",IF(E173&lt;-10,"No","Yes")))</f>
        <v>N/A</v>
      </c>
      <c r="G173" s="29">
        <v>753069</v>
      </c>
      <c r="H173" s="27" t="str">
        <f t="shared" ref="H173:H187" si="34">IF($B173="N/A","N/A",IF(G173&gt;10,"No",IF(G173&lt;-10,"No","Yes")))</f>
        <v>N/A</v>
      </c>
      <c r="I173" s="8">
        <v>9.24</v>
      </c>
      <c r="J173" s="8">
        <v>13.74</v>
      </c>
      <c r="K173" s="28" t="s">
        <v>734</v>
      </c>
      <c r="L173" s="105" t="str">
        <f t="shared" ref="L173:L187" si="35">IF(J173="Div by 0", "N/A", IF(K173="N/A","N/A", IF(J173&gt;VALUE(MID(K173,1,2)), "No", IF(J173&lt;-1*VALUE(MID(K173,1,2)), "No", "Yes"))))</f>
        <v>Yes</v>
      </c>
    </row>
    <row r="174" spans="1:12" x14ac:dyDescent="0.2">
      <c r="A174" s="168" t="s">
        <v>646</v>
      </c>
      <c r="B174" s="22" t="s">
        <v>213</v>
      </c>
      <c r="C174" s="23">
        <v>4687</v>
      </c>
      <c r="D174" s="27" t="str">
        <f t="shared" si="32"/>
        <v>N/A</v>
      </c>
      <c r="E174" s="23">
        <v>4610</v>
      </c>
      <c r="F174" s="27" t="str">
        <f t="shared" si="33"/>
        <v>N/A</v>
      </c>
      <c r="G174" s="23">
        <v>4265</v>
      </c>
      <c r="H174" s="27" t="str">
        <f t="shared" si="34"/>
        <v>N/A</v>
      </c>
      <c r="I174" s="8">
        <v>-1.64</v>
      </c>
      <c r="J174" s="8">
        <v>-7.48</v>
      </c>
      <c r="K174" s="28" t="s">
        <v>734</v>
      </c>
      <c r="L174" s="105" t="str">
        <f t="shared" si="35"/>
        <v>Yes</v>
      </c>
    </row>
    <row r="175" spans="1:12" ht="25.5" x14ac:dyDescent="0.2">
      <c r="A175" s="168" t="s">
        <v>1354</v>
      </c>
      <c r="B175" s="22" t="s">
        <v>213</v>
      </c>
      <c r="C175" s="29">
        <v>129.31640708</v>
      </c>
      <c r="D175" s="27" t="str">
        <f t="shared" si="32"/>
        <v>N/A</v>
      </c>
      <c r="E175" s="29">
        <v>143.62494577000001</v>
      </c>
      <c r="F175" s="27" t="str">
        <f t="shared" si="33"/>
        <v>N/A</v>
      </c>
      <c r="G175" s="29">
        <v>176.56951934</v>
      </c>
      <c r="H175" s="27" t="str">
        <f t="shared" si="34"/>
        <v>N/A</v>
      </c>
      <c r="I175" s="8">
        <v>11.06</v>
      </c>
      <c r="J175" s="8">
        <v>22.94</v>
      </c>
      <c r="K175" s="28" t="s">
        <v>734</v>
      </c>
      <c r="L175" s="105" t="str">
        <f t="shared" si="35"/>
        <v>Yes</v>
      </c>
    </row>
    <row r="176" spans="1:12" ht="25.5" x14ac:dyDescent="0.2">
      <c r="A176" s="168" t="s">
        <v>1355</v>
      </c>
      <c r="B176" s="22" t="s">
        <v>213</v>
      </c>
      <c r="C176" s="29">
        <v>0</v>
      </c>
      <c r="D176" s="27" t="str">
        <f t="shared" si="32"/>
        <v>N/A</v>
      </c>
      <c r="E176" s="29">
        <v>525076</v>
      </c>
      <c r="F176" s="27" t="str">
        <f t="shared" si="33"/>
        <v>N/A</v>
      </c>
      <c r="G176" s="29">
        <v>12381467</v>
      </c>
      <c r="H176" s="27" t="str">
        <f t="shared" si="34"/>
        <v>N/A</v>
      </c>
      <c r="I176" s="8" t="s">
        <v>1751</v>
      </c>
      <c r="J176" s="8">
        <v>2258</v>
      </c>
      <c r="K176" s="28" t="s">
        <v>734</v>
      </c>
      <c r="L176" s="105" t="str">
        <f t="shared" si="35"/>
        <v>No</v>
      </c>
    </row>
    <row r="177" spans="1:12" x14ac:dyDescent="0.2">
      <c r="A177" s="168" t="s">
        <v>513</v>
      </c>
      <c r="B177" s="22" t="s">
        <v>213</v>
      </c>
      <c r="C177" s="23">
        <v>0</v>
      </c>
      <c r="D177" s="27" t="str">
        <f t="shared" si="32"/>
        <v>N/A</v>
      </c>
      <c r="E177" s="23">
        <v>2435</v>
      </c>
      <c r="F177" s="27" t="str">
        <f t="shared" si="33"/>
        <v>N/A</v>
      </c>
      <c r="G177" s="23">
        <v>35932</v>
      </c>
      <c r="H177" s="27" t="str">
        <f t="shared" si="34"/>
        <v>N/A</v>
      </c>
      <c r="I177" s="8" t="s">
        <v>1751</v>
      </c>
      <c r="J177" s="8">
        <v>1376</v>
      </c>
      <c r="K177" s="28" t="s">
        <v>734</v>
      </c>
      <c r="L177" s="105" t="str">
        <f t="shared" si="35"/>
        <v>No</v>
      </c>
    </row>
    <row r="178" spans="1:12" ht="25.5" x14ac:dyDescent="0.2">
      <c r="A178" s="168" t="s">
        <v>1356</v>
      </c>
      <c r="B178" s="22" t="s">
        <v>213</v>
      </c>
      <c r="C178" s="29" t="s">
        <v>1751</v>
      </c>
      <c r="D178" s="27" t="str">
        <f t="shared" si="32"/>
        <v>N/A</v>
      </c>
      <c r="E178" s="29">
        <v>215.63696099000001</v>
      </c>
      <c r="F178" s="27" t="str">
        <f t="shared" si="33"/>
        <v>N/A</v>
      </c>
      <c r="G178" s="29">
        <v>344.58051318999998</v>
      </c>
      <c r="H178" s="27" t="str">
        <f t="shared" si="34"/>
        <v>N/A</v>
      </c>
      <c r="I178" s="8" t="s">
        <v>1751</v>
      </c>
      <c r="J178" s="8">
        <v>59.8</v>
      </c>
      <c r="K178" s="28" t="s">
        <v>734</v>
      </c>
      <c r="L178" s="105" t="str">
        <f t="shared" si="35"/>
        <v>No</v>
      </c>
    </row>
    <row r="179" spans="1:12" ht="25.5" x14ac:dyDescent="0.2">
      <c r="A179" s="168" t="s">
        <v>1357</v>
      </c>
      <c r="B179" s="22" t="s">
        <v>213</v>
      </c>
      <c r="C179" s="29">
        <v>18827636</v>
      </c>
      <c r="D179" s="27" t="str">
        <f t="shared" si="32"/>
        <v>N/A</v>
      </c>
      <c r="E179" s="29">
        <v>19456879</v>
      </c>
      <c r="F179" s="27" t="str">
        <f t="shared" si="33"/>
        <v>N/A</v>
      </c>
      <c r="G179" s="29">
        <v>7217799</v>
      </c>
      <c r="H179" s="27" t="str">
        <f t="shared" si="34"/>
        <v>N/A</v>
      </c>
      <c r="I179" s="8">
        <v>3.3420000000000001</v>
      </c>
      <c r="J179" s="8">
        <v>-62.9</v>
      </c>
      <c r="K179" s="28" t="s">
        <v>734</v>
      </c>
      <c r="L179" s="105" t="str">
        <f t="shared" si="35"/>
        <v>No</v>
      </c>
    </row>
    <row r="180" spans="1:12" x14ac:dyDescent="0.2">
      <c r="A180" s="168" t="s">
        <v>514</v>
      </c>
      <c r="B180" s="22" t="s">
        <v>213</v>
      </c>
      <c r="C180" s="23">
        <v>39348</v>
      </c>
      <c r="D180" s="27" t="str">
        <f t="shared" si="32"/>
        <v>N/A</v>
      </c>
      <c r="E180" s="23">
        <v>40417</v>
      </c>
      <c r="F180" s="27" t="str">
        <f t="shared" si="33"/>
        <v>N/A</v>
      </c>
      <c r="G180" s="23">
        <v>26535</v>
      </c>
      <c r="H180" s="27" t="str">
        <f t="shared" si="34"/>
        <v>N/A</v>
      </c>
      <c r="I180" s="8">
        <v>2.7170000000000001</v>
      </c>
      <c r="J180" s="8">
        <v>-34.299999999999997</v>
      </c>
      <c r="K180" s="28" t="s">
        <v>734</v>
      </c>
      <c r="L180" s="105" t="str">
        <f t="shared" si="35"/>
        <v>No</v>
      </c>
    </row>
    <row r="181" spans="1:12" ht="25.5" x14ac:dyDescent="0.2">
      <c r="A181" s="168" t="s">
        <v>1358</v>
      </c>
      <c r="B181" s="22" t="s">
        <v>213</v>
      </c>
      <c r="C181" s="29">
        <v>478.49029175999999</v>
      </c>
      <c r="D181" s="27" t="str">
        <f t="shared" si="32"/>
        <v>N/A</v>
      </c>
      <c r="E181" s="29">
        <v>481.40334512999999</v>
      </c>
      <c r="F181" s="27" t="str">
        <f t="shared" si="33"/>
        <v>N/A</v>
      </c>
      <c r="G181" s="29">
        <v>272.01051440999998</v>
      </c>
      <c r="H181" s="27" t="str">
        <f t="shared" si="34"/>
        <v>N/A</v>
      </c>
      <c r="I181" s="8">
        <v>0.60880000000000001</v>
      </c>
      <c r="J181" s="8">
        <v>-43.5</v>
      </c>
      <c r="K181" s="28" t="s">
        <v>734</v>
      </c>
      <c r="L181" s="105" t="str">
        <f t="shared" si="35"/>
        <v>No</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t="s">
        <v>1751</v>
      </c>
      <c r="H184" s="27" t="str">
        <f t="shared" si="34"/>
        <v>N/A</v>
      </c>
      <c r="I184" s="8" t="s">
        <v>1751</v>
      </c>
      <c r="J184" s="8" t="s">
        <v>1751</v>
      </c>
      <c r="K184" s="28" t="s">
        <v>734</v>
      </c>
      <c r="L184" s="105" t="str">
        <f t="shared" si="35"/>
        <v>N/A</v>
      </c>
    </row>
    <row r="185" spans="1:12" ht="25.5" x14ac:dyDescent="0.2">
      <c r="A185" s="168" t="s">
        <v>1361</v>
      </c>
      <c r="B185" s="22" t="s">
        <v>213</v>
      </c>
      <c r="C185" s="29">
        <v>3697229312</v>
      </c>
      <c r="D185" s="27" t="str">
        <f t="shared" si="32"/>
        <v>N/A</v>
      </c>
      <c r="E185" s="29">
        <v>4843088398</v>
      </c>
      <c r="F185" s="27" t="str">
        <f t="shared" si="33"/>
        <v>N/A</v>
      </c>
      <c r="G185" s="29">
        <v>5757243884</v>
      </c>
      <c r="H185" s="27" t="str">
        <f t="shared" si="34"/>
        <v>N/A</v>
      </c>
      <c r="I185" s="8">
        <v>30.99</v>
      </c>
      <c r="J185" s="8">
        <v>18.88</v>
      </c>
      <c r="K185" s="28" t="s">
        <v>734</v>
      </c>
      <c r="L185" s="105" t="str">
        <f t="shared" si="35"/>
        <v>Yes</v>
      </c>
    </row>
    <row r="186" spans="1:12" ht="25.5" x14ac:dyDescent="0.2">
      <c r="A186" s="168" t="s">
        <v>516</v>
      </c>
      <c r="B186" s="22" t="s">
        <v>213</v>
      </c>
      <c r="C186" s="23">
        <v>56622</v>
      </c>
      <c r="D186" s="27" t="str">
        <f t="shared" si="32"/>
        <v>N/A</v>
      </c>
      <c r="E186" s="23">
        <v>45949</v>
      </c>
      <c r="F186" s="27" t="str">
        <f t="shared" si="33"/>
        <v>N/A</v>
      </c>
      <c r="G186" s="23">
        <v>44881</v>
      </c>
      <c r="H186" s="27" t="str">
        <f t="shared" si="34"/>
        <v>N/A</v>
      </c>
      <c r="I186" s="8">
        <v>-18.8</v>
      </c>
      <c r="J186" s="8">
        <v>-2.3199999999999998</v>
      </c>
      <c r="K186" s="28" t="s">
        <v>734</v>
      </c>
      <c r="L186" s="105" t="str">
        <f t="shared" si="35"/>
        <v>Yes</v>
      </c>
    </row>
    <row r="187" spans="1:12" ht="25.5" x14ac:dyDescent="0.2">
      <c r="A187" s="168" t="s">
        <v>1362</v>
      </c>
      <c r="B187" s="22" t="s">
        <v>213</v>
      </c>
      <c r="C187" s="29">
        <v>65296.692309999999</v>
      </c>
      <c r="D187" s="27" t="str">
        <f t="shared" si="32"/>
        <v>N/A</v>
      </c>
      <c r="E187" s="29">
        <v>105401.38845</v>
      </c>
      <c r="F187" s="27" t="str">
        <f t="shared" si="33"/>
        <v>N/A</v>
      </c>
      <c r="G187" s="29">
        <v>128277.97696</v>
      </c>
      <c r="H187" s="27" t="str">
        <f t="shared" si="34"/>
        <v>N/A</v>
      </c>
      <c r="I187" s="8">
        <v>61.42</v>
      </c>
      <c r="J187" s="8">
        <v>21.7</v>
      </c>
      <c r="K187" s="28" t="s">
        <v>734</v>
      </c>
      <c r="L187" s="105" t="str">
        <f t="shared" si="35"/>
        <v>Yes</v>
      </c>
    </row>
    <row r="188" spans="1:12" x14ac:dyDescent="0.2">
      <c r="A188" s="137" t="s">
        <v>1363</v>
      </c>
      <c r="B188" s="22" t="s">
        <v>213</v>
      </c>
      <c r="C188" s="29">
        <v>5122447516</v>
      </c>
      <c r="D188" s="27" t="str">
        <f t="shared" ref="D188:D203" si="36">IF($B188="N/A","N/A",IF(C188&gt;10,"No",IF(C188&lt;-10,"No","Yes")))</f>
        <v>N/A</v>
      </c>
      <c r="E188" s="29">
        <v>5539756547</v>
      </c>
      <c r="F188" s="27" t="str">
        <f t="shared" ref="F188:F203" si="37">IF($B188="N/A","N/A",IF(E188&gt;10,"No",IF(E188&lt;-10,"No","Yes")))</f>
        <v>N/A</v>
      </c>
      <c r="G188" s="29">
        <v>6280537439</v>
      </c>
      <c r="H188" s="27" t="str">
        <f t="shared" ref="H188:H203" si="38">IF($B188="N/A","N/A",IF(G188&gt;10,"No",IF(G188&lt;-10,"No","Yes")))</f>
        <v>N/A</v>
      </c>
      <c r="I188" s="8">
        <v>8.1470000000000002</v>
      </c>
      <c r="J188" s="8">
        <v>13.37</v>
      </c>
      <c r="K188" s="28" t="s">
        <v>734</v>
      </c>
      <c r="L188" s="105" t="str">
        <f t="shared" ref="L188:L203" si="39">IF(J188="Div by 0", "N/A", IF(K188="N/A","N/A", IF(J188&gt;VALUE(MID(K188,1,2)), "No", IF(J188&lt;-1*VALUE(MID(K188,1,2)), "No", "Yes"))))</f>
        <v>Yes</v>
      </c>
    </row>
    <row r="189" spans="1:12" x14ac:dyDescent="0.2">
      <c r="A189" s="137" t="s">
        <v>1460</v>
      </c>
      <c r="B189" s="22" t="s">
        <v>213</v>
      </c>
      <c r="C189" s="23">
        <v>116472</v>
      </c>
      <c r="D189" s="27" t="str">
        <f t="shared" si="36"/>
        <v>N/A</v>
      </c>
      <c r="E189" s="23">
        <v>79227</v>
      </c>
      <c r="F189" s="27" t="str">
        <f t="shared" si="37"/>
        <v>N/A</v>
      </c>
      <c r="G189" s="23">
        <v>72414</v>
      </c>
      <c r="H189" s="27" t="str">
        <f t="shared" si="38"/>
        <v>N/A</v>
      </c>
      <c r="I189" s="8">
        <v>-32</v>
      </c>
      <c r="J189" s="8">
        <v>-8.6</v>
      </c>
      <c r="K189" s="28" t="s">
        <v>734</v>
      </c>
      <c r="L189" s="105" t="str">
        <f t="shared" si="39"/>
        <v>Yes</v>
      </c>
    </row>
    <row r="190" spans="1:12" x14ac:dyDescent="0.2">
      <c r="A190" s="137" t="s">
        <v>1461</v>
      </c>
      <c r="B190" s="22" t="s">
        <v>213</v>
      </c>
      <c r="C190" s="29">
        <v>43980.076893999998</v>
      </c>
      <c r="D190" s="27" t="str">
        <f t="shared" si="36"/>
        <v>N/A</v>
      </c>
      <c r="E190" s="29">
        <v>69922.583803999994</v>
      </c>
      <c r="F190" s="27" t="str">
        <f t="shared" si="37"/>
        <v>N/A</v>
      </c>
      <c r="G190" s="29">
        <v>86730.983498000001</v>
      </c>
      <c r="H190" s="27" t="str">
        <f t="shared" si="38"/>
        <v>N/A</v>
      </c>
      <c r="I190" s="8">
        <v>58.99</v>
      </c>
      <c r="J190" s="8">
        <v>24.04</v>
      </c>
      <c r="K190" s="28" t="s">
        <v>734</v>
      </c>
      <c r="L190" s="105" t="str">
        <f t="shared" si="39"/>
        <v>Yes</v>
      </c>
    </row>
    <row r="191" spans="1:12" x14ac:dyDescent="0.2">
      <c r="A191" s="137" t="s">
        <v>1462</v>
      </c>
      <c r="B191" s="22" t="s">
        <v>213</v>
      </c>
      <c r="C191" s="29">
        <v>27941.741502000001</v>
      </c>
      <c r="D191" s="27" t="str">
        <f t="shared" si="36"/>
        <v>N/A</v>
      </c>
      <c r="E191" s="29">
        <v>48584.25909</v>
      </c>
      <c r="F191" s="27" t="str">
        <f t="shared" si="37"/>
        <v>N/A</v>
      </c>
      <c r="G191" s="29">
        <v>63765.911902</v>
      </c>
      <c r="H191" s="27" t="str">
        <f t="shared" si="38"/>
        <v>N/A</v>
      </c>
      <c r="I191" s="8">
        <v>73.88</v>
      </c>
      <c r="J191" s="8">
        <v>31.25</v>
      </c>
      <c r="K191" s="28" t="s">
        <v>734</v>
      </c>
      <c r="L191" s="105" t="str">
        <f t="shared" si="39"/>
        <v>No</v>
      </c>
    </row>
    <row r="192" spans="1:12" x14ac:dyDescent="0.2">
      <c r="A192" s="137" t="s">
        <v>1463</v>
      </c>
      <c r="B192" s="22" t="s">
        <v>213</v>
      </c>
      <c r="C192" s="29">
        <v>55401.990162000002</v>
      </c>
      <c r="D192" s="27" t="str">
        <f t="shared" si="36"/>
        <v>N/A</v>
      </c>
      <c r="E192" s="29">
        <v>79451.555074000004</v>
      </c>
      <c r="F192" s="27" t="str">
        <f t="shared" si="37"/>
        <v>N/A</v>
      </c>
      <c r="G192" s="29">
        <v>108864.65598</v>
      </c>
      <c r="H192" s="27" t="str">
        <f t="shared" si="38"/>
        <v>N/A</v>
      </c>
      <c r="I192" s="8">
        <v>43.41</v>
      </c>
      <c r="J192" s="8">
        <v>37.020000000000003</v>
      </c>
      <c r="K192" s="28" t="s">
        <v>734</v>
      </c>
      <c r="L192" s="105" t="str">
        <f t="shared" si="39"/>
        <v>No</v>
      </c>
    </row>
    <row r="193" spans="1:12" x14ac:dyDescent="0.2">
      <c r="A193" s="168" t="s">
        <v>1464</v>
      </c>
      <c r="B193" s="22" t="s">
        <v>213</v>
      </c>
      <c r="C193" s="5">
        <v>16.564482615999999</v>
      </c>
      <c r="D193" s="27" t="str">
        <f t="shared" si="36"/>
        <v>N/A</v>
      </c>
      <c r="E193" s="5">
        <v>10.961032421000001</v>
      </c>
      <c r="F193" s="27" t="str">
        <f t="shared" si="37"/>
        <v>N/A</v>
      </c>
      <c r="G193" s="5">
        <v>9.8095765763999996</v>
      </c>
      <c r="H193" s="27" t="str">
        <f t="shared" si="38"/>
        <v>N/A</v>
      </c>
      <c r="I193" s="8">
        <v>-33.799999999999997</v>
      </c>
      <c r="J193" s="8">
        <v>-10.5</v>
      </c>
      <c r="K193" s="28" t="s">
        <v>734</v>
      </c>
      <c r="L193" s="105" t="str">
        <f t="shared" si="39"/>
        <v>Yes</v>
      </c>
    </row>
    <row r="194" spans="1:12" x14ac:dyDescent="0.2">
      <c r="A194" s="168" t="s">
        <v>1465</v>
      </c>
      <c r="B194" s="22" t="s">
        <v>213</v>
      </c>
      <c r="C194" s="5">
        <v>13.239641292</v>
      </c>
      <c r="D194" s="27" t="str">
        <f t="shared" si="36"/>
        <v>N/A</v>
      </c>
      <c r="E194" s="5">
        <v>6.3251634642000001</v>
      </c>
      <c r="F194" s="27" t="str">
        <f t="shared" si="37"/>
        <v>N/A</v>
      </c>
      <c r="G194" s="5">
        <v>3.4807684497000002</v>
      </c>
      <c r="H194" s="27" t="str">
        <f t="shared" si="38"/>
        <v>N/A</v>
      </c>
      <c r="I194" s="8">
        <v>-52.2</v>
      </c>
      <c r="J194" s="8">
        <v>-45</v>
      </c>
      <c r="K194" s="28" t="s">
        <v>734</v>
      </c>
      <c r="L194" s="105" t="str">
        <f t="shared" si="39"/>
        <v>No</v>
      </c>
    </row>
    <row r="195" spans="1:12" x14ac:dyDescent="0.2">
      <c r="A195" s="168" t="s">
        <v>1466</v>
      </c>
      <c r="B195" s="22" t="s">
        <v>213</v>
      </c>
      <c r="C195" s="5">
        <v>20.60421608</v>
      </c>
      <c r="D195" s="27" t="str">
        <f t="shared" si="36"/>
        <v>N/A</v>
      </c>
      <c r="E195" s="5">
        <v>16.598122957000001</v>
      </c>
      <c r="F195" s="27" t="str">
        <f t="shared" si="37"/>
        <v>N/A</v>
      </c>
      <c r="G195" s="5">
        <v>17.637223300999999</v>
      </c>
      <c r="H195" s="27" t="str">
        <f t="shared" si="38"/>
        <v>N/A</v>
      </c>
      <c r="I195" s="8">
        <v>-19.399999999999999</v>
      </c>
      <c r="J195" s="8">
        <v>6.26</v>
      </c>
      <c r="K195" s="28" t="s">
        <v>734</v>
      </c>
      <c r="L195" s="105" t="str">
        <f t="shared" si="39"/>
        <v>Yes</v>
      </c>
    </row>
    <row r="196" spans="1:12" ht="25.5" x14ac:dyDescent="0.2">
      <c r="A196" s="137" t="s">
        <v>1375</v>
      </c>
      <c r="B196" s="22" t="s">
        <v>213</v>
      </c>
      <c r="C196" s="29">
        <v>3697229312</v>
      </c>
      <c r="D196" s="27" t="str">
        <f t="shared" si="36"/>
        <v>N/A</v>
      </c>
      <c r="E196" s="29">
        <v>4843088398</v>
      </c>
      <c r="F196" s="27" t="str">
        <f t="shared" si="37"/>
        <v>N/A</v>
      </c>
      <c r="G196" s="29">
        <v>5757243884</v>
      </c>
      <c r="H196" s="27" t="str">
        <f t="shared" si="38"/>
        <v>N/A</v>
      </c>
      <c r="I196" s="8">
        <v>30.99</v>
      </c>
      <c r="J196" s="8">
        <v>18.88</v>
      </c>
      <c r="K196" s="28" t="s">
        <v>734</v>
      </c>
      <c r="L196" s="105" t="str">
        <f t="shared" si="39"/>
        <v>Yes</v>
      </c>
    </row>
    <row r="197" spans="1:12" x14ac:dyDescent="0.2">
      <c r="A197" s="137" t="s">
        <v>1467</v>
      </c>
      <c r="B197" s="22" t="s">
        <v>213</v>
      </c>
      <c r="C197" s="23">
        <v>56623</v>
      </c>
      <c r="D197" s="27" t="str">
        <f t="shared" si="36"/>
        <v>N/A</v>
      </c>
      <c r="E197" s="23">
        <v>45949</v>
      </c>
      <c r="F197" s="27" t="str">
        <f t="shared" si="37"/>
        <v>N/A</v>
      </c>
      <c r="G197" s="23">
        <v>44882</v>
      </c>
      <c r="H197" s="27" t="str">
        <f t="shared" si="38"/>
        <v>N/A</v>
      </c>
      <c r="I197" s="8">
        <v>-18.899999999999999</v>
      </c>
      <c r="J197" s="8">
        <v>-2.3199999999999998</v>
      </c>
      <c r="K197" s="28" t="s">
        <v>734</v>
      </c>
      <c r="L197" s="105" t="str">
        <f t="shared" si="39"/>
        <v>Yes</v>
      </c>
    </row>
    <row r="198" spans="1:12" ht="25.5" x14ac:dyDescent="0.2">
      <c r="A198" s="137" t="s">
        <v>1468</v>
      </c>
      <c r="B198" s="22" t="s">
        <v>213</v>
      </c>
      <c r="C198" s="29">
        <v>65295.539126999996</v>
      </c>
      <c r="D198" s="27" t="str">
        <f t="shared" si="36"/>
        <v>N/A</v>
      </c>
      <c r="E198" s="29">
        <v>105401.38845</v>
      </c>
      <c r="F198" s="27" t="str">
        <f t="shared" si="37"/>
        <v>N/A</v>
      </c>
      <c r="G198" s="29">
        <v>128275.11884</v>
      </c>
      <c r="H198" s="27" t="str">
        <f t="shared" si="38"/>
        <v>N/A</v>
      </c>
      <c r="I198" s="8">
        <v>61.42</v>
      </c>
      <c r="J198" s="8">
        <v>21.7</v>
      </c>
      <c r="K198" s="28" t="s">
        <v>734</v>
      </c>
      <c r="L198" s="105" t="str">
        <f t="shared" si="39"/>
        <v>Yes</v>
      </c>
    </row>
    <row r="199" spans="1:12" ht="25.5" x14ac:dyDescent="0.2">
      <c r="A199" s="137" t="s">
        <v>1469</v>
      </c>
      <c r="B199" s="22" t="s">
        <v>213</v>
      </c>
      <c r="C199" s="29">
        <v>35492.480780999998</v>
      </c>
      <c r="D199" s="27" t="str">
        <f t="shared" si="36"/>
        <v>N/A</v>
      </c>
      <c r="E199" s="29">
        <v>111207.18427</v>
      </c>
      <c r="F199" s="27" t="str">
        <f t="shared" si="37"/>
        <v>N/A</v>
      </c>
      <c r="G199" s="29">
        <v>157333.86275</v>
      </c>
      <c r="H199" s="27" t="str">
        <f t="shared" si="38"/>
        <v>N/A</v>
      </c>
      <c r="I199" s="8">
        <v>213.3</v>
      </c>
      <c r="J199" s="8">
        <v>41.48</v>
      </c>
      <c r="K199" s="28" t="s">
        <v>734</v>
      </c>
      <c r="L199" s="105" t="str">
        <f t="shared" si="39"/>
        <v>No</v>
      </c>
    </row>
    <row r="200" spans="1:12" ht="25.5" x14ac:dyDescent="0.2">
      <c r="A200" s="137" t="s">
        <v>1470</v>
      </c>
      <c r="B200" s="22" t="s">
        <v>213</v>
      </c>
      <c r="C200" s="29">
        <v>75485.200540999998</v>
      </c>
      <c r="D200" s="27" t="str">
        <f t="shared" si="36"/>
        <v>N/A</v>
      </c>
      <c r="E200" s="29">
        <v>104525.80975</v>
      </c>
      <c r="F200" s="27" t="str">
        <f t="shared" si="37"/>
        <v>N/A</v>
      </c>
      <c r="G200" s="29">
        <v>133522.08249999999</v>
      </c>
      <c r="H200" s="27" t="str">
        <f t="shared" si="38"/>
        <v>N/A</v>
      </c>
      <c r="I200" s="8">
        <v>38.47</v>
      </c>
      <c r="J200" s="8">
        <v>27.74</v>
      </c>
      <c r="K200" s="28" t="s">
        <v>734</v>
      </c>
      <c r="L200" s="105" t="str">
        <f t="shared" si="39"/>
        <v>Yes</v>
      </c>
    </row>
    <row r="201" spans="1:12" ht="25.5" x14ac:dyDescent="0.2">
      <c r="A201" s="137" t="s">
        <v>1471</v>
      </c>
      <c r="B201" s="22" t="s">
        <v>213</v>
      </c>
      <c r="C201" s="5">
        <v>8.0528427361000006</v>
      </c>
      <c r="D201" s="27" t="str">
        <f t="shared" si="36"/>
        <v>N/A</v>
      </c>
      <c r="E201" s="5">
        <v>6.3570307938999999</v>
      </c>
      <c r="F201" s="27" t="str">
        <f t="shared" si="37"/>
        <v>N/A</v>
      </c>
      <c r="G201" s="5">
        <v>6.0799488482999999</v>
      </c>
      <c r="H201" s="27" t="str">
        <f t="shared" si="38"/>
        <v>N/A</v>
      </c>
      <c r="I201" s="8">
        <v>-21.1</v>
      </c>
      <c r="J201" s="8">
        <v>-4.3600000000000003</v>
      </c>
      <c r="K201" s="28" t="s">
        <v>734</v>
      </c>
      <c r="L201" s="105" t="str">
        <f t="shared" si="39"/>
        <v>Yes</v>
      </c>
    </row>
    <row r="202" spans="1:12" ht="25.5" x14ac:dyDescent="0.2">
      <c r="A202" s="137" t="s">
        <v>1472</v>
      </c>
      <c r="B202" s="22" t="s">
        <v>213</v>
      </c>
      <c r="C202" s="5">
        <v>3.9459507246999999</v>
      </c>
      <c r="D202" s="27" t="str">
        <f t="shared" si="36"/>
        <v>N/A</v>
      </c>
      <c r="E202" s="5">
        <v>1.9955339832000001</v>
      </c>
      <c r="F202" s="27" t="str">
        <f t="shared" si="37"/>
        <v>N/A</v>
      </c>
      <c r="G202" s="5">
        <v>1.1763332115</v>
      </c>
      <c r="H202" s="27" t="str">
        <f t="shared" si="38"/>
        <v>N/A</v>
      </c>
      <c r="I202" s="8">
        <v>-49.4</v>
      </c>
      <c r="J202" s="8">
        <v>-41.1</v>
      </c>
      <c r="K202" s="28" t="s">
        <v>734</v>
      </c>
      <c r="L202" s="105" t="str">
        <f t="shared" si="39"/>
        <v>No</v>
      </c>
    </row>
    <row r="203" spans="1:12" ht="25.5" x14ac:dyDescent="0.2">
      <c r="A203" s="173" t="s">
        <v>1473</v>
      </c>
      <c r="B203" s="113" t="s">
        <v>213</v>
      </c>
      <c r="C203" s="114">
        <v>12.758059441</v>
      </c>
      <c r="D203" s="145" t="str">
        <f t="shared" si="36"/>
        <v>N/A</v>
      </c>
      <c r="E203" s="114">
        <v>11.537036199999999</v>
      </c>
      <c r="F203" s="145" t="str">
        <f t="shared" si="37"/>
        <v>N/A</v>
      </c>
      <c r="G203" s="114">
        <v>13.680064652</v>
      </c>
      <c r="H203" s="145" t="str">
        <f t="shared" si="38"/>
        <v>N/A</v>
      </c>
      <c r="I203" s="146">
        <v>-9.57</v>
      </c>
      <c r="J203" s="146">
        <v>18.579999999999998</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6.7109375" style="13" customWidth="1"/>
    <col min="12" max="12" width="16"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1174407</v>
      </c>
      <c r="D6" s="27" t="str">
        <f>IF($B6="N/A","N/A",IF(C6&gt;10,"No",IF(C6&lt;-10,"No","Yes")))</f>
        <v>N/A</v>
      </c>
      <c r="E6" s="23">
        <v>1398100</v>
      </c>
      <c r="F6" s="27" t="str">
        <f>IF($B6="N/A","N/A",IF(E6&gt;10,"No",IF(E6&lt;-10,"No","Yes")))</f>
        <v>N/A</v>
      </c>
      <c r="G6" s="23">
        <v>1363575</v>
      </c>
      <c r="H6" s="27" t="str">
        <f>IF($B6="N/A","N/A",IF(G6&gt;10,"No",IF(G6&lt;-10,"No","Yes")))</f>
        <v>N/A</v>
      </c>
      <c r="I6" s="8">
        <v>19.05</v>
      </c>
      <c r="J6" s="8">
        <v>-2.4700000000000002</v>
      </c>
      <c r="K6" s="28" t="s">
        <v>734</v>
      </c>
      <c r="L6" s="105" t="str">
        <f t="shared" ref="L6:L46" si="0">IF(J6="Div by 0", "N/A", IF(K6="N/A","N/A", IF(J6&gt;VALUE(MID(K6,1,2)), "No", IF(J6&lt;-1*VALUE(MID(K6,1,2)), "No", "Yes"))))</f>
        <v>Yes</v>
      </c>
    </row>
    <row r="7" spans="1:12" x14ac:dyDescent="0.2">
      <c r="A7" s="168" t="s">
        <v>10</v>
      </c>
      <c r="B7" s="22" t="s">
        <v>213</v>
      </c>
      <c r="C7" s="23">
        <v>869700</v>
      </c>
      <c r="D7" s="27" t="str">
        <f>IF($B7="N/A","N/A",IF(C7&gt;10,"No",IF(C7&lt;-10,"No","Yes")))</f>
        <v>N/A</v>
      </c>
      <c r="E7" s="23">
        <v>940126</v>
      </c>
      <c r="F7" s="27" t="str">
        <f>IF($B7="N/A","N/A",IF(E7&gt;10,"No",IF(E7&lt;-10,"No","Yes")))</f>
        <v>N/A</v>
      </c>
      <c r="G7" s="23">
        <v>907643</v>
      </c>
      <c r="H7" s="27" t="str">
        <f>IF($B7="N/A","N/A",IF(G7&gt;10,"No",IF(G7&lt;-10,"No","Yes")))</f>
        <v>N/A</v>
      </c>
      <c r="I7" s="8">
        <v>8.0980000000000008</v>
      </c>
      <c r="J7" s="8">
        <v>-3.46</v>
      </c>
      <c r="K7" s="28" t="s">
        <v>734</v>
      </c>
      <c r="L7" s="105" t="str">
        <f t="shared" si="0"/>
        <v>Yes</v>
      </c>
    </row>
    <row r="8" spans="1:12" x14ac:dyDescent="0.2">
      <c r="A8" s="168" t="s">
        <v>91</v>
      </c>
      <c r="B8" s="5" t="s">
        <v>297</v>
      </c>
      <c r="C8" s="4">
        <v>74.054395111999995</v>
      </c>
      <c r="D8" s="27" t="str">
        <f>IF($B8="N/A","N/A",IF(C8&gt;90,"No",IF(C8&lt;65,"No","Yes")))</f>
        <v>Yes</v>
      </c>
      <c r="E8" s="4">
        <v>67.243115657000004</v>
      </c>
      <c r="F8" s="27" t="str">
        <f>IF($B8="N/A","N/A",IF(E8&gt;90,"No",IF(E8&lt;65,"No","Yes")))</f>
        <v>Yes</v>
      </c>
      <c r="G8" s="4">
        <v>66.563482023000006</v>
      </c>
      <c r="H8" s="27" t="str">
        <f>IF($B8="N/A","N/A",IF(G8&gt;90,"No",IF(G8&lt;65,"No","Yes")))</f>
        <v>Yes</v>
      </c>
      <c r="I8" s="8">
        <v>-9.1999999999999993</v>
      </c>
      <c r="J8" s="8">
        <v>-1.01</v>
      </c>
      <c r="K8" s="28" t="s">
        <v>734</v>
      </c>
      <c r="L8" s="105" t="str">
        <f t="shared" si="0"/>
        <v>Yes</v>
      </c>
    </row>
    <row r="9" spans="1:12" x14ac:dyDescent="0.2">
      <c r="A9" s="168" t="s">
        <v>92</v>
      </c>
      <c r="B9" s="5" t="s">
        <v>298</v>
      </c>
      <c r="C9" s="4">
        <v>85.865593673000006</v>
      </c>
      <c r="D9" s="27" t="str">
        <f>IF($B9="N/A","N/A",IF(C9&gt;100,"No",IF(C9&lt;90,"No","Yes")))</f>
        <v>No</v>
      </c>
      <c r="E9" s="4">
        <v>84.143584090999994</v>
      </c>
      <c r="F9" s="27" t="str">
        <f>IF($B9="N/A","N/A",IF(E9&gt;100,"No",IF(E9&lt;90,"No","Yes")))</f>
        <v>No</v>
      </c>
      <c r="G9" s="4">
        <v>87.321736328</v>
      </c>
      <c r="H9" s="27" t="str">
        <f>IF($B9="N/A","N/A",IF(G9&gt;100,"No",IF(G9&lt;90,"No","Yes")))</f>
        <v>No</v>
      </c>
      <c r="I9" s="8">
        <v>-2.0099999999999998</v>
      </c>
      <c r="J9" s="8">
        <v>3.7770000000000001</v>
      </c>
      <c r="K9" s="28" t="s">
        <v>734</v>
      </c>
      <c r="L9" s="105" t="str">
        <f t="shared" si="0"/>
        <v>Yes</v>
      </c>
    </row>
    <row r="10" spans="1:12" x14ac:dyDescent="0.2">
      <c r="A10" s="168" t="s">
        <v>93</v>
      </c>
      <c r="B10" s="5" t="s">
        <v>299</v>
      </c>
      <c r="C10" s="4">
        <v>88.225510096999997</v>
      </c>
      <c r="D10" s="27" t="str">
        <f>IF($B10="N/A","N/A",IF(C10&gt;100,"No",IF(C10&lt;85,"No","Yes")))</f>
        <v>Yes</v>
      </c>
      <c r="E10" s="4">
        <v>88.094383883000006</v>
      </c>
      <c r="F10" s="27" t="str">
        <f>IF($B10="N/A","N/A",IF(E10&gt;100,"No",IF(E10&lt;85,"No","Yes")))</f>
        <v>Yes</v>
      </c>
      <c r="G10" s="4">
        <v>88.194318288999995</v>
      </c>
      <c r="H10" s="27" t="str">
        <f>IF($B10="N/A","N/A",IF(G10&gt;100,"No",IF(G10&lt;85,"No","Yes")))</f>
        <v>Yes</v>
      </c>
      <c r="I10" s="8">
        <v>-0.14899999999999999</v>
      </c>
      <c r="J10" s="8">
        <v>0.1134</v>
      </c>
      <c r="K10" s="28" t="s">
        <v>734</v>
      </c>
      <c r="L10" s="105" t="str">
        <f t="shared" si="0"/>
        <v>Yes</v>
      </c>
    </row>
    <row r="11" spans="1:12" x14ac:dyDescent="0.2">
      <c r="A11" s="168" t="s">
        <v>94</v>
      </c>
      <c r="B11" s="5" t="s">
        <v>300</v>
      </c>
      <c r="C11" s="4">
        <v>42.250999886999999</v>
      </c>
      <c r="D11" s="27" t="str">
        <f>IF($B11="N/A","N/A",IF(C11&gt;100,"No",IF(C11&lt;80,"No","Yes")))</f>
        <v>No</v>
      </c>
      <c r="E11" s="4">
        <v>40.830057081</v>
      </c>
      <c r="F11" s="27" t="str">
        <f>IF($B11="N/A","N/A",IF(E11&gt;100,"No",IF(E11&lt;80,"No","Yes")))</f>
        <v>No</v>
      </c>
      <c r="G11" s="4">
        <v>33.044880741999997</v>
      </c>
      <c r="H11" s="27" t="str">
        <f>IF($B11="N/A","N/A",IF(G11&gt;100,"No",IF(G11&lt;80,"No","Yes")))</f>
        <v>No</v>
      </c>
      <c r="I11" s="8">
        <v>-3.36</v>
      </c>
      <c r="J11" s="8">
        <v>-19.100000000000001</v>
      </c>
      <c r="K11" s="28" t="s">
        <v>734</v>
      </c>
      <c r="L11" s="105" t="str">
        <f t="shared" si="0"/>
        <v>Yes</v>
      </c>
    </row>
    <row r="12" spans="1:12" x14ac:dyDescent="0.2">
      <c r="A12" s="168" t="s">
        <v>95</v>
      </c>
      <c r="B12" s="5" t="s">
        <v>300</v>
      </c>
      <c r="C12" s="4">
        <v>47.615046691000003</v>
      </c>
      <c r="D12" s="27" t="str">
        <f>IF($B12="N/A","N/A",IF(C12&gt;100,"No",IF(C12&lt;80,"No","Yes")))</f>
        <v>No</v>
      </c>
      <c r="E12" s="4">
        <v>39.495780590999999</v>
      </c>
      <c r="F12" s="27" t="str">
        <f>IF($B12="N/A","N/A",IF(E12&gt;100,"No",IF(E12&lt;80,"No","Yes")))</f>
        <v>No</v>
      </c>
      <c r="G12" s="4">
        <v>20.146621481</v>
      </c>
      <c r="H12" s="27" t="str">
        <f>IF($B12="N/A","N/A",IF(G12&gt;100,"No",IF(G12&lt;80,"No","Yes")))</f>
        <v>No</v>
      </c>
      <c r="I12" s="8">
        <v>-17.100000000000001</v>
      </c>
      <c r="J12" s="8">
        <v>-49</v>
      </c>
      <c r="K12" s="28" t="s">
        <v>734</v>
      </c>
      <c r="L12" s="105" t="str">
        <f t="shared" si="0"/>
        <v>No</v>
      </c>
    </row>
    <row r="13" spans="1:12" x14ac:dyDescent="0.2">
      <c r="A13" s="104" t="s">
        <v>96</v>
      </c>
      <c r="B13" s="22" t="s">
        <v>213</v>
      </c>
      <c r="C13" s="23">
        <v>912088.32</v>
      </c>
      <c r="D13" s="27" t="str">
        <f t="shared" ref="D13:D44" si="1">IF($B13="N/A","N/A",IF(C13&gt;10,"No",IF(C13&lt;-10,"No","Yes")))</f>
        <v>N/A</v>
      </c>
      <c r="E13" s="23">
        <v>1045049.46</v>
      </c>
      <c r="F13" s="27" t="str">
        <f t="shared" ref="F13:F44" si="2">IF($B13="N/A","N/A",IF(E13&gt;10,"No",IF(E13&lt;-10,"No","Yes")))</f>
        <v>N/A</v>
      </c>
      <c r="G13" s="23">
        <v>1003263.64</v>
      </c>
      <c r="H13" s="27" t="str">
        <f t="shared" ref="H13:H44" si="3">IF($B13="N/A","N/A",IF(G13&gt;10,"No",IF(G13&lt;-10,"No","Yes")))</f>
        <v>N/A</v>
      </c>
      <c r="I13" s="8">
        <v>14.58</v>
      </c>
      <c r="J13" s="8">
        <v>-4</v>
      </c>
      <c r="K13" s="28" t="s">
        <v>734</v>
      </c>
      <c r="L13" s="105" t="str">
        <f t="shared" si="0"/>
        <v>Yes</v>
      </c>
    </row>
    <row r="14" spans="1:12" x14ac:dyDescent="0.2">
      <c r="A14" s="104" t="s">
        <v>100</v>
      </c>
      <c r="B14" s="22" t="s">
        <v>213</v>
      </c>
      <c r="C14" s="23">
        <v>375771</v>
      </c>
      <c r="D14" s="27" t="str">
        <f t="shared" si="1"/>
        <v>N/A</v>
      </c>
      <c r="E14" s="23">
        <v>388316</v>
      </c>
      <c r="F14" s="27" t="str">
        <f t="shared" si="2"/>
        <v>N/A</v>
      </c>
      <c r="G14" s="23">
        <v>204823</v>
      </c>
      <c r="H14" s="27" t="str">
        <f t="shared" si="3"/>
        <v>N/A</v>
      </c>
      <c r="I14" s="8">
        <v>3.3380000000000001</v>
      </c>
      <c r="J14" s="8">
        <v>-47.3</v>
      </c>
      <c r="K14" s="28" t="s">
        <v>734</v>
      </c>
      <c r="L14" s="105" t="str">
        <f t="shared" si="0"/>
        <v>No</v>
      </c>
    </row>
    <row r="15" spans="1:12" x14ac:dyDescent="0.2">
      <c r="A15" s="104" t="s">
        <v>975</v>
      </c>
      <c r="B15" s="22" t="s">
        <v>213</v>
      </c>
      <c r="C15" s="23">
        <v>151980</v>
      </c>
      <c r="D15" s="27" t="str">
        <f t="shared" si="1"/>
        <v>N/A</v>
      </c>
      <c r="E15" s="23">
        <v>153346</v>
      </c>
      <c r="F15" s="27" t="str">
        <f t="shared" si="2"/>
        <v>N/A</v>
      </c>
      <c r="G15" s="23">
        <v>158599</v>
      </c>
      <c r="H15" s="27" t="str">
        <f t="shared" si="3"/>
        <v>N/A</v>
      </c>
      <c r="I15" s="8">
        <v>0.89880000000000004</v>
      </c>
      <c r="J15" s="8">
        <v>3.4260000000000002</v>
      </c>
      <c r="K15" s="28" t="s">
        <v>734</v>
      </c>
      <c r="L15" s="105" t="str">
        <f t="shared" si="0"/>
        <v>Yes</v>
      </c>
    </row>
    <row r="16" spans="1:12" x14ac:dyDescent="0.2">
      <c r="A16" s="104" t="s">
        <v>976</v>
      </c>
      <c r="B16" s="22" t="s">
        <v>213</v>
      </c>
      <c r="C16" s="23">
        <v>206990</v>
      </c>
      <c r="D16" s="27" t="str">
        <f t="shared" si="1"/>
        <v>N/A</v>
      </c>
      <c r="E16" s="23">
        <v>217406</v>
      </c>
      <c r="F16" s="27" t="str">
        <f t="shared" si="2"/>
        <v>N/A</v>
      </c>
      <c r="G16" s="23">
        <v>41776</v>
      </c>
      <c r="H16" s="27" t="str">
        <f t="shared" si="3"/>
        <v>N/A</v>
      </c>
      <c r="I16" s="8">
        <v>5.032</v>
      </c>
      <c r="J16" s="8">
        <v>-80.8</v>
      </c>
      <c r="K16" s="28" t="s">
        <v>734</v>
      </c>
      <c r="L16" s="105" t="str">
        <f t="shared" si="0"/>
        <v>No</v>
      </c>
    </row>
    <row r="17" spans="1:12" x14ac:dyDescent="0.2">
      <c r="A17" s="104" t="s">
        <v>977</v>
      </c>
      <c r="B17" s="22" t="s">
        <v>213</v>
      </c>
      <c r="C17" s="23">
        <v>9088</v>
      </c>
      <c r="D17" s="27" t="str">
        <f t="shared" si="1"/>
        <v>N/A</v>
      </c>
      <c r="E17" s="23">
        <v>11268</v>
      </c>
      <c r="F17" s="27" t="str">
        <f t="shared" si="2"/>
        <v>N/A</v>
      </c>
      <c r="G17" s="23">
        <v>1728</v>
      </c>
      <c r="H17" s="27" t="str">
        <f t="shared" si="3"/>
        <v>N/A</v>
      </c>
      <c r="I17" s="8">
        <v>23.99</v>
      </c>
      <c r="J17" s="8">
        <v>-84.7</v>
      </c>
      <c r="K17" s="28" t="s">
        <v>734</v>
      </c>
      <c r="L17" s="105" t="str">
        <f t="shared" si="0"/>
        <v>No</v>
      </c>
    </row>
    <row r="18" spans="1:12" x14ac:dyDescent="0.2">
      <c r="A18" s="104" t="s">
        <v>978</v>
      </c>
      <c r="B18" s="22" t="s">
        <v>213</v>
      </c>
      <c r="C18" s="23">
        <v>7713</v>
      </c>
      <c r="D18" s="27" t="str">
        <f t="shared" si="1"/>
        <v>N/A</v>
      </c>
      <c r="E18" s="23">
        <v>6296</v>
      </c>
      <c r="F18" s="27" t="str">
        <f t="shared" si="2"/>
        <v>N/A</v>
      </c>
      <c r="G18" s="23">
        <v>2720</v>
      </c>
      <c r="H18" s="27" t="str">
        <f t="shared" si="3"/>
        <v>N/A</v>
      </c>
      <c r="I18" s="8">
        <v>-18.399999999999999</v>
      </c>
      <c r="J18" s="8">
        <v>-56.8</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436486</v>
      </c>
      <c r="D20" s="27" t="str">
        <f t="shared" si="1"/>
        <v>N/A</v>
      </c>
      <c r="E20" s="23">
        <v>434820</v>
      </c>
      <c r="F20" s="27" t="str">
        <f t="shared" si="2"/>
        <v>N/A</v>
      </c>
      <c r="G20" s="23">
        <v>159635</v>
      </c>
      <c r="H20" s="27" t="str">
        <f t="shared" si="3"/>
        <v>N/A</v>
      </c>
      <c r="I20" s="8">
        <v>-0.38200000000000001</v>
      </c>
      <c r="J20" s="8">
        <v>-63.3</v>
      </c>
      <c r="K20" s="28" t="s">
        <v>734</v>
      </c>
      <c r="L20" s="105" t="str">
        <f t="shared" si="0"/>
        <v>No</v>
      </c>
    </row>
    <row r="21" spans="1:12" x14ac:dyDescent="0.2">
      <c r="A21" s="104" t="s">
        <v>980</v>
      </c>
      <c r="B21" s="22" t="s">
        <v>213</v>
      </c>
      <c r="C21" s="23">
        <v>269641</v>
      </c>
      <c r="D21" s="27" t="str">
        <f t="shared" si="1"/>
        <v>N/A</v>
      </c>
      <c r="E21" s="23">
        <v>270076</v>
      </c>
      <c r="F21" s="27" t="str">
        <f t="shared" si="2"/>
        <v>N/A</v>
      </c>
      <c r="G21" s="23">
        <v>135560</v>
      </c>
      <c r="H21" s="27" t="str">
        <f t="shared" si="3"/>
        <v>N/A</v>
      </c>
      <c r="I21" s="8">
        <v>0.1613</v>
      </c>
      <c r="J21" s="8">
        <v>-49.8</v>
      </c>
      <c r="K21" s="28" t="s">
        <v>734</v>
      </c>
      <c r="L21" s="105" t="str">
        <f t="shared" si="0"/>
        <v>No</v>
      </c>
    </row>
    <row r="22" spans="1:12" x14ac:dyDescent="0.2">
      <c r="A22" s="104" t="s">
        <v>981</v>
      </c>
      <c r="B22" s="22" t="s">
        <v>213</v>
      </c>
      <c r="C22" s="23">
        <v>145171</v>
      </c>
      <c r="D22" s="27" t="str">
        <f t="shared" si="1"/>
        <v>N/A</v>
      </c>
      <c r="E22" s="23">
        <v>143297</v>
      </c>
      <c r="F22" s="27" t="str">
        <f t="shared" si="2"/>
        <v>N/A</v>
      </c>
      <c r="G22" s="23">
        <v>21751</v>
      </c>
      <c r="H22" s="27" t="str">
        <f t="shared" si="3"/>
        <v>N/A</v>
      </c>
      <c r="I22" s="8">
        <v>-1.29</v>
      </c>
      <c r="J22" s="8">
        <v>-84.8</v>
      </c>
      <c r="K22" s="28" t="s">
        <v>734</v>
      </c>
      <c r="L22" s="105" t="str">
        <f t="shared" si="0"/>
        <v>No</v>
      </c>
    </row>
    <row r="23" spans="1:12" x14ac:dyDescent="0.2">
      <c r="A23" s="104" t="s">
        <v>982</v>
      </c>
      <c r="B23" s="22" t="s">
        <v>213</v>
      </c>
      <c r="C23" s="23">
        <v>10263</v>
      </c>
      <c r="D23" s="27" t="str">
        <f>IF($B23="N/A","N/A",IF(C23&gt;10,"No",IF(C23&lt;-10,"No","Yes")))</f>
        <v>N/A</v>
      </c>
      <c r="E23" s="23">
        <v>9643</v>
      </c>
      <c r="F23" s="27" t="str">
        <f t="shared" si="2"/>
        <v>N/A</v>
      </c>
      <c r="G23" s="23">
        <v>517</v>
      </c>
      <c r="H23" s="27" t="str">
        <f t="shared" si="3"/>
        <v>N/A</v>
      </c>
      <c r="I23" s="8">
        <v>-6.04</v>
      </c>
      <c r="J23" s="8">
        <v>-94.6</v>
      </c>
      <c r="K23" s="28" t="s">
        <v>734</v>
      </c>
      <c r="L23" s="105" t="str">
        <f t="shared" si="0"/>
        <v>No</v>
      </c>
    </row>
    <row r="24" spans="1:12" x14ac:dyDescent="0.2">
      <c r="A24" s="104" t="s">
        <v>983</v>
      </c>
      <c r="B24" s="22" t="s">
        <v>213</v>
      </c>
      <c r="C24" s="23">
        <v>11411</v>
      </c>
      <c r="D24" s="27" t="str">
        <f t="shared" si="1"/>
        <v>N/A</v>
      </c>
      <c r="E24" s="23">
        <v>11804</v>
      </c>
      <c r="F24" s="27" t="str">
        <f t="shared" si="2"/>
        <v>N/A</v>
      </c>
      <c r="G24" s="23">
        <v>1807</v>
      </c>
      <c r="H24" s="27" t="str">
        <f t="shared" si="3"/>
        <v>N/A</v>
      </c>
      <c r="I24" s="8">
        <v>3.444</v>
      </c>
      <c r="J24" s="8">
        <v>-84.7</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195522</v>
      </c>
      <c r="D26" s="27" t="str">
        <f t="shared" si="1"/>
        <v>N/A</v>
      </c>
      <c r="E26" s="23">
        <v>243164</v>
      </c>
      <c r="F26" s="27" t="str">
        <f t="shared" si="2"/>
        <v>N/A</v>
      </c>
      <c r="G26" s="23">
        <v>32241</v>
      </c>
      <c r="H26" s="27" t="str">
        <f t="shared" si="3"/>
        <v>N/A</v>
      </c>
      <c r="I26" s="8">
        <v>24.37</v>
      </c>
      <c r="J26" s="8">
        <v>-86.7</v>
      </c>
      <c r="K26" s="28" t="s">
        <v>734</v>
      </c>
      <c r="L26" s="105" t="str">
        <f t="shared" si="0"/>
        <v>No</v>
      </c>
    </row>
    <row r="27" spans="1:12" x14ac:dyDescent="0.2">
      <c r="A27" s="104" t="s">
        <v>985</v>
      </c>
      <c r="B27" s="22" t="s">
        <v>213</v>
      </c>
      <c r="C27" s="23">
        <v>66788</v>
      </c>
      <c r="D27" s="27" t="str">
        <f t="shared" si="1"/>
        <v>N/A</v>
      </c>
      <c r="E27" s="23">
        <v>93431</v>
      </c>
      <c r="F27" s="27" t="str">
        <f t="shared" si="2"/>
        <v>N/A</v>
      </c>
      <c r="G27" s="23">
        <v>8836</v>
      </c>
      <c r="H27" s="27" t="str">
        <f t="shared" si="3"/>
        <v>N/A</v>
      </c>
      <c r="I27" s="8">
        <v>39.89</v>
      </c>
      <c r="J27" s="8">
        <v>-90.5</v>
      </c>
      <c r="K27" s="28" t="s">
        <v>734</v>
      </c>
      <c r="L27" s="105" t="str">
        <f t="shared" si="0"/>
        <v>No</v>
      </c>
    </row>
    <row r="28" spans="1:12" x14ac:dyDescent="0.2">
      <c r="A28" s="104" t="s">
        <v>986</v>
      </c>
      <c r="B28" s="22" t="s">
        <v>213</v>
      </c>
      <c r="C28" s="23">
        <v>11</v>
      </c>
      <c r="D28" s="27" t="str">
        <f t="shared" si="1"/>
        <v>N/A</v>
      </c>
      <c r="E28" s="23">
        <v>11</v>
      </c>
      <c r="F28" s="27" t="str">
        <f t="shared" si="2"/>
        <v>N/A</v>
      </c>
      <c r="G28" s="23">
        <v>11</v>
      </c>
      <c r="H28" s="27" t="str">
        <f t="shared" si="3"/>
        <v>N/A</v>
      </c>
      <c r="I28" s="8">
        <v>0</v>
      </c>
      <c r="J28" s="8">
        <v>150</v>
      </c>
      <c r="K28" s="28" t="s">
        <v>734</v>
      </c>
      <c r="L28" s="105" t="str">
        <f t="shared" si="0"/>
        <v>No</v>
      </c>
    </row>
    <row r="29" spans="1:12" x14ac:dyDescent="0.2">
      <c r="A29" s="104" t="s">
        <v>987</v>
      </c>
      <c r="B29" s="22" t="s">
        <v>213</v>
      </c>
      <c r="C29" s="23">
        <v>52252</v>
      </c>
      <c r="D29" s="27" t="str">
        <f t="shared" si="1"/>
        <v>N/A</v>
      </c>
      <c r="E29" s="23">
        <v>34272</v>
      </c>
      <c r="F29" s="27" t="str">
        <f t="shared" si="2"/>
        <v>N/A</v>
      </c>
      <c r="G29" s="23">
        <v>6252</v>
      </c>
      <c r="H29" s="27" t="str">
        <f t="shared" si="3"/>
        <v>N/A</v>
      </c>
      <c r="I29" s="8">
        <v>-34.4</v>
      </c>
      <c r="J29" s="8">
        <v>-81.8</v>
      </c>
      <c r="K29" s="28" t="s">
        <v>734</v>
      </c>
      <c r="L29" s="105" t="str">
        <f t="shared" si="0"/>
        <v>No</v>
      </c>
    </row>
    <row r="30" spans="1:12" x14ac:dyDescent="0.2">
      <c r="A30" s="104" t="s">
        <v>988</v>
      </c>
      <c r="B30" s="22" t="s">
        <v>213</v>
      </c>
      <c r="C30" s="23">
        <v>34096</v>
      </c>
      <c r="D30" s="27" t="str">
        <f t="shared" si="1"/>
        <v>N/A</v>
      </c>
      <c r="E30" s="23">
        <v>68268</v>
      </c>
      <c r="F30" s="27" t="str">
        <f t="shared" si="2"/>
        <v>N/A</v>
      </c>
      <c r="G30" s="23">
        <v>6559</v>
      </c>
      <c r="H30" s="27" t="str">
        <f t="shared" si="3"/>
        <v>N/A</v>
      </c>
      <c r="I30" s="8">
        <v>100.2</v>
      </c>
      <c r="J30" s="8">
        <v>-90.4</v>
      </c>
      <c r="K30" s="28" t="s">
        <v>734</v>
      </c>
      <c r="L30" s="105" t="str">
        <f t="shared" si="0"/>
        <v>No</v>
      </c>
    </row>
    <row r="31" spans="1:12" x14ac:dyDescent="0.2">
      <c r="A31" s="104" t="s">
        <v>989</v>
      </c>
      <c r="B31" s="22" t="s">
        <v>213</v>
      </c>
      <c r="C31" s="23">
        <v>6458</v>
      </c>
      <c r="D31" s="27" t="str">
        <f t="shared" si="1"/>
        <v>N/A</v>
      </c>
      <c r="E31" s="23">
        <v>14283</v>
      </c>
      <c r="F31" s="27" t="str">
        <f t="shared" si="2"/>
        <v>N/A</v>
      </c>
      <c r="G31" s="23">
        <v>3074</v>
      </c>
      <c r="H31" s="27" t="str">
        <f t="shared" si="3"/>
        <v>N/A</v>
      </c>
      <c r="I31" s="8">
        <v>121.2</v>
      </c>
      <c r="J31" s="8">
        <v>-78.5</v>
      </c>
      <c r="K31" s="28" t="s">
        <v>734</v>
      </c>
      <c r="L31" s="105" t="str">
        <f t="shared" si="0"/>
        <v>No</v>
      </c>
    </row>
    <row r="32" spans="1:12" x14ac:dyDescent="0.2">
      <c r="A32" s="104" t="s">
        <v>990</v>
      </c>
      <c r="B32" s="22" t="s">
        <v>213</v>
      </c>
      <c r="C32" s="23">
        <v>35925</v>
      </c>
      <c r="D32" s="27" t="str">
        <f t="shared" si="1"/>
        <v>N/A</v>
      </c>
      <c r="E32" s="23">
        <v>32908</v>
      </c>
      <c r="F32" s="27" t="str">
        <f t="shared" si="2"/>
        <v>N/A</v>
      </c>
      <c r="G32" s="23">
        <v>7515</v>
      </c>
      <c r="H32" s="27" t="str">
        <f t="shared" si="3"/>
        <v>N/A</v>
      </c>
      <c r="I32" s="8">
        <v>-8.4</v>
      </c>
      <c r="J32" s="8">
        <v>-77.2</v>
      </c>
      <c r="K32" s="28" t="s">
        <v>734</v>
      </c>
      <c r="L32" s="105" t="str">
        <f t="shared" si="0"/>
        <v>No</v>
      </c>
    </row>
    <row r="33" spans="1:12" x14ac:dyDescent="0.2">
      <c r="A33" s="104" t="s">
        <v>991</v>
      </c>
      <c r="B33" s="22" t="s">
        <v>213</v>
      </c>
      <c r="C33" s="23">
        <v>11</v>
      </c>
      <c r="D33" s="27" t="str">
        <f t="shared" si="1"/>
        <v>N/A</v>
      </c>
      <c r="E33" s="23">
        <v>0</v>
      </c>
      <c r="F33" s="27" t="str">
        <f t="shared" si="2"/>
        <v>N/A</v>
      </c>
      <c r="G33" s="23">
        <v>0</v>
      </c>
      <c r="H33" s="27" t="str">
        <f t="shared" si="3"/>
        <v>N/A</v>
      </c>
      <c r="I33" s="8">
        <v>-100</v>
      </c>
      <c r="J33" s="8" t="s">
        <v>1751</v>
      </c>
      <c r="K33" s="28" t="s">
        <v>734</v>
      </c>
      <c r="L33" s="105" t="str">
        <f t="shared" si="0"/>
        <v>N/A</v>
      </c>
    </row>
    <row r="34" spans="1:12" x14ac:dyDescent="0.2">
      <c r="A34" s="104" t="s">
        <v>105</v>
      </c>
      <c r="B34" s="22" t="s">
        <v>213</v>
      </c>
      <c r="C34" s="23">
        <v>166628</v>
      </c>
      <c r="D34" s="27" t="str">
        <f t="shared" si="1"/>
        <v>N/A</v>
      </c>
      <c r="E34" s="23">
        <v>331800</v>
      </c>
      <c r="F34" s="27" t="str">
        <f t="shared" si="2"/>
        <v>N/A</v>
      </c>
      <c r="G34" s="23">
        <v>57836</v>
      </c>
      <c r="H34" s="27" t="str">
        <f t="shared" si="3"/>
        <v>N/A</v>
      </c>
      <c r="I34" s="8">
        <v>99.13</v>
      </c>
      <c r="J34" s="8">
        <v>-82.6</v>
      </c>
      <c r="K34" s="28" t="s">
        <v>734</v>
      </c>
      <c r="L34" s="105" t="str">
        <f t="shared" si="0"/>
        <v>No</v>
      </c>
    </row>
    <row r="35" spans="1:12" x14ac:dyDescent="0.2">
      <c r="A35" s="104" t="s">
        <v>992</v>
      </c>
      <c r="B35" s="22" t="s">
        <v>213</v>
      </c>
      <c r="C35" s="23">
        <v>28379</v>
      </c>
      <c r="D35" s="27" t="str">
        <f t="shared" si="1"/>
        <v>N/A</v>
      </c>
      <c r="E35" s="23">
        <v>50430</v>
      </c>
      <c r="F35" s="27" t="str">
        <f t="shared" si="2"/>
        <v>N/A</v>
      </c>
      <c r="G35" s="23">
        <v>5837</v>
      </c>
      <c r="H35" s="27" t="str">
        <f t="shared" si="3"/>
        <v>N/A</v>
      </c>
      <c r="I35" s="8">
        <v>77.7</v>
      </c>
      <c r="J35" s="8">
        <v>-88.4</v>
      </c>
      <c r="K35" s="28" t="s">
        <v>734</v>
      </c>
      <c r="L35" s="105" t="str">
        <f t="shared" si="0"/>
        <v>No</v>
      </c>
    </row>
    <row r="36" spans="1:12" x14ac:dyDescent="0.2">
      <c r="A36" s="104" t="s">
        <v>993</v>
      </c>
      <c r="B36" s="22" t="s">
        <v>213</v>
      </c>
      <c r="C36" s="23">
        <v>11</v>
      </c>
      <c r="D36" s="27" t="str">
        <f t="shared" si="1"/>
        <v>N/A</v>
      </c>
      <c r="E36" s="23">
        <v>11</v>
      </c>
      <c r="F36" s="27" t="str">
        <f t="shared" si="2"/>
        <v>N/A</v>
      </c>
      <c r="G36" s="23">
        <v>11</v>
      </c>
      <c r="H36" s="27" t="str">
        <f t="shared" si="3"/>
        <v>N/A</v>
      </c>
      <c r="I36" s="8">
        <v>0</v>
      </c>
      <c r="J36" s="8">
        <v>-66.7</v>
      </c>
      <c r="K36" s="28" t="s">
        <v>734</v>
      </c>
      <c r="L36" s="105" t="str">
        <f t="shared" si="0"/>
        <v>No</v>
      </c>
    </row>
    <row r="37" spans="1:12" x14ac:dyDescent="0.2">
      <c r="A37" s="104" t="s">
        <v>994</v>
      </c>
      <c r="B37" s="22" t="s">
        <v>213</v>
      </c>
      <c r="C37" s="23">
        <v>11532</v>
      </c>
      <c r="D37" s="27" t="str">
        <f t="shared" si="1"/>
        <v>N/A</v>
      </c>
      <c r="E37" s="23">
        <v>7071</v>
      </c>
      <c r="F37" s="27" t="str">
        <f t="shared" si="2"/>
        <v>N/A</v>
      </c>
      <c r="G37" s="23">
        <v>1014</v>
      </c>
      <c r="H37" s="27" t="str">
        <f t="shared" si="3"/>
        <v>N/A</v>
      </c>
      <c r="I37" s="8">
        <v>-38.700000000000003</v>
      </c>
      <c r="J37" s="8">
        <v>-85.7</v>
      </c>
      <c r="K37" s="28" t="s">
        <v>734</v>
      </c>
      <c r="L37" s="105" t="str">
        <f t="shared" si="0"/>
        <v>No</v>
      </c>
    </row>
    <row r="38" spans="1:12" x14ac:dyDescent="0.2">
      <c r="A38" s="104" t="s">
        <v>995</v>
      </c>
      <c r="B38" s="22" t="s">
        <v>213</v>
      </c>
      <c r="C38" s="23">
        <v>2164</v>
      </c>
      <c r="D38" s="27" t="str">
        <f t="shared" si="1"/>
        <v>N/A</v>
      </c>
      <c r="E38" s="23">
        <v>191198</v>
      </c>
      <c r="F38" s="27" t="str">
        <f t="shared" si="2"/>
        <v>N/A</v>
      </c>
      <c r="G38" s="23">
        <v>22751</v>
      </c>
      <c r="H38" s="27" t="str">
        <f t="shared" si="3"/>
        <v>N/A</v>
      </c>
      <c r="I38" s="8">
        <v>8735</v>
      </c>
      <c r="J38" s="8">
        <v>-88.1</v>
      </c>
      <c r="K38" s="28" t="s">
        <v>734</v>
      </c>
      <c r="L38" s="105" t="str">
        <f t="shared" si="0"/>
        <v>No</v>
      </c>
    </row>
    <row r="39" spans="1:12" x14ac:dyDescent="0.2">
      <c r="A39" s="104" t="s">
        <v>996</v>
      </c>
      <c r="B39" s="22" t="s">
        <v>213</v>
      </c>
      <c r="C39" s="23">
        <v>30485</v>
      </c>
      <c r="D39" s="27" t="str">
        <f t="shared" si="1"/>
        <v>N/A</v>
      </c>
      <c r="E39" s="23">
        <v>38127</v>
      </c>
      <c r="F39" s="27" t="str">
        <f t="shared" si="2"/>
        <v>N/A</v>
      </c>
      <c r="G39" s="23">
        <v>21589</v>
      </c>
      <c r="H39" s="27" t="str">
        <f t="shared" si="3"/>
        <v>N/A</v>
      </c>
      <c r="I39" s="8">
        <v>25.07</v>
      </c>
      <c r="J39" s="8">
        <v>-43.4</v>
      </c>
      <c r="K39" s="28" t="s">
        <v>734</v>
      </c>
      <c r="L39" s="105" t="str">
        <f t="shared" si="0"/>
        <v>No</v>
      </c>
    </row>
    <row r="40" spans="1:12" x14ac:dyDescent="0.2">
      <c r="A40" s="104" t="s">
        <v>997</v>
      </c>
      <c r="B40" s="22" t="s">
        <v>213</v>
      </c>
      <c r="C40" s="23">
        <v>94065</v>
      </c>
      <c r="D40" s="27" t="str">
        <f t="shared" si="1"/>
        <v>N/A</v>
      </c>
      <c r="E40" s="23">
        <v>44971</v>
      </c>
      <c r="F40" s="27" t="str">
        <f t="shared" si="2"/>
        <v>N/A</v>
      </c>
      <c r="G40" s="23">
        <v>6644</v>
      </c>
      <c r="H40" s="27" t="str">
        <f t="shared" si="3"/>
        <v>N/A</v>
      </c>
      <c r="I40" s="8">
        <v>-52.2</v>
      </c>
      <c r="J40" s="8">
        <v>-85.2</v>
      </c>
      <c r="K40" s="28" t="s">
        <v>734</v>
      </c>
      <c r="L40" s="105" t="str">
        <f t="shared" si="0"/>
        <v>No</v>
      </c>
    </row>
    <row r="41" spans="1:12" x14ac:dyDescent="0.2">
      <c r="A41" s="168" t="s">
        <v>84</v>
      </c>
      <c r="B41" s="22" t="s">
        <v>213</v>
      </c>
      <c r="C41" s="29">
        <v>20056336970</v>
      </c>
      <c r="D41" s="27" t="str">
        <f t="shared" si="1"/>
        <v>N/A</v>
      </c>
      <c r="E41" s="29">
        <v>21799749849</v>
      </c>
      <c r="F41" s="27" t="str">
        <f t="shared" si="2"/>
        <v>N/A</v>
      </c>
      <c r="G41" s="29">
        <v>24679376743</v>
      </c>
      <c r="H41" s="27" t="str">
        <f t="shared" si="3"/>
        <v>N/A</v>
      </c>
      <c r="I41" s="8">
        <v>8.6929999999999996</v>
      </c>
      <c r="J41" s="8">
        <v>13.21</v>
      </c>
      <c r="K41" s="28" t="s">
        <v>734</v>
      </c>
      <c r="L41" s="105" t="str">
        <f t="shared" si="0"/>
        <v>Yes</v>
      </c>
    </row>
    <row r="42" spans="1:12" x14ac:dyDescent="0.2">
      <c r="A42" s="168" t="s">
        <v>1474</v>
      </c>
      <c r="B42" s="22" t="s">
        <v>213</v>
      </c>
      <c r="C42" s="29">
        <v>17077.841812999999</v>
      </c>
      <c r="D42" s="27" t="str">
        <f t="shared" si="1"/>
        <v>N/A</v>
      </c>
      <c r="E42" s="29">
        <v>15592.411021</v>
      </c>
      <c r="F42" s="27" t="str">
        <f t="shared" si="2"/>
        <v>N/A</v>
      </c>
      <c r="G42" s="29">
        <v>18099.024067999999</v>
      </c>
      <c r="H42" s="27" t="str">
        <f t="shared" si="3"/>
        <v>N/A</v>
      </c>
      <c r="I42" s="8">
        <v>-8.6999999999999993</v>
      </c>
      <c r="J42" s="8">
        <v>16.079999999999998</v>
      </c>
      <c r="K42" s="28" t="s">
        <v>734</v>
      </c>
      <c r="L42" s="105" t="str">
        <f t="shared" si="0"/>
        <v>Yes</v>
      </c>
    </row>
    <row r="43" spans="1:12" x14ac:dyDescent="0.2">
      <c r="A43" s="168" t="s">
        <v>1475</v>
      </c>
      <c r="B43" s="22" t="s">
        <v>213</v>
      </c>
      <c r="C43" s="29">
        <v>23061.213027000002</v>
      </c>
      <c r="D43" s="27" t="str">
        <f t="shared" si="1"/>
        <v>N/A</v>
      </c>
      <c r="E43" s="29">
        <v>23188.115049</v>
      </c>
      <c r="F43" s="27" t="str">
        <f t="shared" si="2"/>
        <v>N/A</v>
      </c>
      <c r="G43" s="29">
        <v>27190.620919000001</v>
      </c>
      <c r="H43" s="27" t="str">
        <f t="shared" si="3"/>
        <v>N/A</v>
      </c>
      <c r="I43" s="8">
        <v>0.55030000000000001</v>
      </c>
      <c r="J43" s="8">
        <v>17.260000000000002</v>
      </c>
      <c r="K43" s="28" t="s">
        <v>734</v>
      </c>
      <c r="L43" s="105" t="str">
        <f t="shared" si="0"/>
        <v>Yes</v>
      </c>
    </row>
    <row r="44" spans="1:12" x14ac:dyDescent="0.2">
      <c r="A44" s="137" t="s">
        <v>107</v>
      </c>
      <c r="B44" s="22" t="s">
        <v>213</v>
      </c>
      <c r="C44" s="29">
        <v>4353238623</v>
      </c>
      <c r="D44" s="27" t="str">
        <f t="shared" si="1"/>
        <v>N/A</v>
      </c>
      <c r="E44" s="29">
        <v>6068172117</v>
      </c>
      <c r="F44" s="27" t="str">
        <f t="shared" si="2"/>
        <v>N/A</v>
      </c>
      <c r="G44" s="29">
        <v>11103557237</v>
      </c>
      <c r="H44" s="27" t="str">
        <f t="shared" si="3"/>
        <v>N/A</v>
      </c>
      <c r="I44" s="8">
        <v>39.39</v>
      </c>
      <c r="J44" s="8">
        <v>82.98</v>
      </c>
      <c r="K44" s="28" t="s">
        <v>734</v>
      </c>
      <c r="L44" s="105" t="str">
        <f t="shared" si="0"/>
        <v>No</v>
      </c>
    </row>
    <row r="45" spans="1:12" x14ac:dyDescent="0.2">
      <c r="A45" s="168" t="s">
        <v>158</v>
      </c>
      <c r="B45" s="30" t="s">
        <v>217</v>
      </c>
      <c r="C45" s="1">
        <v>100397</v>
      </c>
      <c r="D45" s="27" t="str">
        <f>IF($B45="N/A","N/A",IF(C45&gt;0,"No",IF(C45&lt;0,"No","Yes")))</f>
        <v>No</v>
      </c>
      <c r="E45" s="1">
        <v>58848</v>
      </c>
      <c r="F45" s="27" t="str">
        <f>IF($B45="N/A","N/A",IF(E45&gt;0,"No",IF(E45&lt;0,"No","Yes")))</f>
        <v>No</v>
      </c>
      <c r="G45" s="1">
        <v>20421</v>
      </c>
      <c r="H45" s="27" t="str">
        <f>IF($B45="N/A","N/A",IF(G45&gt;0,"No",IF(G45&lt;0,"No","Yes")))</f>
        <v>No</v>
      </c>
      <c r="I45" s="8">
        <v>-41.4</v>
      </c>
      <c r="J45" s="8">
        <v>-65.3</v>
      </c>
      <c r="K45" s="28" t="s">
        <v>734</v>
      </c>
      <c r="L45" s="105" t="str">
        <f t="shared" si="0"/>
        <v>No</v>
      </c>
    </row>
    <row r="46" spans="1:12" x14ac:dyDescent="0.2">
      <c r="A46" s="168" t="s">
        <v>156</v>
      </c>
      <c r="B46" s="22" t="s">
        <v>213</v>
      </c>
      <c r="C46" s="29">
        <v>3160765093</v>
      </c>
      <c r="D46" s="27" t="str">
        <f t="shared" ref="D46:D47" si="4">IF($B46="N/A","N/A",IF(C46&gt;10,"No",IF(C46&lt;-10,"No","Yes")))</f>
        <v>N/A</v>
      </c>
      <c r="E46" s="29">
        <v>174797148</v>
      </c>
      <c r="F46" s="27" t="str">
        <f t="shared" ref="F46:F47" si="5">IF($B46="N/A","N/A",IF(E46&gt;10,"No",IF(E46&lt;-10,"No","Yes")))</f>
        <v>N/A</v>
      </c>
      <c r="G46" s="29">
        <v>295699306</v>
      </c>
      <c r="H46" s="27" t="str">
        <f t="shared" ref="H46:H47" si="6">IF($B46="N/A","N/A",IF(G46&gt;10,"No",IF(G46&lt;-10,"No","Yes")))</f>
        <v>N/A</v>
      </c>
      <c r="I46" s="8">
        <v>-94.5</v>
      </c>
      <c r="J46" s="8">
        <v>69.17</v>
      </c>
      <c r="K46" s="28" t="s">
        <v>734</v>
      </c>
      <c r="L46" s="105" t="str">
        <f t="shared" si="0"/>
        <v>No</v>
      </c>
    </row>
    <row r="47" spans="1:12" x14ac:dyDescent="0.2">
      <c r="A47" s="168" t="s">
        <v>1277</v>
      </c>
      <c r="B47" s="22" t="s">
        <v>213</v>
      </c>
      <c r="C47" s="29">
        <v>31482.664751</v>
      </c>
      <c r="D47" s="27" t="str">
        <f t="shared" si="4"/>
        <v>N/A</v>
      </c>
      <c r="E47" s="29">
        <v>2970.3158646000002</v>
      </c>
      <c r="F47" s="27" t="str">
        <f t="shared" si="5"/>
        <v>N/A</v>
      </c>
      <c r="G47" s="29">
        <v>14480.157975</v>
      </c>
      <c r="H47" s="27" t="str">
        <f t="shared" si="6"/>
        <v>N/A</v>
      </c>
      <c r="I47" s="8">
        <v>-90.6</v>
      </c>
      <c r="J47" s="8">
        <v>387.5</v>
      </c>
      <c r="K47" s="28" t="s">
        <v>734</v>
      </c>
      <c r="L47" s="105" t="str">
        <f>IF(J47="Div by 0", "N/A", IF(OR(J47="N/A",K47="N/A"),"N/A", IF(J47&gt;VALUE(MID(K47,1,2)), "No", IF(J47&lt;-1*VALUE(MID(K47,1,2)), "No", "Yes"))))</f>
        <v>No</v>
      </c>
    </row>
    <row r="48" spans="1:12" x14ac:dyDescent="0.2">
      <c r="A48" s="168" t="s">
        <v>1476</v>
      </c>
      <c r="B48" s="22" t="s">
        <v>213</v>
      </c>
      <c r="C48" s="29">
        <v>18657.033341999999</v>
      </c>
      <c r="D48" s="27" t="str">
        <f t="shared" ref="D48:D74" si="7">IF($B48="N/A","N/A",IF(C48&gt;10,"No",IF(C48&lt;-10,"No","Yes")))</f>
        <v>N/A</v>
      </c>
      <c r="E48" s="29">
        <v>18973.097422999999</v>
      </c>
      <c r="F48" s="27" t="str">
        <f t="shared" ref="F48:F74" si="8">IF($B48="N/A","N/A",IF(E48&gt;10,"No",IF(E48&lt;-10,"No","Yes")))</f>
        <v>N/A</v>
      </c>
      <c r="G48" s="29">
        <v>11853.486444</v>
      </c>
      <c r="H48" s="27" t="str">
        <f t="shared" ref="H48:H74" si="9">IF($B48="N/A","N/A",IF(G48&gt;10,"No",IF(G48&lt;-10,"No","Yes")))</f>
        <v>N/A</v>
      </c>
      <c r="I48" s="8">
        <v>1.694</v>
      </c>
      <c r="J48" s="8">
        <v>-37.5</v>
      </c>
      <c r="K48" s="28" t="s">
        <v>734</v>
      </c>
      <c r="L48" s="105" t="str">
        <f t="shared" ref="L48:L74" si="10">IF(J48="Div by 0", "N/A", IF(K48="N/A","N/A", IF(J48&gt;VALUE(MID(K48,1,2)), "No", IF(J48&lt;-1*VALUE(MID(K48,1,2)), "No", "Yes"))))</f>
        <v>No</v>
      </c>
    </row>
    <row r="49" spans="1:12" x14ac:dyDescent="0.2">
      <c r="A49" s="168" t="s">
        <v>1477</v>
      </c>
      <c r="B49" s="22" t="s">
        <v>213</v>
      </c>
      <c r="C49" s="29">
        <v>8799.6039084000004</v>
      </c>
      <c r="D49" s="27" t="str">
        <f t="shared" si="7"/>
        <v>N/A</v>
      </c>
      <c r="E49" s="29">
        <v>8364.1120406999999</v>
      </c>
      <c r="F49" s="27" t="str">
        <f t="shared" si="8"/>
        <v>N/A</v>
      </c>
      <c r="G49" s="29">
        <v>7862.6165801999996</v>
      </c>
      <c r="H49" s="27" t="str">
        <f t="shared" si="9"/>
        <v>N/A</v>
      </c>
      <c r="I49" s="8">
        <v>-4.95</v>
      </c>
      <c r="J49" s="8">
        <v>-6</v>
      </c>
      <c r="K49" s="28" t="s">
        <v>734</v>
      </c>
      <c r="L49" s="105" t="str">
        <f t="shared" si="10"/>
        <v>Yes</v>
      </c>
    </row>
    <row r="50" spans="1:12" x14ac:dyDescent="0.2">
      <c r="A50" s="168" t="s">
        <v>1478</v>
      </c>
      <c r="B50" s="22" t="s">
        <v>213</v>
      </c>
      <c r="C50" s="29">
        <v>26932.422325</v>
      </c>
      <c r="D50" s="27" t="str">
        <f t="shared" si="7"/>
        <v>N/A</v>
      </c>
      <c r="E50" s="29">
        <v>27594.430627000002</v>
      </c>
      <c r="F50" s="27" t="str">
        <f t="shared" si="8"/>
        <v>N/A</v>
      </c>
      <c r="G50" s="29">
        <v>27864.136010999999</v>
      </c>
      <c r="H50" s="27" t="str">
        <f t="shared" si="9"/>
        <v>N/A</v>
      </c>
      <c r="I50" s="8">
        <v>2.4580000000000002</v>
      </c>
      <c r="J50" s="8">
        <v>0.97740000000000005</v>
      </c>
      <c r="K50" s="28" t="s">
        <v>734</v>
      </c>
      <c r="L50" s="105" t="str">
        <f t="shared" si="10"/>
        <v>Yes</v>
      </c>
    </row>
    <row r="51" spans="1:12" x14ac:dyDescent="0.2">
      <c r="A51" s="168" t="s">
        <v>1479</v>
      </c>
      <c r="B51" s="22" t="s">
        <v>213</v>
      </c>
      <c r="C51" s="29">
        <v>4627.7199603999998</v>
      </c>
      <c r="D51" s="27" t="str">
        <f t="shared" si="7"/>
        <v>N/A</v>
      </c>
      <c r="E51" s="29">
        <v>4128.1918708000003</v>
      </c>
      <c r="F51" s="27" t="str">
        <f t="shared" si="8"/>
        <v>N/A</v>
      </c>
      <c r="G51" s="29">
        <v>1304.8234954</v>
      </c>
      <c r="H51" s="27" t="str">
        <f t="shared" si="9"/>
        <v>N/A</v>
      </c>
      <c r="I51" s="8">
        <v>-10.8</v>
      </c>
      <c r="J51" s="8">
        <v>-68.400000000000006</v>
      </c>
      <c r="K51" s="28" t="s">
        <v>734</v>
      </c>
      <c r="L51" s="105" t="str">
        <f t="shared" si="10"/>
        <v>No</v>
      </c>
    </row>
    <row r="52" spans="1:12" x14ac:dyDescent="0.2">
      <c r="A52" s="168" t="s">
        <v>1480</v>
      </c>
      <c r="B52" s="22" t="s">
        <v>213</v>
      </c>
      <c r="C52" s="29">
        <v>7339.4863218</v>
      </c>
      <c r="D52" s="27" t="str">
        <f t="shared" si="7"/>
        <v>N/A</v>
      </c>
      <c r="E52" s="29">
        <v>6232.9928526000003</v>
      </c>
      <c r="F52" s="27" t="str">
        <f t="shared" si="8"/>
        <v>N/A</v>
      </c>
      <c r="G52" s="29">
        <v>5351.7080882</v>
      </c>
      <c r="H52" s="27" t="str">
        <f t="shared" si="9"/>
        <v>N/A</v>
      </c>
      <c r="I52" s="8">
        <v>-15.1</v>
      </c>
      <c r="J52" s="8">
        <v>-14.1</v>
      </c>
      <c r="K52" s="28" t="s">
        <v>734</v>
      </c>
      <c r="L52" s="105" t="str">
        <f t="shared" si="10"/>
        <v>Yes</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27528.326485000001</v>
      </c>
      <c r="D54" s="27" t="str">
        <f t="shared" si="7"/>
        <v>N/A</v>
      </c>
      <c r="E54" s="29">
        <v>30426.132248000002</v>
      </c>
      <c r="F54" s="27" t="str">
        <f t="shared" si="8"/>
        <v>N/A</v>
      </c>
      <c r="G54" s="29">
        <v>42238.998082999999</v>
      </c>
      <c r="H54" s="27" t="str">
        <f t="shared" si="9"/>
        <v>N/A</v>
      </c>
      <c r="I54" s="8">
        <v>10.53</v>
      </c>
      <c r="J54" s="8">
        <v>38.82</v>
      </c>
      <c r="K54" s="28" t="s">
        <v>734</v>
      </c>
      <c r="L54" s="105" t="str">
        <f t="shared" si="10"/>
        <v>No</v>
      </c>
    </row>
    <row r="55" spans="1:12" x14ac:dyDescent="0.2">
      <c r="A55" s="168" t="s">
        <v>1483</v>
      </c>
      <c r="B55" s="22" t="s">
        <v>213</v>
      </c>
      <c r="C55" s="29">
        <v>25995.175789000001</v>
      </c>
      <c r="D55" s="27" t="str">
        <f t="shared" si="7"/>
        <v>N/A</v>
      </c>
      <c r="E55" s="29">
        <v>27699.609536</v>
      </c>
      <c r="F55" s="27" t="str">
        <f t="shared" si="8"/>
        <v>N/A</v>
      </c>
      <c r="G55" s="29">
        <v>43790.815875</v>
      </c>
      <c r="H55" s="27" t="str">
        <f t="shared" si="9"/>
        <v>N/A</v>
      </c>
      <c r="I55" s="8">
        <v>6.5570000000000004</v>
      </c>
      <c r="J55" s="8">
        <v>58.09</v>
      </c>
      <c r="K55" s="28" t="s">
        <v>734</v>
      </c>
      <c r="L55" s="105" t="str">
        <f t="shared" si="10"/>
        <v>No</v>
      </c>
    </row>
    <row r="56" spans="1:12" ht="25.5" x14ac:dyDescent="0.2">
      <c r="A56" s="168" t="s">
        <v>1484</v>
      </c>
      <c r="B56" s="22" t="s">
        <v>213</v>
      </c>
      <c r="C56" s="29">
        <v>32602.186462999998</v>
      </c>
      <c r="D56" s="27" t="str">
        <f t="shared" si="7"/>
        <v>N/A</v>
      </c>
      <c r="E56" s="29">
        <v>37887.496464999997</v>
      </c>
      <c r="F56" s="27" t="str">
        <f t="shared" si="8"/>
        <v>N/A</v>
      </c>
      <c r="G56" s="29">
        <v>34901.135258000002</v>
      </c>
      <c r="H56" s="27" t="str">
        <f t="shared" si="9"/>
        <v>N/A</v>
      </c>
      <c r="I56" s="8">
        <v>16.21</v>
      </c>
      <c r="J56" s="8">
        <v>-7.88</v>
      </c>
      <c r="K56" s="28" t="s">
        <v>734</v>
      </c>
      <c r="L56" s="105" t="str">
        <f t="shared" si="10"/>
        <v>Yes</v>
      </c>
    </row>
    <row r="57" spans="1:12" x14ac:dyDescent="0.2">
      <c r="A57" s="168" t="s">
        <v>1485</v>
      </c>
      <c r="B57" s="22" t="s">
        <v>213</v>
      </c>
      <c r="C57" s="29">
        <v>4515.8146741</v>
      </c>
      <c r="D57" s="27" t="str">
        <f t="shared" si="7"/>
        <v>N/A</v>
      </c>
      <c r="E57" s="29">
        <v>4206.3433579000002</v>
      </c>
      <c r="F57" s="27" t="str">
        <f t="shared" si="8"/>
        <v>N/A</v>
      </c>
      <c r="G57" s="29">
        <v>3218.1218568999998</v>
      </c>
      <c r="H57" s="27" t="str">
        <f t="shared" si="9"/>
        <v>N/A</v>
      </c>
      <c r="I57" s="8">
        <v>-6.85</v>
      </c>
      <c r="J57" s="8">
        <v>-23.5</v>
      </c>
      <c r="K57" s="28" t="s">
        <v>734</v>
      </c>
      <c r="L57" s="105" t="str">
        <f t="shared" si="10"/>
        <v>Yes</v>
      </c>
    </row>
    <row r="58" spans="1:12" x14ac:dyDescent="0.2">
      <c r="A58" s="168" t="s">
        <v>1486</v>
      </c>
      <c r="B58" s="22" t="s">
        <v>213</v>
      </c>
      <c r="C58" s="29">
        <v>19904.136535000001</v>
      </c>
      <c r="D58" s="27" t="str">
        <f t="shared" si="7"/>
        <v>N/A</v>
      </c>
      <c r="E58" s="29">
        <v>23650.010928</v>
      </c>
      <c r="F58" s="27" t="str">
        <f t="shared" si="8"/>
        <v>N/A</v>
      </c>
      <c r="G58" s="29">
        <v>25313.280021999999</v>
      </c>
      <c r="H58" s="27" t="str">
        <f t="shared" si="9"/>
        <v>N/A</v>
      </c>
      <c r="I58" s="8">
        <v>18.82</v>
      </c>
      <c r="J58" s="8">
        <v>7.0330000000000004</v>
      </c>
      <c r="K58" s="28" t="s">
        <v>734</v>
      </c>
      <c r="L58" s="105" t="str">
        <f t="shared" si="10"/>
        <v>Yes</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2803.0414071</v>
      </c>
      <c r="D60" s="27" t="str">
        <f t="shared" si="7"/>
        <v>N/A</v>
      </c>
      <c r="E60" s="29">
        <v>2276.7047794999999</v>
      </c>
      <c r="F60" s="27" t="str">
        <f t="shared" si="8"/>
        <v>N/A</v>
      </c>
      <c r="G60" s="29">
        <v>3250.5356222999999</v>
      </c>
      <c r="H60" s="27" t="str">
        <f t="shared" si="9"/>
        <v>N/A</v>
      </c>
      <c r="I60" s="8">
        <v>-18.8</v>
      </c>
      <c r="J60" s="8">
        <v>42.77</v>
      </c>
      <c r="K60" s="28" t="s">
        <v>734</v>
      </c>
      <c r="L60" s="105" t="str">
        <f t="shared" si="10"/>
        <v>No</v>
      </c>
    </row>
    <row r="61" spans="1:12" x14ac:dyDescent="0.2">
      <c r="A61" s="168" t="s">
        <v>1489</v>
      </c>
      <c r="B61" s="22" t="s">
        <v>213</v>
      </c>
      <c r="C61" s="29">
        <v>1786.4062555999999</v>
      </c>
      <c r="D61" s="27" t="str">
        <f t="shared" si="7"/>
        <v>N/A</v>
      </c>
      <c r="E61" s="29">
        <v>1208.3862958</v>
      </c>
      <c r="F61" s="27" t="str">
        <f t="shared" si="8"/>
        <v>N/A</v>
      </c>
      <c r="G61" s="29">
        <v>783.90334992999999</v>
      </c>
      <c r="H61" s="27" t="str">
        <f t="shared" si="9"/>
        <v>N/A</v>
      </c>
      <c r="I61" s="8">
        <v>-32.4</v>
      </c>
      <c r="J61" s="8">
        <v>-35.1</v>
      </c>
      <c r="K61" s="28" t="s">
        <v>734</v>
      </c>
      <c r="L61" s="105" t="str">
        <f t="shared" si="10"/>
        <v>No</v>
      </c>
    </row>
    <row r="62" spans="1:12" x14ac:dyDescent="0.2">
      <c r="A62" s="168" t="s">
        <v>1490</v>
      </c>
      <c r="B62" s="22" t="s">
        <v>213</v>
      </c>
      <c r="C62" s="29">
        <v>0</v>
      </c>
      <c r="D62" s="27" t="str">
        <f t="shared" si="7"/>
        <v>N/A</v>
      </c>
      <c r="E62" s="29">
        <v>0</v>
      </c>
      <c r="F62" s="27" t="str">
        <f t="shared" si="8"/>
        <v>N/A</v>
      </c>
      <c r="G62" s="29">
        <v>0</v>
      </c>
      <c r="H62" s="27" t="str">
        <f t="shared" si="9"/>
        <v>N/A</v>
      </c>
      <c r="I62" s="8" t="s">
        <v>1751</v>
      </c>
      <c r="J62" s="8" t="s">
        <v>1751</v>
      </c>
      <c r="K62" s="28" t="s">
        <v>734</v>
      </c>
      <c r="L62" s="105" t="str">
        <f t="shared" si="10"/>
        <v>N/A</v>
      </c>
    </row>
    <row r="63" spans="1:12" ht="25.5" x14ac:dyDescent="0.2">
      <c r="A63" s="168" t="s">
        <v>1491</v>
      </c>
      <c r="B63" s="22" t="s">
        <v>213</v>
      </c>
      <c r="C63" s="29">
        <v>486.20982929000002</v>
      </c>
      <c r="D63" s="27" t="str">
        <f t="shared" si="7"/>
        <v>N/A</v>
      </c>
      <c r="E63" s="29">
        <v>423.77812791999997</v>
      </c>
      <c r="F63" s="27" t="str">
        <f t="shared" si="8"/>
        <v>N/A</v>
      </c>
      <c r="G63" s="29">
        <v>133.55198336999999</v>
      </c>
      <c r="H63" s="27" t="str">
        <f t="shared" si="9"/>
        <v>N/A</v>
      </c>
      <c r="I63" s="8">
        <v>-12.8</v>
      </c>
      <c r="J63" s="8">
        <v>-68.5</v>
      </c>
      <c r="K63" s="28" t="s">
        <v>734</v>
      </c>
      <c r="L63" s="105" t="str">
        <f t="shared" si="10"/>
        <v>No</v>
      </c>
    </row>
    <row r="64" spans="1:12" x14ac:dyDescent="0.2">
      <c r="A64" s="168" t="s">
        <v>1492</v>
      </c>
      <c r="B64" s="22" t="s">
        <v>213</v>
      </c>
      <c r="C64" s="29">
        <v>1127.5722372</v>
      </c>
      <c r="D64" s="27" t="str">
        <f t="shared" si="7"/>
        <v>N/A</v>
      </c>
      <c r="E64" s="29">
        <v>1179.4870802999999</v>
      </c>
      <c r="F64" s="27" t="str">
        <f t="shared" si="8"/>
        <v>N/A</v>
      </c>
      <c r="G64" s="29">
        <v>485.76459826000001</v>
      </c>
      <c r="H64" s="27" t="str">
        <f t="shared" si="9"/>
        <v>N/A</v>
      </c>
      <c r="I64" s="8">
        <v>4.6040000000000001</v>
      </c>
      <c r="J64" s="8">
        <v>-58.8</v>
      </c>
      <c r="K64" s="28" t="s">
        <v>734</v>
      </c>
      <c r="L64" s="105" t="str">
        <f t="shared" si="10"/>
        <v>No</v>
      </c>
    </row>
    <row r="65" spans="1:12" x14ac:dyDescent="0.2">
      <c r="A65" s="168" t="s">
        <v>1493</v>
      </c>
      <c r="B65" s="22" t="s">
        <v>213</v>
      </c>
      <c r="C65" s="29">
        <v>1204.0085165999999</v>
      </c>
      <c r="D65" s="27" t="str">
        <f t="shared" si="7"/>
        <v>N/A</v>
      </c>
      <c r="E65" s="29">
        <v>548.95673178000004</v>
      </c>
      <c r="F65" s="27" t="str">
        <f t="shared" si="8"/>
        <v>N/A</v>
      </c>
      <c r="G65" s="29">
        <v>299.45022771999999</v>
      </c>
      <c r="H65" s="27" t="str">
        <f t="shared" si="9"/>
        <v>N/A</v>
      </c>
      <c r="I65" s="8">
        <v>-54.4</v>
      </c>
      <c r="J65" s="8">
        <v>-45.5</v>
      </c>
      <c r="K65" s="28" t="s">
        <v>734</v>
      </c>
      <c r="L65" s="105" t="str">
        <f t="shared" si="10"/>
        <v>No</v>
      </c>
    </row>
    <row r="66" spans="1:12" x14ac:dyDescent="0.2">
      <c r="A66" s="168" t="s">
        <v>1494</v>
      </c>
      <c r="B66" s="22" t="s">
        <v>213</v>
      </c>
      <c r="C66" s="29">
        <v>9940.6857342000003</v>
      </c>
      <c r="D66" s="27" t="str">
        <f t="shared" si="7"/>
        <v>N/A</v>
      </c>
      <c r="E66" s="29">
        <v>10265.77744</v>
      </c>
      <c r="F66" s="27" t="str">
        <f t="shared" si="8"/>
        <v>N/A</v>
      </c>
      <c r="G66" s="29">
        <v>12366.246440000001</v>
      </c>
      <c r="H66" s="27" t="str">
        <f t="shared" si="9"/>
        <v>N/A</v>
      </c>
      <c r="I66" s="8">
        <v>3.27</v>
      </c>
      <c r="J66" s="8">
        <v>20.46</v>
      </c>
      <c r="K66" s="28" t="s">
        <v>734</v>
      </c>
      <c r="L66" s="105" t="str">
        <f t="shared" si="10"/>
        <v>Yes</v>
      </c>
    </row>
    <row r="67" spans="1:12" x14ac:dyDescent="0.2">
      <c r="A67" s="168" t="s">
        <v>1495</v>
      </c>
      <c r="B67" s="22" t="s">
        <v>213</v>
      </c>
      <c r="C67" s="29">
        <v>0</v>
      </c>
      <c r="D67" s="27" t="str">
        <f t="shared" si="7"/>
        <v>N/A</v>
      </c>
      <c r="E67" s="29" t="s">
        <v>1751</v>
      </c>
      <c r="F67" s="27" t="str">
        <f t="shared" si="8"/>
        <v>N/A</v>
      </c>
      <c r="G67" s="29" t="s">
        <v>1751</v>
      </c>
      <c r="H67" s="27" t="str">
        <f t="shared" si="9"/>
        <v>N/A</v>
      </c>
      <c r="I67" s="8" t="s">
        <v>1751</v>
      </c>
      <c r="J67" s="8" t="s">
        <v>1751</v>
      </c>
      <c r="K67" s="28" t="s">
        <v>734</v>
      </c>
      <c r="L67" s="105" t="str">
        <f t="shared" si="10"/>
        <v>N/A</v>
      </c>
    </row>
    <row r="68" spans="1:12" x14ac:dyDescent="0.2">
      <c r="A68" s="168" t="s">
        <v>1496</v>
      </c>
      <c r="B68" s="22" t="s">
        <v>213</v>
      </c>
      <c r="C68" s="29">
        <v>2891.3479007000001</v>
      </c>
      <c r="D68" s="27" t="str">
        <f t="shared" si="7"/>
        <v>N/A</v>
      </c>
      <c r="E68" s="29">
        <v>1955.0605335</v>
      </c>
      <c r="F68" s="27" t="str">
        <f t="shared" si="8"/>
        <v>N/A</v>
      </c>
      <c r="G68" s="29">
        <v>1179.8292412999999</v>
      </c>
      <c r="H68" s="27" t="str">
        <f t="shared" si="9"/>
        <v>N/A</v>
      </c>
      <c r="I68" s="8">
        <v>-32.4</v>
      </c>
      <c r="J68" s="8">
        <v>-39.700000000000003</v>
      </c>
      <c r="K68" s="28" t="s">
        <v>734</v>
      </c>
      <c r="L68" s="105" t="str">
        <f t="shared" si="10"/>
        <v>No</v>
      </c>
    </row>
    <row r="69" spans="1:12" x14ac:dyDescent="0.2">
      <c r="A69" s="168" t="s">
        <v>1497</v>
      </c>
      <c r="B69" s="22" t="s">
        <v>213</v>
      </c>
      <c r="C69" s="29">
        <v>1659.3487086</v>
      </c>
      <c r="D69" s="27" t="str">
        <f t="shared" si="7"/>
        <v>N/A</v>
      </c>
      <c r="E69" s="29">
        <v>1053.7698591999999</v>
      </c>
      <c r="F69" s="27" t="str">
        <f t="shared" si="8"/>
        <v>N/A</v>
      </c>
      <c r="G69" s="29">
        <v>547.51379133</v>
      </c>
      <c r="H69" s="27" t="str">
        <f t="shared" si="9"/>
        <v>N/A</v>
      </c>
      <c r="I69" s="8">
        <v>-36.5</v>
      </c>
      <c r="J69" s="8">
        <v>-48</v>
      </c>
      <c r="K69" s="28" t="s">
        <v>734</v>
      </c>
      <c r="L69" s="105" t="str">
        <f t="shared" si="10"/>
        <v>No</v>
      </c>
    </row>
    <row r="70" spans="1:12" x14ac:dyDescent="0.2">
      <c r="A70" s="168" t="s">
        <v>1498</v>
      </c>
      <c r="B70" s="22" t="s">
        <v>213</v>
      </c>
      <c r="C70" s="29">
        <v>0</v>
      </c>
      <c r="D70" s="27" t="str">
        <f t="shared" si="7"/>
        <v>N/A</v>
      </c>
      <c r="E70" s="29">
        <v>0</v>
      </c>
      <c r="F70" s="27" t="str">
        <f t="shared" si="8"/>
        <v>N/A</v>
      </c>
      <c r="G70" s="29">
        <v>0</v>
      </c>
      <c r="H70" s="27" t="str">
        <f t="shared" si="9"/>
        <v>N/A</v>
      </c>
      <c r="I70" s="8" t="s">
        <v>1751</v>
      </c>
      <c r="J70" s="8" t="s">
        <v>1751</v>
      </c>
      <c r="K70" s="28" t="s">
        <v>734</v>
      </c>
      <c r="L70" s="105" t="str">
        <f t="shared" si="10"/>
        <v>N/A</v>
      </c>
    </row>
    <row r="71" spans="1:12" ht="25.5" x14ac:dyDescent="0.2">
      <c r="A71" s="168" t="s">
        <v>1499</v>
      </c>
      <c r="B71" s="22" t="s">
        <v>213</v>
      </c>
      <c r="C71" s="29">
        <v>2627.0164758999999</v>
      </c>
      <c r="D71" s="27" t="str">
        <f t="shared" si="7"/>
        <v>N/A</v>
      </c>
      <c r="E71" s="29">
        <v>2628.8093622000001</v>
      </c>
      <c r="F71" s="27" t="str">
        <f t="shared" si="8"/>
        <v>N/A</v>
      </c>
      <c r="G71" s="29">
        <v>1101.6637080999999</v>
      </c>
      <c r="H71" s="27" t="str">
        <f t="shared" si="9"/>
        <v>N/A</v>
      </c>
      <c r="I71" s="8">
        <v>6.8199999999999997E-2</v>
      </c>
      <c r="J71" s="8">
        <v>-58.1</v>
      </c>
      <c r="K71" s="28" t="s">
        <v>734</v>
      </c>
      <c r="L71" s="105" t="str">
        <f t="shared" si="10"/>
        <v>No</v>
      </c>
    </row>
    <row r="72" spans="1:12" x14ac:dyDescent="0.2">
      <c r="A72" s="168" t="s">
        <v>1500</v>
      </c>
      <c r="B72" s="22" t="s">
        <v>213</v>
      </c>
      <c r="C72" s="29">
        <v>856.94547135000005</v>
      </c>
      <c r="D72" s="27" t="str">
        <f t="shared" si="7"/>
        <v>N/A</v>
      </c>
      <c r="E72" s="29">
        <v>1469.1031548000001</v>
      </c>
      <c r="F72" s="27" t="str">
        <f t="shared" si="8"/>
        <v>N/A</v>
      </c>
      <c r="G72" s="29">
        <v>825.01327414000002</v>
      </c>
      <c r="H72" s="27" t="str">
        <f t="shared" si="9"/>
        <v>N/A</v>
      </c>
      <c r="I72" s="8">
        <v>71.430000000000007</v>
      </c>
      <c r="J72" s="8">
        <v>-43.8</v>
      </c>
      <c r="K72" s="28" t="s">
        <v>734</v>
      </c>
      <c r="L72" s="105" t="str">
        <f t="shared" si="10"/>
        <v>No</v>
      </c>
    </row>
    <row r="73" spans="1:12" x14ac:dyDescent="0.2">
      <c r="A73" s="168" t="s">
        <v>1501</v>
      </c>
      <c r="B73" s="22" t="s">
        <v>213</v>
      </c>
      <c r="C73" s="29">
        <v>1140.4512711</v>
      </c>
      <c r="D73" s="27" t="str">
        <f t="shared" si="7"/>
        <v>N/A</v>
      </c>
      <c r="E73" s="29">
        <v>1239.0127731</v>
      </c>
      <c r="F73" s="27" t="str">
        <f t="shared" si="8"/>
        <v>N/A</v>
      </c>
      <c r="G73" s="29">
        <v>689.78030478000005</v>
      </c>
      <c r="H73" s="27" t="str">
        <f t="shared" si="9"/>
        <v>N/A</v>
      </c>
      <c r="I73" s="8">
        <v>8.6419999999999995</v>
      </c>
      <c r="J73" s="8">
        <v>-44.3</v>
      </c>
      <c r="K73" s="28" t="s">
        <v>734</v>
      </c>
      <c r="L73" s="105" t="str">
        <f t="shared" si="10"/>
        <v>No</v>
      </c>
    </row>
    <row r="74" spans="1:12" x14ac:dyDescent="0.2">
      <c r="A74" s="168" t="s">
        <v>1502</v>
      </c>
      <c r="B74" s="22" t="s">
        <v>213</v>
      </c>
      <c r="C74" s="29">
        <v>3909.7753680999999</v>
      </c>
      <c r="D74" s="27" t="str">
        <f t="shared" si="7"/>
        <v>N/A</v>
      </c>
      <c r="E74" s="29">
        <v>5533.1154521999997</v>
      </c>
      <c r="F74" s="27" t="str">
        <f t="shared" si="8"/>
        <v>N/A</v>
      </c>
      <c r="G74" s="29">
        <v>4554.8065924000002</v>
      </c>
      <c r="H74" s="27" t="str">
        <f t="shared" si="9"/>
        <v>N/A</v>
      </c>
      <c r="I74" s="8">
        <v>41.52</v>
      </c>
      <c r="J74" s="8">
        <v>-17.7</v>
      </c>
      <c r="K74" s="28" t="s">
        <v>734</v>
      </c>
      <c r="L74" s="105" t="str">
        <f t="shared" si="10"/>
        <v>Yes</v>
      </c>
    </row>
    <row r="75" spans="1:12" x14ac:dyDescent="0.2">
      <c r="A75" s="168" t="s">
        <v>1584</v>
      </c>
      <c r="B75" s="22" t="s">
        <v>213</v>
      </c>
      <c r="C75" s="29">
        <v>1444159113</v>
      </c>
      <c r="D75" s="27" t="str">
        <f t="shared" ref="D75:D144" si="11">IF($B75="N/A","N/A",IF(C75&gt;10,"No",IF(C75&lt;-10,"No","Yes")))</f>
        <v>N/A</v>
      </c>
      <c r="E75" s="29">
        <v>1439000324</v>
      </c>
      <c r="F75" s="27" t="str">
        <f t="shared" ref="F75:F144" si="12">IF($B75="N/A","N/A",IF(E75&gt;10,"No",IF(E75&lt;-10,"No","Yes")))</f>
        <v>N/A</v>
      </c>
      <c r="G75" s="29">
        <v>1408647427</v>
      </c>
      <c r="H75" s="27" t="str">
        <f t="shared" ref="H75:H144" si="13">IF($B75="N/A","N/A",IF(G75&gt;10,"No",IF(G75&lt;-10,"No","Yes")))</f>
        <v>N/A</v>
      </c>
      <c r="I75" s="8">
        <v>-0.35699999999999998</v>
      </c>
      <c r="J75" s="8">
        <v>-2.11</v>
      </c>
      <c r="K75" s="28" t="s">
        <v>734</v>
      </c>
      <c r="L75" s="105" t="str">
        <f t="shared" ref="L75:L135" si="14">IF(J75="Div by 0", "N/A", IF(K75="N/A","N/A", IF(J75&gt;VALUE(MID(K75,1,2)), "No", IF(J75&lt;-1*VALUE(MID(K75,1,2)), "No", "Yes"))))</f>
        <v>Yes</v>
      </c>
    </row>
    <row r="76" spans="1:12" x14ac:dyDescent="0.2">
      <c r="A76" s="168" t="s">
        <v>595</v>
      </c>
      <c r="B76" s="22" t="s">
        <v>213</v>
      </c>
      <c r="C76" s="23">
        <v>175195</v>
      </c>
      <c r="D76" s="27" t="str">
        <f t="shared" si="11"/>
        <v>N/A</v>
      </c>
      <c r="E76" s="23">
        <v>174151</v>
      </c>
      <c r="F76" s="27" t="str">
        <f t="shared" si="12"/>
        <v>N/A</v>
      </c>
      <c r="G76" s="23">
        <v>162631</v>
      </c>
      <c r="H76" s="27" t="str">
        <f t="shared" si="13"/>
        <v>N/A</v>
      </c>
      <c r="I76" s="8">
        <v>-0.59599999999999997</v>
      </c>
      <c r="J76" s="8">
        <v>-6.61</v>
      </c>
      <c r="K76" s="28" t="s">
        <v>734</v>
      </c>
      <c r="L76" s="105" t="str">
        <f t="shared" si="14"/>
        <v>Yes</v>
      </c>
    </row>
    <row r="77" spans="1:12" x14ac:dyDescent="0.2">
      <c r="A77" s="168" t="s">
        <v>1411</v>
      </c>
      <c r="B77" s="22" t="s">
        <v>213</v>
      </c>
      <c r="C77" s="29">
        <v>8243.1525614000002</v>
      </c>
      <c r="D77" s="27" t="str">
        <f t="shared" si="11"/>
        <v>N/A</v>
      </c>
      <c r="E77" s="29">
        <v>8262.9460870000003</v>
      </c>
      <c r="F77" s="27" t="str">
        <f t="shared" si="12"/>
        <v>N/A</v>
      </c>
      <c r="G77" s="29">
        <v>8661.6169549000006</v>
      </c>
      <c r="H77" s="27" t="str">
        <f t="shared" si="13"/>
        <v>N/A</v>
      </c>
      <c r="I77" s="8">
        <v>0.24010000000000001</v>
      </c>
      <c r="J77" s="8">
        <v>4.8250000000000002</v>
      </c>
      <c r="K77" s="28" t="s">
        <v>734</v>
      </c>
      <c r="L77" s="105" t="str">
        <f t="shared" si="14"/>
        <v>Yes</v>
      </c>
    </row>
    <row r="78" spans="1:12" ht="25.5" x14ac:dyDescent="0.2">
      <c r="A78" s="168" t="s">
        <v>1412</v>
      </c>
      <c r="B78" s="22" t="s">
        <v>213</v>
      </c>
      <c r="C78" s="23">
        <v>7.1152829704</v>
      </c>
      <c r="D78" s="27" t="str">
        <f t="shared" si="11"/>
        <v>N/A</v>
      </c>
      <c r="E78" s="23">
        <v>7.3386371597000002</v>
      </c>
      <c r="F78" s="27" t="str">
        <f t="shared" si="12"/>
        <v>N/A</v>
      </c>
      <c r="G78" s="23">
        <v>4.8502806967999996</v>
      </c>
      <c r="H78" s="27" t="str">
        <f t="shared" si="13"/>
        <v>N/A</v>
      </c>
      <c r="I78" s="8">
        <v>3.1389999999999998</v>
      </c>
      <c r="J78" s="8">
        <v>-33.9</v>
      </c>
      <c r="K78" s="28" t="s">
        <v>734</v>
      </c>
      <c r="L78" s="105" t="str">
        <f t="shared" si="14"/>
        <v>No</v>
      </c>
    </row>
    <row r="79" spans="1:12" ht="25.5" x14ac:dyDescent="0.2">
      <c r="A79" s="168" t="s">
        <v>596</v>
      </c>
      <c r="B79" s="22" t="s">
        <v>213</v>
      </c>
      <c r="C79" s="29">
        <v>133439421</v>
      </c>
      <c r="D79" s="27" t="str">
        <f t="shared" si="11"/>
        <v>N/A</v>
      </c>
      <c r="E79" s="29">
        <v>143623518</v>
      </c>
      <c r="F79" s="27" t="str">
        <f t="shared" si="12"/>
        <v>N/A</v>
      </c>
      <c r="G79" s="29">
        <v>164434328</v>
      </c>
      <c r="H79" s="27" t="str">
        <f t="shared" si="13"/>
        <v>N/A</v>
      </c>
      <c r="I79" s="8">
        <v>7.6319999999999997</v>
      </c>
      <c r="J79" s="8">
        <v>14.49</v>
      </c>
      <c r="K79" s="28" t="s">
        <v>734</v>
      </c>
      <c r="L79" s="105" t="str">
        <f t="shared" si="14"/>
        <v>Yes</v>
      </c>
    </row>
    <row r="80" spans="1:12" x14ac:dyDescent="0.2">
      <c r="A80" s="168" t="s">
        <v>597</v>
      </c>
      <c r="B80" s="22" t="s">
        <v>213</v>
      </c>
      <c r="C80" s="23">
        <v>2806</v>
      </c>
      <c r="D80" s="27" t="str">
        <f t="shared" si="11"/>
        <v>N/A</v>
      </c>
      <c r="E80" s="23">
        <v>3451</v>
      </c>
      <c r="F80" s="27" t="str">
        <f t="shared" si="12"/>
        <v>N/A</v>
      </c>
      <c r="G80" s="23">
        <v>3650</v>
      </c>
      <c r="H80" s="27" t="str">
        <f t="shared" si="13"/>
        <v>N/A</v>
      </c>
      <c r="I80" s="8">
        <v>22.99</v>
      </c>
      <c r="J80" s="8">
        <v>5.766</v>
      </c>
      <c r="K80" s="28" t="s">
        <v>734</v>
      </c>
      <c r="L80" s="105" t="str">
        <f t="shared" si="14"/>
        <v>Yes</v>
      </c>
    </row>
    <row r="81" spans="1:12" x14ac:dyDescent="0.2">
      <c r="A81" s="168" t="s">
        <v>1413</v>
      </c>
      <c r="B81" s="22" t="s">
        <v>213</v>
      </c>
      <c r="C81" s="29">
        <v>47555.032431</v>
      </c>
      <c r="D81" s="27" t="str">
        <f t="shared" si="11"/>
        <v>N/A</v>
      </c>
      <c r="E81" s="29">
        <v>41617.942045999996</v>
      </c>
      <c r="F81" s="27" t="str">
        <f t="shared" si="12"/>
        <v>N/A</v>
      </c>
      <c r="G81" s="29">
        <v>45050.500822000002</v>
      </c>
      <c r="H81" s="27" t="str">
        <f t="shared" si="13"/>
        <v>N/A</v>
      </c>
      <c r="I81" s="8">
        <v>-12.5</v>
      </c>
      <c r="J81" s="8">
        <v>8.2479999999999993</v>
      </c>
      <c r="K81" s="28" t="s">
        <v>734</v>
      </c>
      <c r="L81" s="105" t="str">
        <f t="shared" si="14"/>
        <v>Yes</v>
      </c>
    </row>
    <row r="82" spans="1:12" ht="25.5" x14ac:dyDescent="0.2">
      <c r="A82" s="168" t="s">
        <v>598</v>
      </c>
      <c r="B82" s="22" t="s">
        <v>213</v>
      </c>
      <c r="C82" s="29">
        <v>126711416</v>
      </c>
      <c r="D82" s="27" t="str">
        <f t="shared" si="11"/>
        <v>N/A</v>
      </c>
      <c r="E82" s="29">
        <v>119957187</v>
      </c>
      <c r="F82" s="27" t="str">
        <f t="shared" si="12"/>
        <v>N/A</v>
      </c>
      <c r="G82" s="29">
        <v>125748827</v>
      </c>
      <c r="H82" s="27" t="str">
        <f t="shared" si="13"/>
        <v>N/A</v>
      </c>
      <c r="I82" s="8">
        <v>-5.33</v>
      </c>
      <c r="J82" s="8">
        <v>4.8280000000000003</v>
      </c>
      <c r="K82" s="28" t="s">
        <v>734</v>
      </c>
      <c r="L82" s="105" t="str">
        <f t="shared" si="14"/>
        <v>Yes</v>
      </c>
    </row>
    <row r="83" spans="1:12" x14ac:dyDescent="0.2">
      <c r="A83" s="168" t="s">
        <v>599</v>
      </c>
      <c r="B83" s="22" t="s">
        <v>213</v>
      </c>
      <c r="C83" s="23">
        <v>3252</v>
      </c>
      <c r="D83" s="27" t="str">
        <f t="shared" si="11"/>
        <v>N/A</v>
      </c>
      <c r="E83" s="23">
        <v>3351</v>
      </c>
      <c r="F83" s="27" t="str">
        <f t="shared" si="12"/>
        <v>N/A</v>
      </c>
      <c r="G83" s="23">
        <v>2893</v>
      </c>
      <c r="H83" s="27" t="str">
        <f t="shared" si="13"/>
        <v>N/A</v>
      </c>
      <c r="I83" s="8">
        <v>3.044</v>
      </c>
      <c r="J83" s="8">
        <v>-13.7</v>
      </c>
      <c r="K83" s="28" t="s">
        <v>734</v>
      </c>
      <c r="L83" s="105" t="str">
        <f t="shared" si="14"/>
        <v>Yes</v>
      </c>
    </row>
    <row r="84" spans="1:12" ht="25.5" x14ac:dyDescent="0.2">
      <c r="A84" s="137" t="s">
        <v>1414</v>
      </c>
      <c r="B84" s="22" t="s">
        <v>213</v>
      </c>
      <c r="C84" s="29">
        <v>38964.150062000001</v>
      </c>
      <c r="D84" s="27" t="str">
        <f t="shared" si="11"/>
        <v>N/A</v>
      </c>
      <c r="E84" s="29">
        <v>35797.429722000001</v>
      </c>
      <c r="F84" s="27" t="str">
        <f t="shared" si="12"/>
        <v>N/A</v>
      </c>
      <c r="G84" s="29">
        <v>43466.583823000001</v>
      </c>
      <c r="H84" s="27" t="str">
        <f t="shared" si="13"/>
        <v>N/A</v>
      </c>
      <c r="I84" s="8">
        <v>-8.1300000000000008</v>
      </c>
      <c r="J84" s="8">
        <v>21.42</v>
      </c>
      <c r="K84" s="28" t="s">
        <v>734</v>
      </c>
      <c r="L84" s="105" t="str">
        <f t="shared" si="14"/>
        <v>Yes</v>
      </c>
    </row>
    <row r="85" spans="1:12" ht="25.5" x14ac:dyDescent="0.2">
      <c r="A85" s="137" t="s">
        <v>600</v>
      </c>
      <c r="B85" s="22" t="s">
        <v>213</v>
      </c>
      <c r="C85" s="29">
        <v>1889773288</v>
      </c>
      <c r="D85" s="27" t="str">
        <f t="shared" si="11"/>
        <v>N/A</v>
      </c>
      <c r="E85" s="29">
        <v>2034392377</v>
      </c>
      <c r="F85" s="27" t="str">
        <f t="shared" si="12"/>
        <v>N/A</v>
      </c>
      <c r="G85" s="29">
        <v>2055672541</v>
      </c>
      <c r="H85" s="27" t="str">
        <f t="shared" si="13"/>
        <v>N/A</v>
      </c>
      <c r="I85" s="8">
        <v>7.6529999999999996</v>
      </c>
      <c r="J85" s="8">
        <v>1.046</v>
      </c>
      <c r="K85" s="28" t="s">
        <v>734</v>
      </c>
      <c r="L85" s="105" t="str">
        <f t="shared" si="14"/>
        <v>Yes</v>
      </c>
    </row>
    <row r="86" spans="1:12" x14ac:dyDescent="0.2">
      <c r="A86" s="137" t="s">
        <v>601</v>
      </c>
      <c r="B86" s="22" t="s">
        <v>213</v>
      </c>
      <c r="C86" s="23">
        <v>7506</v>
      </c>
      <c r="D86" s="27" t="str">
        <f t="shared" si="11"/>
        <v>N/A</v>
      </c>
      <c r="E86" s="23">
        <v>7195</v>
      </c>
      <c r="F86" s="27" t="str">
        <f t="shared" si="12"/>
        <v>N/A</v>
      </c>
      <c r="G86" s="23">
        <v>6841</v>
      </c>
      <c r="H86" s="27" t="str">
        <f t="shared" si="13"/>
        <v>N/A</v>
      </c>
      <c r="I86" s="8">
        <v>-4.1399999999999997</v>
      </c>
      <c r="J86" s="8">
        <v>-4.92</v>
      </c>
      <c r="K86" s="28" t="s">
        <v>734</v>
      </c>
      <c r="L86" s="105" t="str">
        <f t="shared" si="14"/>
        <v>Yes</v>
      </c>
    </row>
    <row r="87" spans="1:12" x14ac:dyDescent="0.2">
      <c r="A87" s="137" t="s">
        <v>1415</v>
      </c>
      <c r="B87" s="22" t="s">
        <v>213</v>
      </c>
      <c r="C87" s="29">
        <v>251768.35704999999</v>
      </c>
      <c r="D87" s="27" t="str">
        <f t="shared" si="11"/>
        <v>N/A</v>
      </c>
      <c r="E87" s="29">
        <v>282750.85155999998</v>
      </c>
      <c r="F87" s="27" t="str">
        <f t="shared" si="12"/>
        <v>N/A</v>
      </c>
      <c r="G87" s="29">
        <v>300492.98947999999</v>
      </c>
      <c r="H87" s="27" t="str">
        <f t="shared" si="13"/>
        <v>N/A</v>
      </c>
      <c r="I87" s="8">
        <v>12.31</v>
      </c>
      <c r="J87" s="8">
        <v>6.2750000000000004</v>
      </c>
      <c r="K87" s="28" t="s">
        <v>734</v>
      </c>
      <c r="L87" s="105" t="str">
        <f t="shared" si="14"/>
        <v>Yes</v>
      </c>
    </row>
    <row r="88" spans="1:12" x14ac:dyDescent="0.2">
      <c r="A88" s="168" t="s">
        <v>602</v>
      </c>
      <c r="B88" s="22" t="s">
        <v>213</v>
      </c>
      <c r="C88" s="29">
        <v>6523429295</v>
      </c>
      <c r="D88" s="27" t="str">
        <f t="shared" si="11"/>
        <v>N/A</v>
      </c>
      <c r="E88" s="29">
        <v>7273055957</v>
      </c>
      <c r="F88" s="27" t="str">
        <f t="shared" si="12"/>
        <v>N/A</v>
      </c>
      <c r="G88" s="29">
        <v>8816372848</v>
      </c>
      <c r="H88" s="27" t="str">
        <f t="shared" si="13"/>
        <v>N/A</v>
      </c>
      <c r="I88" s="8">
        <v>11.49</v>
      </c>
      <c r="J88" s="8">
        <v>21.22</v>
      </c>
      <c r="K88" s="28" t="s">
        <v>734</v>
      </c>
      <c r="L88" s="105" t="str">
        <f t="shared" si="14"/>
        <v>Yes</v>
      </c>
    </row>
    <row r="89" spans="1:12" x14ac:dyDescent="0.2">
      <c r="A89" s="172" t="s">
        <v>603</v>
      </c>
      <c r="B89" s="23" t="s">
        <v>213</v>
      </c>
      <c r="C89" s="23">
        <v>121907</v>
      </c>
      <c r="D89" s="27" t="str">
        <f t="shared" si="11"/>
        <v>N/A</v>
      </c>
      <c r="E89" s="23">
        <v>118967</v>
      </c>
      <c r="F89" s="27" t="str">
        <f t="shared" si="12"/>
        <v>N/A</v>
      </c>
      <c r="G89" s="23">
        <v>116723</v>
      </c>
      <c r="H89" s="27" t="str">
        <f t="shared" si="13"/>
        <v>N/A</v>
      </c>
      <c r="I89" s="8">
        <v>-2.41</v>
      </c>
      <c r="J89" s="8">
        <v>-1.89</v>
      </c>
      <c r="K89" s="31" t="s">
        <v>734</v>
      </c>
      <c r="L89" s="105" t="str">
        <f t="shared" si="14"/>
        <v>Yes</v>
      </c>
    </row>
    <row r="90" spans="1:12" x14ac:dyDescent="0.2">
      <c r="A90" s="168" t="s">
        <v>1416</v>
      </c>
      <c r="B90" s="22" t="s">
        <v>213</v>
      </c>
      <c r="C90" s="29">
        <v>53511.523497000002</v>
      </c>
      <c r="D90" s="27" t="str">
        <f t="shared" si="11"/>
        <v>N/A</v>
      </c>
      <c r="E90" s="29">
        <v>61135.070709</v>
      </c>
      <c r="F90" s="27" t="str">
        <f t="shared" si="12"/>
        <v>N/A</v>
      </c>
      <c r="G90" s="29">
        <v>75532.438748</v>
      </c>
      <c r="H90" s="27" t="str">
        <f t="shared" si="13"/>
        <v>N/A</v>
      </c>
      <c r="I90" s="8">
        <v>14.25</v>
      </c>
      <c r="J90" s="8">
        <v>23.55</v>
      </c>
      <c r="K90" s="28" t="s">
        <v>734</v>
      </c>
      <c r="L90" s="105" t="str">
        <f t="shared" si="14"/>
        <v>Yes</v>
      </c>
    </row>
    <row r="91" spans="1:12" ht="25.5" x14ac:dyDescent="0.2">
      <c r="A91" s="168" t="s">
        <v>604</v>
      </c>
      <c r="B91" s="22" t="s">
        <v>213</v>
      </c>
      <c r="C91" s="29">
        <v>215358176</v>
      </c>
      <c r="D91" s="27" t="str">
        <f t="shared" si="11"/>
        <v>N/A</v>
      </c>
      <c r="E91" s="29">
        <v>239472156</v>
      </c>
      <c r="F91" s="27" t="str">
        <f t="shared" si="12"/>
        <v>N/A</v>
      </c>
      <c r="G91" s="29">
        <v>157384515</v>
      </c>
      <c r="H91" s="27" t="str">
        <f t="shared" si="13"/>
        <v>N/A</v>
      </c>
      <c r="I91" s="8">
        <v>11.2</v>
      </c>
      <c r="J91" s="8">
        <v>-34.299999999999997</v>
      </c>
      <c r="K91" s="28" t="s">
        <v>734</v>
      </c>
      <c r="L91" s="105" t="str">
        <f t="shared" si="14"/>
        <v>No</v>
      </c>
    </row>
    <row r="92" spans="1:12" x14ac:dyDescent="0.2">
      <c r="A92" s="168" t="s">
        <v>605</v>
      </c>
      <c r="B92" s="22" t="s">
        <v>213</v>
      </c>
      <c r="C92" s="23">
        <v>590727</v>
      </c>
      <c r="D92" s="27" t="str">
        <f t="shared" si="11"/>
        <v>N/A</v>
      </c>
      <c r="E92" s="23">
        <v>619927</v>
      </c>
      <c r="F92" s="27" t="str">
        <f t="shared" si="12"/>
        <v>N/A</v>
      </c>
      <c r="G92" s="23">
        <v>590367</v>
      </c>
      <c r="H92" s="27" t="str">
        <f t="shared" si="13"/>
        <v>N/A</v>
      </c>
      <c r="I92" s="8">
        <v>4.9429999999999996</v>
      </c>
      <c r="J92" s="8">
        <v>-4.7699999999999996</v>
      </c>
      <c r="K92" s="28" t="s">
        <v>734</v>
      </c>
      <c r="L92" s="105" t="str">
        <f t="shared" si="14"/>
        <v>Yes</v>
      </c>
    </row>
    <row r="93" spans="1:12" x14ac:dyDescent="0.2">
      <c r="A93" s="168" t="s">
        <v>1417</v>
      </c>
      <c r="B93" s="22" t="s">
        <v>213</v>
      </c>
      <c r="C93" s="29">
        <v>364.56463983999998</v>
      </c>
      <c r="D93" s="27" t="str">
        <f t="shared" si="11"/>
        <v>N/A</v>
      </c>
      <c r="E93" s="29">
        <v>386.29089554000001</v>
      </c>
      <c r="F93" s="27" t="str">
        <f t="shared" si="12"/>
        <v>N/A</v>
      </c>
      <c r="G93" s="29">
        <v>266.58758874</v>
      </c>
      <c r="H93" s="27" t="str">
        <f t="shared" si="13"/>
        <v>N/A</v>
      </c>
      <c r="I93" s="8">
        <v>5.96</v>
      </c>
      <c r="J93" s="8">
        <v>-31</v>
      </c>
      <c r="K93" s="28" t="s">
        <v>734</v>
      </c>
      <c r="L93" s="105" t="str">
        <f t="shared" si="14"/>
        <v>No</v>
      </c>
    </row>
    <row r="94" spans="1:12" ht="25.5" x14ac:dyDescent="0.2">
      <c r="A94" s="168" t="s">
        <v>606</v>
      </c>
      <c r="B94" s="22" t="s">
        <v>213</v>
      </c>
      <c r="C94" s="29">
        <v>61954770</v>
      </c>
      <c r="D94" s="27" t="str">
        <f t="shared" si="11"/>
        <v>N/A</v>
      </c>
      <c r="E94" s="29">
        <v>60657612</v>
      </c>
      <c r="F94" s="27" t="str">
        <f t="shared" si="12"/>
        <v>N/A</v>
      </c>
      <c r="G94" s="29">
        <v>55150304</v>
      </c>
      <c r="H94" s="27" t="str">
        <f t="shared" si="13"/>
        <v>N/A</v>
      </c>
      <c r="I94" s="8">
        <v>-2.09</v>
      </c>
      <c r="J94" s="8">
        <v>-9.08</v>
      </c>
      <c r="K94" s="28" t="s">
        <v>734</v>
      </c>
      <c r="L94" s="105" t="str">
        <f t="shared" si="14"/>
        <v>Yes</v>
      </c>
    </row>
    <row r="95" spans="1:12" x14ac:dyDescent="0.2">
      <c r="A95" s="168" t="s">
        <v>607</v>
      </c>
      <c r="B95" s="22" t="s">
        <v>213</v>
      </c>
      <c r="C95" s="23">
        <v>150174</v>
      </c>
      <c r="D95" s="27" t="str">
        <f t="shared" si="11"/>
        <v>N/A</v>
      </c>
      <c r="E95" s="23">
        <v>150095</v>
      </c>
      <c r="F95" s="27" t="str">
        <f t="shared" si="12"/>
        <v>N/A</v>
      </c>
      <c r="G95" s="23">
        <v>139898</v>
      </c>
      <c r="H95" s="27" t="str">
        <f t="shared" si="13"/>
        <v>N/A</v>
      </c>
      <c r="I95" s="8">
        <v>-5.2999999999999999E-2</v>
      </c>
      <c r="J95" s="8">
        <v>-6.79</v>
      </c>
      <c r="K95" s="28" t="s">
        <v>734</v>
      </c>
      <c r="L95" s="105" t="str">
        <f t="shared" si="14"/>
        <v>Yes</v>
      </c>
    </row>
    <row r="96" spans="1:12" x14ac:dyDescent="0.2">
      <c r="A96" s="168" t="s">
        <v>1418</v>
      </c>
      <c r="B96" s="22" t="s">
        <v>213</v>
      </c>
      <c r="C96" s="29">
        <v>412.55323823999998</v>
      </c>
      <c r="D96" s="27" t="str">
        <f t="shared" si="11"/>
        <v>N/A</v>
      </c>
      <c r="E96" s="29">
        <v>404.12813218000002</v>
      </c>
      <c r="F96" s="27" t="str">
        <f t="shared" si="12"/>
        <v>N/A</v>
      </c>
      <c r="G96" s="29">
        <v>394.21795880000002</v>
      </c>
      <c r="H96" s="27" t="str">
        <f t="shared" si="13"/>
        <v>N/A</v>
      </c>
      <c r="I96" s="8">
        <v>-2.04</v>
      </c>
      <c r="J96" s="8">
        <v>-2.4500000000000002</v>
      </c>
      <c r="K96" s="28" t="s">
        <v>734</v>
      </c>
      <c r="L96" s="105" t="str">
        <f t="shared" si="14"/>
        <v>Yes</v>
      </c>
    </row>
    <row r="97" spans="1:12" ht="25.5" x14ac:dyDescent="0.2">
      <c r="A97" s="168" t="s">
        <v>608</v>
      </c>
      <c r="B97" s="22" t="s">
        <v>213</v>
      </c>
      <c r="C97" s="29">
        <v>5346078</v>
      </c>
      <c r="D97" s="27" t="str">
        <f t="shared" si="11"/>
        <v>N/A</v>
      </c>
      <c r="E97" s="29">
        <v>4990775</v>
      </c>
      <c r="F97" s="27" t="str">
        <f t="shared" si="12"/>
        <v>N/A</v>
      </c>
      <c r="G97" s="29">
        <v>4026683</v>
      </c>
      <c r="H97" s="27" t="str">
        <f t="shared" si="13"/>
        <v>N/A</v>
      </c>
      <c r="I97" s="8">
        <v>-6.65</v>
      </c>
      <c r="J97" s="8">
        <v>-19.3</v>
      </c>
      <c r="K97" s="28" t="s">
        <v>734</v>
      </c>
      <c r="L97" s="105" t="str">
        <f t="shared" si="14"/>
        <v>Yes</v>
      </c>
    </row>
    <row r="98" spans="1:12" x14ac:dyDescent="0.2">
      <c r="A98" s="168" t="s">
        <v>609</v>
      </c>
      <c r="B98" s="22" t="s">
        <v>213</v>
      </c>
      <c r="C98" s="23">
        <v>154760</v>
      </c>
      <c r="D98" s="27" t="str">
        <f t="shared" si="11"/>
        <v>N/A</v>
      </c>
      <c r="E98" s="23">
        <v>142798</v>
      </c>
      <c r="F98" s="27" t="str">
        <f t="shared" si="12"/>
        <v>N/A</v>
      </c>
      <c r="G98" s="23">
        <v>115383</v>
      </c>
      <c r="H98" s="27" t="str">
        <f t="shared" si="13"/>
        <v>N/A</v>
      </c>
      <c r="I98" s="8">
        <v>-7.73</v>
      </c>
      <c r="J98" s="8">
        <v>-19.2</v>
      </c>
      <c r="K98" s="28" t="s">
        <v>734</v>
      </c>
      <c r="L98" s="105" t="str">
        <f t="shared" si="14"/>
        <v>Yes</v>
      </c>
    </row>
    <row r="99" spans="1:12" ht="25.5" x14ac:dyDescent="0.2">
      <c r="A99" s="168" t="s">
        <v>1419</v>
      </c>
      <c r="B99" s="22" t="s">
        <v>213</v>
      </c>
      <c r="C99" s="29">
        <v>34.544313776000003</v>
      </c>
      <c r="D99" s="27" t="str">
        <f t="shared" si="11"/>
        <v>N/A</v>
      </c>
      <c r="E99" s="29">
        <v>34.949894256</v>
      </c>
      <c r="F99" s="27" t="str">
        <f t="shared" si="12"/>
        <v>N/A</v>
      </c>
      <c r="G99" s="29">
        <v>34.898407911</v>
      </c>
      <c r="H99" s="27" t="str">
        <f t="shared" si="13"/>
        <v>N/A</v>
      </c>
      <c r="I99" s="8">
        <v>1.1739999999999999</v>
      </c>
      <c r="J99" s="8">
        <v>-0.14699999999999999</v>
      </c>
      <c r="K99" s="28" t="s">
        <v>734</v>
      </c>
      <c r="L99" s="105" t="str">
        <f t="shared" si="14"/>
        <v>Yes</v>
      </c>
    </row>
    <row r="100" spans="1:12" ht="25.5" x14ac:dyDescent="0.2">
      <c r="A100" s="168" t="s">
        <v>610</v>
      </c>
      <c r="B100" s="22" t="s">
        <v>213</v>
      </c>
      <c r="C100" s="29">
        <v>328691349</v>
      </c>
      <c r="D100" s="27" t="str">
        <f t="shared" si="11"/>
        <v>N/A</v>
      </c>
      <c r="E100" s="29">
        <v>352775581</v>
      </c>
      <c r="F100" s="27" t="str">
        <f t="shared" si="12"/>
        <v>N/A</v>
      </c>
      <c r="G100" s="29">
        <v>412249474</v>
      </c>
      <c r="H100" s="27" t="str">
        <f t="shared" si="13"/>
        <v>N/A</v>
      </c>
      <c r="I100" s="8">
        <v>7.327</v>
      </c>
      <c r="J100" s="8">
        <v>16.86</v>
      </c>
      <c r="K100" s="28" t="s">
        <v>734</v>
      </c>
      <c r="L100" s="105" t="str">
        <f t="shared" si="14"/>
        <v>Yes</v>
      </c>
    </row>
    <row r="101" spans="1:12" x14ac:dyDescent="0.2">
      <c r="A101" s="168" t="s">
        <v>611</v>
      </c>
      <c r="B101" s="22" t="s">
        <v>213</v>
      </c>
      <c r="C101" s="23">
        <v>384095</v>
      </c>
      <c r="D101" s="27" t="str">
        <f t="shared" si="11"/>
        <v>N/A</v>
      </c>
      <c r="E101" s="23">
        <v>403725</v>
      </c>
      <c r="F101" s="27" t="str">
        <f t="shared" si="12"/>
        <v>N/A</v>
      </c>
      <c r="G101" s="23">
        <v>395462</v>
      </c>
      <c r="H101" s="27" t="str">
        <f t="shared" si="13"/>
        <v>N/A</v>
      </c>
      <c r="I101" s="8">
        <v>5.1109999999999998</v>
      </c>
      <c r="J101" s="8">
        <v>-2.0499999999999998</v>
      </c>
      <c r="K101" s="28" t="s">
        <v>734</v>
      </c>
      <c r="L101" s="105" t="str">
        <f t="shared" si="14"/>
        <v>Yes</v>
      </c>
    </row>
    <row r="102" spans="1:12" x14ac:dyDescent="0.2">
      <c r="A102" s="168" t="s">
        <v>1420</v>
      </c>
      <c r="B102" s="22" t="s">
        <v>213</v>
      </c>
      <c r="C102" s="29">
        <v>855.75534438</v>
      </c>
      <c r="D102" s="27" t="str">
        <f t="shared" si="11"/>
        <v>N/A</v>
      </c>
      <c r="E102" s="29">
        <v>873.80167441000003</v>
      </c>
      <c r="F102" s="27" t="str">
        <f t="shared" si="12"/>
        <v>N/A</v>
      </c>
      <c r="G102" s="29">
        <v>1042.4502835000001</v>
      </c>
      <c r="H102" s="27" t="str">
        <f t="shared" si="13"/>
        <v>N/A</v>
      </c>
      <c r="I102" s="8">
        <v>2.109</v>
      </c>
      <c r="J102" s="8">
        <v>19.3</v>
      </c>
      <c r="K102" s="28" t="s">
        <v>734</v>
      </c>
      <c r="L102" s="105" t="str">
        <f t="shared" si="14"/>
        <v>Yes</v>
      </c>
    </row>
    <row r="103" spans="1:12" x14ac:dyDescent="0.2">
      <c r="A103" s="168" t="s">
        <v>612</v>
      </c>
      <c r="B103" s="22" t="s">
        <v>213</v>
      </c>
      <c r="C103" s="29">
        <v>178893646</v>
      </c>
      <c r="D103" s="27" t="str">
        <f t="shared" si="11"/>
        <v>N/A</v>
      </c>
      <c r="E103" s="29">
        <v>206116629</v>
      </c>
      <c r="F103" s="27" t="str">
        <f t="shared" si="12"/>
        <v>N/A</v>
      </c>
      <c r="G103" s="29">
        <v>335270298</v>
      </c>
      <c r="H103" s="27" t="str">
        <f t="shared" si="13"/>
        <v>N/A</v>
      </c>
      <c r="I103" s="8">
        <v>15.22</v>
      </c>
      <c r="J103" s="8">
        <v>62.66</v>
      </c>
      <c r="K103" s="28" t="s">
        <v>734</v>
      </c>
      <c r="L103" s="105" t="str">
        <f t="shared" si="14"/>
        <v>No</v>
      </c>
    </row>
    <row r="104" spans="1:12" x14ac:dyDescent="0.2">
      <c r="A104" s="168" t="s">
        <v>613</v>
      </c>
      <c r="B104" s="22" t="s">
        <v>213</v>
      </c>
      <c r="C104" s="23">
        <v>171313</v>
      </c>
      <c r="D104" s="27" t="str">
        <f t="shared" si="11"/>
        <v>N/A</v>
      </c>
      <c r="E104" s="23">
        <v>195941</v>
      </c>
      <c r="F104" s="27" t="str">
        <f t="shared" si="12"/>
        <v>N/A</v>
      </c>
      <c r="G104" s="23">
        <v>207938</v>
      </c>
      <c r="H104" s="27" t="str">
        <f t="shared" si="13"/>
        <v>N/A</v>
      </c>
      <c r="I104" s="8">
        <v>14.38</v>
      </c>
      <c r="J104" s="8">
        <v>6.1230000000000002</v>
      </c>
      <c r="K104" s="28" t="s">
        <v>734</v>
      </c>
      <c r="L104" s="105" t="str">
        <f t="shared" si="14"/>
        <v>Yes</v>
      </c>
    </row>
    <row r="105" spans="1:12" x14ac:dyDescent="0.2">
      <c r="A105" s="168" t="s">
        <v>1421</v>
      </c>
      <c r="B105" s="22" t="s">
        <v>213</v>
      </c>
      <c r="C105" s="29">
        <v>1044.2502671</v>
      </c>
      <c r="D105" s="27" t="str">
        <f t="shared" si="11"/>
        <v>N/A</v>
      </c>
      <c r="E105" s="29">
        <v>1051.9321070999999</v>
      </c>
      <c r="F105" s="27" t="str">
        <f t="shared" si="12"/>
        <v>N/A</v>
      </c>
      <c r="G105" s="29">
        <v>1612.3570391000001</v>
      </c>
      <c r="H105" s="27" t="str">
        <f t="shared" si="13"/>
        <v>N/A</v>
      </c>
      <c r="I105" s="8">
        <v>0.73560000000000003</v>
      </c>
      <c r="J105" s="8">
        <v>53.28</v>
      </c>
      <c r="K105" s="28" t="s">
        <v>734</v>
      </c>
      <c r="L105" s="105" t="str">
        <f t="shared" si="14"/>
        <v>No</v>
      </c>
    </row>
    <row r="106" spans="1:12" ht="25.5" x14ac:dyDescent="0.2">
      <c r="A106" s="168" t="s">
        <v>614</v>
      </c>
      <c r="B106" s="22" t="s">
        <v>213</v>
      </c>
      <c r="C106" s="29">
        <v>608003750</v>
      </c>
      <c r="D106" s="27" t="str">
        <f t="shared" si="11"/>
        <v>N/A</v>
      </c>
      <c r="E106" s="29">
        <v>357796382</v>
      </c>
      <c r="F106" s="27" t="str">
        <f t="shared" si="12"/>
        <v>N/A</v>
      </c>
      <c r="G106" s="29">
        <v>309318910</v>
      </c>
      <c r="H106" s="27" t="str">
        <f t="shared" si="13"/>
        <v>N/A</v>
      </c>
      <c r="I106" s="8">
        <v>-41.2</v>
      </c>
      <c r="J106" s="8">
        <v>-13.5</v>
      </c>
      <c r="K106" s="28" t="s">
        <v>734</v>
      </c>
      <c r="L106" s="105" t="str">
        <f t="shared" si="14"/>
        <v>Yes</v>
      </c>
    </row>
    <row r="107" spans="1:12" x14ac:dyDescent="0.2">
      <c r="A107" s="168" t="s">
        <v>615</v>
      </c>
      <c r="B107" s="22" t="s">
        <v>213</v>
      </c>
      <c r="C107" s="23">
        <v>67469</v>
      </c>
      <c r="D107" s="27" t="str">
        <f t="shared" si="11"/>
        <v>N/A</v>
      </c>
      <c r="E107" s="23">
        <v>40661</v>
      </c>
      <c r="F107" s="27" t="str">
        <f t="shared" si="12"/>
        <v>N/A</v>
      </c>
      <c r="G107" s="23">
        <v>33416</v>
      </c>
      <c r="H107" s="27" t="str">
        <f t="shared" si="13"/>
        <v>N/A</v>
      </c>
      <c r="I107" s="8">
        <v>-39.700000000000003</v>
      </c>
      <c r="J107" s="8">
        <v>-17.8</v>
      </c>
      <c r="K107" s="28" t="s">
        <v>734</v>
      </c>
      <c r="L107" s="105" t="str">
        <f t="shared" si="14"/>
        <v>Yes</v>
      </c>
    </row>
    <row r="108" spans="1:12" ht="25.5" x14ac:dyDescent="0.2">
      <c r="A108" s="168" t="s">
        <v>1422</v>
      </c>
      <c r="B108" s="22" t="s">
        <v>213</v>
      </c>
      <c r="C108" s="29">
        <v>9011.6016244000002</v>
      </c>
      <c r="D108" s="27" t="str">
        <f t="shared" si="11"/>
        <v>N/A</v>
      </c>
      <c r="E108" s="29">
        <v>8799.4978480999998</v>
      </c>
      <c r="F108" s="27" t="str">
        <f t="shared" si="12"/>
        <v>N/A</v>
      </c>
      <c r="G108" s="29">
        <v>9256.6109049999995</v>
      </c>
      <c r="H108" s="27" t="str">
        <f t="shared" si="13"/>
        <v>N/A</v>
      </c>
      <c r="I108" s="8">
        <v>-2.35</v>
      </c>
      <c r="J108" s="8">
        <v>5.1950000000000003</v>
      </c>
      <c r="K108" s="28" t="s">
        <v>734</v>
      </c>
      <c r="L108" s="105" t="str">
        <f t="shared" si="14"/>
        <v>Yes</v>
      </c>
    </row>
    <row r="109" spans="1:12" ht="25.5" x14ac:dyDescent="0.2">
      <c r="A109" s="168" t="s">
        <v>616</v>
      </c>
      <c r="B109" s="22" t="s">
        <v>213</v>
      </c>
      <c r="C109" s="29">
        <v>38466269</v>
      </c>
      <c r="D109" s="27" t="str">
        <f t="shared" si="11"/>
        <v>N/A</v>
      </c>
      <c r="E109" s="29">
        <v>40045716</v>
      </c>
      <c r="F109" s="27" t="str">
        <f t="shared" si="12"/>
        <v>N/A</v>
      </c>
      <c r="G109" s="29">
        <v>38146722</v>
      </c>
      <c r="H109" s="27" t="str">
        <f t="shared" si="13"/>
        <v>N/A</v>
      </c>
      <c r="I109" s="8">
        <v>4.1059999999999999</v>
      </c>
      <c r="J109" s="8">
        <v>-4.74</v>
      </c>
      <c r="K109" s="28" t="s">
        <v>734</v>
      </c>
      <c r="L109" s="105" t="str">
        <f t="shared" si="14"/>
        <v>Yes</v>
      </c>
    </row>
    <row r="110" spans="1:12" x14ac:dyDescent="0.2">
      <c r="A110" s="168" t="s">
        <v>617</v>
      </c>
      <c r="B110" s="22" t="s">
        <v>213</v>
      </c>
      <c r="C110" s="23">
        <v>409841</v>
      </c>
      <c r="D110" s="27" t="str">
        <f t="shared" si="11"/>
        <v>N/A</v>
      </c>
      <c r="E110" s="23">
        <v>427118</v>
      </c>
      <c r="F110" s="27" t="str">
        <f t="shared" si="12"/>
        <v>N/A</v>
      </c>
      <c r="G110" s="23">
        <v>386648</v>
      </c>
      <c r="H110" s="27" t="str">
        <f t="shared" si="13"/>
        <v>N/A</v>
      </c>
      <c r="I110" s="8">
        <v>4.2160000000000002</v>
      </c>
      <c r="J110" s="8">
        <v>-9.48</v>
      </c>
      <c r="K110" s="28" t="s">
        <v>734</v>
      </c>
      <c r="L110" s="105" t="str">
        <f t="shared" si="14"/>
        <v>Yes</v>
      </c>
    </row>
    <row r="111" spans="1:12" x14ac:dyDescent="0.2">
      <c r="A111" s="168" t="s">
        <v>1423</v>
      </c>
      <c r="B111" s="22" t="s">
        <v>213</v>
      </c>
      <c r="C111" s="29">
        <v>93.856566326999996</v>
      </c>
      <c r="D111" s="27" t="str">
        <f t="shared" si="11"/>
        <v>N/A</v>
      </c>
      <c r="E111" s="29">
        <v>93.757968524000006</v>
      </c>
      <c r="F111" s="27" t="str">
        <f t="shared" si="12"/>
        <v>N/A</v>
      </c>
      <c r="G111" s="29">
        <v>98.660078417999998</v>
      </c>
      <c r="H111" s="27" t="str">
        <f t="shared" si="13"/>
        <v>N/A</v>
      </c>
      <c r="I111" s="8">
        <v>-0.105</v>
      </c>
      <c r="J111" s="8">
        <v>5.2279999999999998</v>
      </c>
      <c r="K111" s="28" t="s">
        <v>734</v>
      </c>
      <c r="L111" s="105" t="str">
        <f t="shared" si="14"/>
        <v>Yes</v>
      </c>
    </row>
    <row r="112" spans="1:12" x14ac:dyDescent="0.2">
      <c r="A112" s="168" t="s">
        <v>618</v>
      </c>
      <c r="B112" s="22" t="s">
        <v>213</v>
      </c>
      <c r="C112" s="29">
        <v>435427976</v>
      </c>
      <c r="D112" s="27" t="str">
        <f t="shared" si="11"/>
        <v>N/A</v>
      </c>
      <c r="E112" s="29">
        <v>476456367</v>
      </c>
      <c r="F112" s="27" t="str">
        <f t="shared" si="12"/>
        <v>N/A</v>
      </c>
      <c r="G112" s="29">
        <v>490807843</v>
      </c>
      <c r="H112" s="27" t="str">
        <f t="shared" si="13"/>
        <v>N/A</v>
      </c>
      <c r="I112" s="8">
        <v>9.423</v>
      </c>
      <c r="J112" s="8">
        <v>3.012</v>
      </c>
      <c r="K112" s="28" t="s">
        <v>734</v>
      </c>
      <c r="L112" s="105" t="str">
        <f t="shared" si="14"/>
        <v>Yes</v>
      </c>
    </row>
    <row r="113" spans="1:12" x14ac:dyDescent="0.2">
      <c r="A113" s="168" t="s">
        <v>619</v>
      </c>
      <c r="B113" s="22" t="s">
        <v>213</v>
      </c>
      <c r="C113" s="23">
        <v>468022</v>
      </c>
      <c r="D113" s="27" t="str">
        <f t="shared" si="11"/>
        <v>N/A</v>
      </c>
      <c r="E113" s="23">
        <v>484250</v>
      </c>
      <c r="F113" s="27" t="str">
        <f t="shared" si="12"/>
        <v>N/A</v>
      </c>
      <c r="G113" s="23">
        <v>479067</v>
      </c>
      <c r="H113" s="27" t="str">
        <f t="shared" si="13"/>
        <v>N/A</v>
      </c>
      <c r="I113" s="8">
        <v>3.4670000000000001</v>
      </c>
      <c r="J113" s="8">
        <v>-1.07</v>
      </c>
      <c r="K113" s="28" t="s">
        <v>734</v>
      </c>
      <c r="L113" s="105" t="str">
        <f t="shared" si="14"/>
        <v>Yes</v>
      </c>
    </row>
    <row r="114" spans="1:12" x14ac:dyDescent="0.2">
      <c r="A114" s="168" t="s">
        <v>1424</v>
      </c>
      <c r="B114" s="22" t="s">
        <v>213</v>
      </c>
      <c r="C114" s="29">
        <v>930.35792334999996</v>
      </c>
      <c r="D114" s="27" t="str">
        <f t="shared" si="11"/>
        <v>N/A</v>
      </c>
      <c r="E114" s="29">
        <v>983.90576562000001</v>
      </c>
      <c r="F114" s="27" t="str">
        <f t="shared" si="12"/>
        <v>N/A</v>
      </c>
      <c r="G114" s="29">
        <v>1024.5077265</v>
      </c>
      <c r="H114" s="27" t="str">
        <f t="shared" si="13"/>
        <v>N/A</v>
      </c>
      <c r="I114" s="8">
        <v>5.7560000000000002</v>
      </c>
      <c r="J114" s="8">
        <v>4.1269999999999998</v>
      </c>
      <c r="K114" s="28" t="s">
        <v>734</v>
      </c>
      <c r="L114" s="105" t="str">
        <f t="shared" si="14"/>
        <v>Yes</v>
      </c>
    </row>
    <row r="115" spans="1:12" ht="25.5" x14ac:dyDescent="0.2">
      <c r="A115" s="168" t="s">
        <v>620</v>
      </c>
      <c r="B115" s="22" t="s">
        <v>213</v>
      </c>
      <c r="C115" s="29">
        <v>680630538</v>
      </c>
      <c r="D115" s="27" t="str">
        <f t="shared" si="11"/>
        <v>N/A</v>
      </c>
      <c r="E115" s="29">
        <v>2044300773</v>
      </c>
      <c r="F115" s="27" t="str">
        <f t="shared" si="12"/>
        <v>N/A</v>
      </c>
      <c r="G115" s="29">
        <v>6417841597</v>
      </c>
      <c r="H115" s="27" t="str">
        <f t="shared" si="13"/>
        <v>N/A</v>
      </c>
      <c r="I115" s="8">
        <v>200.4</v>
      </c>
      <c r="J115" s="8">
        <v>213.9</v>
      </c>
      <c r="K115" s="28" t="s">
        <v>734</v>
      </c>
      <c r="L115" s="105" t="str">
        <f t="shared" si="14"/>
        <v>No</v>
      </c>
    </row>
    <row r="116" spans="1:12" x14ac:dyDescent="0.2">
      <c r="A116" s="172" t="s">
        <v>621</v>
      </c>
      <c r="B116" s="23" t="s">
        <v>213</v>
      </c>
      <c r="C116" s="23">
        <v>231414</v>
      </c>
      <c r="D116" s="27" t="str">
        <f t="shared" si="11"/>
        <v>N/A</v>
      </c>
      <c r="E116" s="23">
        <v>204902</v>
      </c>
      <c r="F116" s="27" t="str">
        <f t="shared" si="12"/>
        <v>N/A</v>
      </c>
      <c r="G116" s="23">
        <v>239481</v>
      </c>
      <c r="H116" s="27" t="str">
        <f t="shared" si="13"/>
        <v>N/A</v>
      </c>
      <c r="I116" s="8">
        <v>-11.5</v>
      </c>
      <c r="J116" s="8">
        <v>16.88</v>
      </c>
      <c r="K116" s="31" t="s">
        <v>734</v>
      </c>
      <c r="L116" s="105" t="str">
        <f t="shared" si="14"/>
        <v>Yes</v>
      </c>
    </row>
    <row r="117" spans="1:12" ht="25.5" x14ac:dyDescent="0.2">
      <c r="A117" s="168" t="s">
        <v>1425</v>
      </c>
      <c r="B117" s="22" t="s">
        <v>213</v>
      </c>
      <c r="C117" s="29">
        <v>2941.1813373</v>
      </c>
      <c r="D117" s="27" t="str">
        <f t="shared" si="11"/>
        <v>N/A</v>
      </c>
      <c r="E117" s="29">
        <v>9976.9683702000002</v>
      </c>
      <c r="F117" s="27" t="str">
        <f t="shared" si="12"/>
        <v>N/A</v>
      </c>
      <c r="G117" s="29">
        <v>26798.959404000001</v>
      </c>
      <c r="H117" s="27" t="str">
        <f t="shared" si="13"/>
        <v>N/A</v>
      </c>
      <c r="I117" s="8">
        <v>239.2</v>
      </c>
      <c r="J117" s="8">
        <v>168.6</v>
      </c>
      <c r="K117" s="28" t="s">
        <v>734</v>
      </c>
      <c r="L117" s="105" t="str">
        <f t="shared" si="14"/>
        <v>No</v>
      </c>
    </row>
    <row r="118" spans="1:12" ht="25.5" x14ac:dyDescent="0.2">
      <c r="A118" s="168" t="s">
        <v>622</v>
      </c>
      <c r="B118" s="22" t="s">
        <v>213</v>
      </c>
      <c r="C118" s="29">
        <v>242260549</v>
      </c>
      <c r="D118" s="27" t="str">
        <f t="shared" si="11"/>
        <v>N/A</v>
      </c>
      <c r="E118" s="29">
        <v>246778576</v>
      </c>
      <c r="F118" s="27" t="str">
        <f t="shared" si="12"/>
        <v>N/A</v>
      </c>
      <c r="G118" s="29">
        <v>253591664</v>
      </c>
      <c r="H118" s="27" t="str">
        <f t="shared" si="13"/>
        <v>N/A</v>
      </c>
      <c r="I118" s="8">
        <v>1.865</v>
      </c>
      <c r="J118" s="8">
        <v>2.7610000000000001</v>
      </c>
      <c r="K118" s="28" t="s">
        <v>734</v>
      </c>
      <c r="L118" s="105" t="str">
        <f t="shared" si="14"/>
        <v>Yes</v>
      </c>
    </row>
    <row r="119" spans="1:12" x14ac:dyDescent="0.2">
      <c r="A119" s="168" t="s">
        <v>623</v>
      </c>
      <c r="B119" s="22" t="s">
        <v>213</v>
      </c>
      <c r="C119" s="23">
        <v>230867</v>
      </c>
      <c r="D119" s="27" t="str">
        <f t="shared" si="11"/>
        <v>N/A</v>
      </c>
      <c r="E119" s="23">
        <v>235553</v>
      </c>
      <c r="F119" s="27" t="str">
        <f t="shared" si="12"/>
        <v>N/A</v>
      </c>
      <c r="G119" s="23">
        <v>226732</v>
      </c>
      <c r="H119" s="27" t="str">
        <f t="shared" si="13"/>
        <v>N/A</v>
      </c>
      <c r="I119" s="8">
        <v>2.0299999999999998</v>
      </c>
      <c r="J119" s="8">
        <v>-3.74</v>
      </c>
      <c r="K119" s="28" t="s">
        <v>734</v>
      </c>
      <c r="L119" s="105" t="str">
        <f t="shared" si="14"/>
        <v>Yes</v>
      </c>
    </row>
    <row r="120" spans="1:12" ht="25.5" x14ac:dyDescent="0.2">
      <c r="A120" s="168" t="s">
        <v>1426</v>
      </c>
      <c r="B120" s="22" t="s">
        <v>213</v>
      </c>
      <c r="C120" s="29">
        <v>1049.3511372</v>
      </c>
      <c r="D120" s="27" t="str">
        <f t="shared" si="11"/>
        <v>N/A</v>
      </c>
      <c r="E120" s="29">
        <v>1047.6562641999999</v>
      </c>
      <c r="F120" s="27" t="str">
        <f t="shared" si="12"/>
        <v>N/A</v>
      </c>
      <c r="G120" s="29">
        <v>1118.4643719999999</v>
      </c>
      <c r="H120" s="27" t="str">
        <f t="shared" si="13"/>
        <v>N/A</v>
      </c>
      <c r="I120" s="8">
        <v>-0.16200000000000001</v>
      </c>
      <c r="J120" s="8">
        <v>6.7590000000000003</v>
      </c>
      <c r="K120" s="28" t="s">
        <v>734</v>
      </c>
      <c r="L120" s="105" t="str">
        <f t="shared" si="14"/>
        <v>Yes</v>
      </c>
    </row>
    <row r="121" spans="1:12" ht="25.5" x14ac:dyDescent="0.2">
      <c r="A121" s="168" t="s">
        <v>624</v>
      </c>
      <c r="B121" s="22" t="s">
        <v>213</v>
      </c>
      <c r="C121" s="29">
        <v>952318099</v>
      </c>
      <c r="D121" s="27" t="str">
        <f t="shared" si="11"/>
        <v>N/A</v>
      </c>
      <c r="E121" s="29">
        <v>484314324</v>
      </c>
      <c r="F121" s="27" t="str">
        <f t="shared" si="12"/>
        <v>N/A</v>
      </c>
      <c r="G121" s="29">
        <v>417434712</v>
      </c>
      <c r="H121" s="27" t="str">
        <f t="shared" si="13"/>
        <v>N/A</v>
      </c>
      <c r="I121" s="8">
        <v>-49.1</v>
      </c>
      <c r="J121" s="8">
        <v>-13.8</v>
      </c>
      <c r="K121" s="28" t="s">
        <v>734</v>
      </c>
      <c r="L121" s="105" t="str">
        <f t="shared" si="14"/>
        <v>Yes</v>
      </c>
    </row>
    <row r="122" spans="1:12" x14ac:dyDescent="0.2">
      <c r="A122" s="168" t="s">
        <v>625</v>
      </c>
      <c r="B122" s="22" t="s">
        <v>213</v>
      </c>
      <c r="C122" s="23">
        <v>51699</v>
      </c>
      <c r="D122" s="27" t="str">
        <f t="shared" si="11"/>
        <v>N/A</v>
      </c>
      <c r="E122" s="23">
        <v>23028</v>
      </c>
      <c r="F122" s="27" t="str">
        <f t="shared" si="12"/>
        <v>N/A</v>
      </c>
      <c r="G122" s="23">
        <v>18613</v>
      </c>
      <c r="H122" s="27" t="str">
        <f t="shared" si="13"/>
        <v>N/A</v>
      </c>
      <c r="I122" s="8">
        <v>-55.5</v>
      </c>
      <c r="J122" s="8">
        <v>-19.2</v>
      </c>
      <c r="K122" s="28" t="s">
        <v>734</v>
      </c>
      <c r="L122" s="105" t="str">
        <f t="shared" si="14"/>
        <v>Yes</v>
      </c>
    </row>
    <row r="123" spans="1:12" ht="25.5" x14ac:dyDescent="0.2">
      <c r="A123" s="168" t="s">
        <v>1427</v>
      </c>
      <c r="B123" s="22" t="s">
        <v>213</v>
      </c>
      <c r="C123" s="29">
        <v>18420.435579000001</v>
      </c>
      <c r="D123" s="27" t="str">
        <f t="shared" si="11"/>
        <v>N/A</v>
      </c>
      <c r="E123" s="29">
        <v>21031.540906999999</v>
      </c>
      <c r="F123" s="27" t="str">
        <f t="shared" si="12"/>
        <v>N/A</v>
      </c>
      <c r="G123" s="29">
        <v>22427.051630999998</v>
      </c>
      <c r="H123" s="27" t="str">
        <f t="shared" si="13"/>
        <v>N/A</v>
      </c>
      <c r="I123" s="8">
        <v>14.18</v>
      </c>
      <c r="J123" s="8">
        <v>6.6349999999999998</v>
      </c>
      <c r="K123" s="28" t="s">
        <v>734</v>
      </c>
      <c r="L123" s="105" t="str">
        <f t="shared" si="14"/>
        <v>Yes</v>
      </c>
    </row>
    <row r="124" spans="1:12" ht="25.5" x14ac:dyDescent="0.2">
      <c r="A124" s="168" t="s">
        <v>626</v>
      </c>
      <c r="B124" s="22" t="s">
        <v>213</v>
      </c>
      <c r="C124" s="29">
        <v>63388123</v>
      </c>
      <c r="D124" s="27" t="str">
        <f t="shared" si="11"/>
        <v>N/A</v>
      </c>
      <c r="E124" s="29">
        <v>104890595</v>
      </c>
      <c r="F124" s="27" t="str">
        <f t="shared" si="12"/>
        <v>N/A</v>
      </c>
      <c r="G124" s="29">
        <v>305053902</v>
      </c>
      <c r="H124" s="27" t="str">
        <f t="shared" si="13"/>
        <v>N/A</v>
      </c>
      <c r="I124" s="8">
        <v>65.47</v>
      </c>
      <c r="J124" s="8">
        <v>190.8</v>
      </c>
      <c r="K124" s="28" t="s">
        <v>734</v>
      </c>
      <c r="L124" s="105" t="str">
        <f t="shared" si="14"/>
        <v>No</v>
      </c>
    </row>
    <row r="125" spans="1:12" ht="25.5" x14ac:dyDescent="0.2">
      <c r="A125" s="168" t="s">
        <v>627</v>
      </c>
      <c r="B125" s="22" t="s">
        <v>213</v>
      </c>
      <c r="C125" s="23">
        <v>44103</v>
      </c>
      <c r="D125" s="27" t="str">
        <f t="shared" si="11"/>
        <v>N/A</v>
      </c>
      <c r="E125" s="23">
        <v>109432</v>
      </c>
      <c r="F125" s="27" t="str">
        <f t="shared" si="12"/>
        <v>N/A</v>
      </c>
      <c r="G125" s="23">
        <v>209081</v>
      </c>
      <c r="H125" s="27" t="str">
        <f t="shared" si="13"/>
        <v>N/A</v>
      </c>
      <c r="I125" s="8">
        <v>148.1</v>
      </c>
      <c r="J125" s="8">
        <v>91.06</v>
      </c>
      <c r="K125" s="28" t="s">
        <v>734</v>
      </c>
      <c r="L125" s="105" t="str">
        <f t="shared" si="14"/>
        <v>No</v>
      </c>
    </row>
    <row r="126" spans="1:12" ht="25.5" x14ac:dyDescent="0.2">
      <c r="A126" s="168" t="s">
        <v>1428</v>
      </c>
      <c r="B126" s="22" t="s">
        <v>213</v>
      </c>
      <c r="C126" s="29">
        <v>1437.2746298</v>
      </c>
      <c r="D126" s="27" t="str">
        <f t="shared" si="11"/>
        <v>N/A</v>
      </c>
      <c r="E126" s="29">
        <v>958.50021017999995</v>
      </c>
      <c r="F126" s="27" t="str">
        <f t="shared" si="12"/>
        <v>N/A</v>
      </c>
      <c r="G126" s="29">
        <v>1459.0225892999999</v>
      </c>
      <c r="H126" s="27" t="str">
        <f t="shared" si="13"/>
        <v>N/A</v>
      </c>
      <c r="I126" s="8">
        <v>-33.299999999999997</v>
      </c>
      <c r="J126" s="8">
        <v>52.22</v>
      </c>
      <c r="K126" s="28" t="s">
        <v>734</v>
      </c>
      <c r="L126" s="105" t="str">
        <f t="shared" si="14"/>
        <v>No</v>
      </c>
    </row>
    <row r="127" spans="1:12" ht="25.5" x14ac:dyDescent="0.2">
      <c r="A127" s="168" t="s">
        <v>628</v>
      </c>
      <c r="B127" s="22" t="s">
        <v>213</v>
      </c>
      <c r="C127" s="29">
        <v>228872471</v>
      </c>
      <c r="D127" s="27" t="str">
        <f t="shared" si="11"/>
        <v>N/A</v>
      </c>
      <c r="E127" s="29">
        <v>238328561</v>
      </c>
      <c r="F127" s="27" t="str">
        <f t="shared" si="12"/>
        <v>N/A</v>
      </c>
      <c r="G127" s="29">
        <v>344401711</v>
      </c>
      <c r="H127" s="27" t="str">
        <f t="shared" si="13"/>
        <v>N/A</v>
      </c>
      <c r="I127" s="8">
        <v>4.1319999999999997</v>
      </c>
      <c r="J127" s="8">
        <v>44.51</v>
      </c>
      <c r="K127" s="28" t="s">
        <v>734</v>
      </c>
      <c r="L127" s="105" t="str">
        <f t="shared" si="14"/>
        <v>No</v>
      </c>
    </row>
    <row r="128" spans="1:12" x14ac:dyDescent="0.2">
      <c r="A128" s="168" t="s">
        <v>629</v>
      </c>
      <c r="B128" s="22" t="s">
        <v>213</v>
      </c>
      <c r="C128" s="23">
        <v>30442</v>
      </c>
      <c r="D128" s="27" t="str">
        <f t="shared" si="11"/>
        <v>N/A</v>
      </c>
      <c r="E128" s="23">
        <v>28313</v>
      </c>
      <c r="F128" s="27" t="str">
        <f t="shared" si="12"/>
        <v>N/A</v>
      </c>
      <c r="G128" s="23">
        <v>41566</v>
      </c>
      <c r="H128" s="27" t="str">
        <f t="shared" si="13"/>
        <v>N/A</v>
      </c>
      <c r="I128" s="8">
        <v>-6.99</v>
      </c>
      <c r="J128" s="8">
        <v>46.81</v>
      </c>
      <c r="K128" s="28" t="s">
        <v>734</v>
      </c>
      <c r="L128" s="105" t="str">
        <f t="shared" si="14"/>
        <v>No</v>
      </c>
    </row>
    <row r="129" spans="1:12" ht="25.5" x14ac:dyDescent="0.2">
      <c r="A129" s="168" t="s">
        <v>1429</v>
      </c>
      <c r="B129" s="22" t="s">
        <v>213</v>
      </c>
      <c r="C129" s="29">
        <v>7518.3125615999998</v>
      </c>
      <c r="D129" s="27" t="str">
        <f t="shared" si="11"/>
        <v>N/A</v>
      </c>
      <c r="E129" s="29">
        <v>8417.6371631000002</v>
      </c>
      <c r="F129" s="27" t="str">
        <f t="shared" si="12"/>
        <v>N/A</v>
      </c>
      <c r="G129" s="29">
        <v>8285.6592166999999</v>
      </c>
      <c r="H129" s="27" t="str">
        <f t="shared" si="13"/>
        <v>N/A</v>
      </c>
      <c r="I129" s="8">
        <v>11.96</v>
      </c>
      <c r="J129" s="8">
        <v>-1.57</v>
      </c>
      <c r="K129" s="28" t="s">
        <v>734</v>
      </c>
      <c r="L129" s="105" t="str">
        <f t="shared" si="14"/>
        <v>Yes</v>
      </c>
    </row>
    <row r="130" spans="1:12" ht="25.5" x14ac:dyDescent="0.2">
      <c r="A130" s="168" t="s">
        <v>630</v>
      </c>
      <c r="B130" s="22" t="s">
        <v>213</v>
      </c>
      <c r="C130" s="29">
        <v>7723366</v>
      </c>
      <c r="D130" s="27" t="str">
        <f t="shared" si="11"/>
        <v>N/A</v>
      </c>
      <c r="E130" s="29">
        <v>6222385</v>
      </c>
      <c r="F130" s="27" t="str">
        <f t="shared" si="12"/>
        <v>N/A</v>
      </c>
      <c r="G130" s="29">
        <v>4275559</v>
      </c>
      <c r="H130" s="27" t="str">
        <f t="shared" si="13"/>
        <v>N/A</v>
      </c>
      <c r="I130" s="8">
        <v>-19.399999999999999</v>
      </c>
      <c r="J130" s="8">
        <v>-31.3</v>
      </c>
      <c r="K130" s="28" t="s">
        <v>734</v>
      </c>
      <c r="L130" s="105" t="str">
        <f t="shared" si="14"/>
        <v>No</v>
      </c>
    </row>
    <row r="131" spans="1:12" x14ac:dyDescent="0.2">
      <c r="A131" s="168" t="s">
        <v>631</v>
      </c>
      <c r="B131" s="22" t="s">
        <v>213</v>
      </c>
      <c r="C131" s="23">
        <v>22940</v>
      </c>
      <c r="D131" s="27" t="str">
        <f t="shared" si="11"/>
        <v>N/A</v>
      </c>
      <c r="E131" s="23">
        <v>19570</v>
      </c>
      <c r="F131" s="27" t="str">
        <f t="shared" si="12"/>
        <v>N/A</v>
      </c>
      <c r="G131" s="23">
        <v>14362</v>
      </c>
      <c r="H131" s="27" t="str">
        <f t="shared" si="13"/>
        <v>N/A</v>
      </c>
      <c r="I131" s="8">
        <v>-14.7</v>
      </c>
      <c r="J131" s="8">
        <v>-26.6</v>
      </c>
      <c r="K131" s="28" t="s">
        <v>734</v>
      </c>
      <c r="L131" s="105" t="str">
        <f t="shared" si="14"/>
        <v>Yes</v>
      </c>
    </row>
    <row r="132" spans="1:12" ht="25.5" x14ac:dyDescent="0.2">
      <c r="A132" s="168" t="s">
        <v>1430</v>
      </c>
      <c r="B132" s="22" t="s">
        <v>213</v>
      </c>
      <c r="C132" s="29">
        <v>336.67680906999999</v>
      </c>
      <c r="D132" s="27" t="str">
        <f t="shared" si="11"/>
        <v>N/A</v>
      </c>
      <c r="E132" s="29">
        <v>317.95528870999999</v>
      </c>
      <c r="F132" s="27" t="str">
        <f t="shared" si="12"/>
        <v>N/A</v>
      </c>
      <c r="G132" s="29">
        <v>297.69941512000003</v>
      </c>
      <c r="H132" s="27" t="str">
        <f t="shared" si="13"/>
        <v>N/A</v>
      </c>
      <c r="I132" s="8">
        <v>-5.56</v>
      </c>
      <c r="J132" s="8">
        <v>-6.37</v>
      </c>
      <c r="K132" s="28" t="s">
        <v>734</v>
      </c>
      <c r="L132" s="105" t="str">
        <f t="shared" si="14"/>
        <v>Yes</v>
      </c>
    </row>
    <row r="133" spans="1:12" ht="25.5" x14ac:dyDescent="0.2">
      <c r="A133" s="168" t="s">
        <v>632</v>
      </c>
      <c r="B133" s="22" t="s">
        <v>213</v>
      </c>
      <c r="C133" s="29">
        <v>113920792</v>
      </c>
      <c r="D133" s="27" t="str">
        <f t="shared" si="11"/>
        <v>N/A</v>
      </c>
      <c r="E133" s="29">
        <v>101226484</v>
      </c>
      <c r="F133" s="27" t="str">
        <f t="shared" si="12"/>
        <v>N/A</v>
      </c>
      <c r="G133" s="29">
        <v>36509304</v>
      </c>
      <c r="H133" s="27" t="str">
        <f t="shared" si="13"/>
        <v>N/A</v>
      </c>
      <c r="I133" s="8">
        <v>-11.1</v>
      </c>
      <c r="J133" s="8">
        <v>-63.9</v>
      </c>
      <c r="K133" s="28" t="s">
        <v>734</v>
      </c>
      <c r="L133" s="105" t="str">
        <f t="shared" si="14"/>
        <v>No</v>
      </c>
    </row>
    <row r="134" spans="1:12" x14ac:dyDescent="0.2">
      <c r="A134" s="168" t="s">
        <v>633</v>
      </c>
      <c r="B134" s="22" t="s">
        <v>213</v>
      </c>
      <c r="C134" s="23">
        <v>7058</v>
      </c>
      <c r="D134" s="27" t="str">
        <f t="shared" si="11"/>
        <v>N/A</v>
      </c>
      <c r="E134" s="23">
        <v>6305</v>
      </c>
      <c r="F134" s="27" t="str">
        <f t="shared" si="12"/>
        <v>N/A</v>
      </c>
      <c r="G134" s="23">
        <v>2941</v>
      </c>
      <c r="H134" s="27" t="str">
        <f t="shared" si="13"/>
        <v>N/A</v>
      </c>
      <c r="I134" s="8">
        <v>-10.7</v>
      </c>
      <c r="J134" s="8">
        <v>-53.4</v>
      </c>
      <c r="K134" s="28" t="s">
        <v>734</v>
      </c>
      <c r="L134" s="105" t="str">
        <f t="shared" si="14"/>
        <v>No</v>
      </c>
    </row>
    <row r="135" spans="1:12" x14ac:dyDescent="0.2">
      <c r="A135" s="168" t="s">
        <v>1431</v>
      </c>
      <c r="B135" s="22" t="s">
        <v>213</v>
      </c>
      <c r="C135" s="29">
        <v>16140.661943999999</v>
      </c>
      <c r="D135" s="27" t="str">
        <f t="shared" si="11"/>
        <v>N/A</v>
      </c>
      <c r="E135" s="29">
        <v>16054.953846</v>
      </c>
      <c r="F135" s="27" t="str">
        <f t="shared" si="12"/>
        <v>N/A</v>
      </c>
      <c r="G135" s="29">
        <v>12413.908194</v>
      </c>
      <c r="H135" s="27" t="str">
        <f t="shared" si="13"/>
        <v>N/A</v>
      </c>
      <c r="I135" s="8">
        <v>-0.53100000000000003</v>
      </c>
      <c r="J135" s="8">
        <v>-22.7</v>
      </c>
      <c r="K135" s="28" t="s">
        <v>734</v>
      </c>
      <c r="L135" s="105" t="str">
        <f t="shared" si="14"/>
        <v>Yes</v>
      </c>
    </row>
    <row r="136" spans="1:12" ht="25.5" x14ac:dyDescent="0.2">
      <c r="A136" s="168" t="s">
        <v>634</v>
      </c>
      <c r="B136" s="22" t="s">
        <v>213</v>
      </c>
      <c r="C136" s="29">
        <v>3775833</v>
      </c>
      <c r="D136" s="27" t="str">
        <f t="shared" si="11"/>
        <v>N/A</v>
      </c>
      <c r="E136" s="29">
        <v>4930531</v>
      </c>
      <c r="F136" s="27" t="str">
        <f t="shared" si="12"/>
        <v>N/A</v>
      </c>
      <c r="G136" s="29">
        <v>3782491</v>
      </c>
      <c r="H136" s="27" t="str">
        <f t="shared" si="13"/>
        <v>N/A</v>
      </c>
      <c r="I136" s="8">
        <v>30.58</v>
      </c>
      <c r="J136" s="8">
        <v>-23.3</v>
      </c>
      <c r="K136" s="28" t="s">
        <v>734</v>
      </c>
      <c r="L136" s="105" t="str">
        <f>IF(J136="Div by 0", "N/A", IF(OR(J136="N/A",K136="N/A"),"N/A", IF(J136&gt;VALUE(MID(K136,1,2)), "No", IF(J136&lt;-1*VALUE(MID(K136,1,2)), "No", "Yes"))))</f>
        <v>Yes</v>
      </c>
    </row>
    <row r="137" spans="1:12" x14ac:dyDescent="0.2">
      <c r="A137" s="168" t="s">
        <v>635</v>
      </c>
      <c r="B137" s="22" t="s">
        <v>213</v>
      </c>
      <c r="C137" s="23">
        <v>72486</v>
      </c>
      <c r="D137" s="27" t="str">
        <f t="shared" si="11"/>
        <v>N/A</v>
      </c>
      <c r="E137" s="23">
        <v>81958</v>
      </c>
      <c r="F137" s="27" t="str">
        <f t="shared" si="12"/>
        <v>N/A</v>
      </c>
      <c r="G137" s="23">
        <v>72734</v>
      </c>
      <c r="H137" s="27" t="str">
        <f t="shared" si="13"/>
        <v>N/A</v>
      </c>
      <c r="I137" s="8">
        <v>13.07</v>
      </c>
      <c r="J137" s="8">
        <v>-11.3</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52.090514030000001</v>
      </c>
      <c r="D138" s="27" t="str">
        <f t="shared" si="11"/>
        <v>N/A</v>
      </c>
      <c r="E138" s="29">
        <v>60.159240099000002</v>
      </c>
      <c r="F138" s="27" t="str">
        <f t="shared" si="12"/>
        <v>N/A</v>
      </c>
      <c r="G138" s="29">
        <v>52.004440838999997</v>
      </c>
      <c r="H138" s="27" t="str">
        <f t="shared" si="13"/>
        <v>N/A</v>
      </c>
      <c r="I138" s="8">
        <v>15.49</v>
      </c>
      <c r="J138" s="8">
        <v>-13.6</v>
      </c>
      <c r="K138" s="28" t="s">
        <v>734</v>
      </c>
      <c r="L138" s="105" t="str">
        <f t="shared" si="15"/>
        <v>Yes</v>
      </c>
    </row>
    <row r="139" spans="1:12" ht="25.5" x14ac:dyDescent="0.2">
      <c r="A139" s="168" t="s">
        <v>636</v>
      </c>
      <c r="B139" s="22" t="s">
        <v>213</v>
      </c>
      <c r="C139" s="29">
        <v>193580289</v>
      </c>
      <c r="D139" s="27" t="str">
        <f t="shared" si="11"/>
        <v>N/A</v>
      </c>
      <c r="E139" s="29">
        <v>182410485</v>
      </c>
      <c r="F139" s="27" t="str">
        <f t="shared" si="12"/>
        <v>N/A</v>
      </c>
      <c r="G139" s="29">
        <v>164745754</v>
      </c>
      <c r="H139" s="27" t="str">
        <f t="shared" si="13"/>
        <v>N/A</v>
      </c>
      <c r="I139" s="8">
        <v>-5.77</v>
      </c>
      <c r="J139" s="8">
        <v>-9.68</v>
      </c>
      <c r="K139" s="28" t="s">
        <v>734</v>
      </c>
      <c r="L139" s="105" t="str">
        <f t="shared" si="15"/>
        <v>Yes</v>
      </c>
    </row>
    <row r="140" spans="1:12" x14ac:dyDescent="0.2">
      <c r="A140" s="168" t="s">
        <v>637</v>
      </c>
      <c r="B140" s="22" t="s">
        <v>213</v>
      </c>
      <c r="C140" s="23">
        <v>2079</v>
      </c>
      <c r="D140" s="27" t="str">
        <f t="shared" si="11"/>
        <v>N/A</v>
      </c>
      <c r="E140" s="23">
        <v>1965</v>
      </c>
      <c r="F140" s="27" t="str">
        <f t="shared" si="12"/>
        <v>N/A</v>
      </c>
      <c r="G140" s="23">
        <v>1790</v>
      </c>
      <c r="H140" s="27" t="str">
        <f t="shared" si="13"/>
        <v>N/A</v>
      </c>
      <c r="I140" s="8">
        <v>-5.48</v>
      </c>
      <c r="J140" s="8">
        <v>-8.91</v>
      </c>
      <c r="K140" s="28" t="s">
        <v>734</v>
      </c>
      <c r="L140" s="105" t="str">
        <f t="shared" si="15"/>
        <v>Yes</v>
      </c>
    </row>
    <row r="141" spans="1:12" ht="25.5" x14ac:dyDescent="0.2">
      <c r="A141" s="168" t="s">
        <v>1433</v>
      </c>
      <c r="B141" s="22" t="s">
        <v>213</v>
      </c>
      <c r="C141" s="29">
        <v>93112.212121000004</v>
      </c>
      <c r="D141" s="27" t="str">
        <f t="shared" si="11"/>
        <v>N/A</v>
      </c>
      <c r="E141" s="29">
        <v>92829.763359000004</v>
      </c>
      <c r="F141" s="27" t="str">
        <f t="shared" si="12"/>
        <v>N/A</v>
      </c>
      <c r="G141" s="29">
        <v>92036.734077999994</v>
      </c>
      <c r="H141" s="27" t="str">
        <f t="shared" si="13"/>
        <v>N/A</v>
      </c>
      <c r="I141" s="8">
        <v>-0.30299999999999999</v>
      </c>
      <c r="J141" s="8">
        <v>-0.85399999999999998</v>
      </c>
      <c r="K141" s="28" t="s">
        <v>734</v>
      </c>
      <c r="L141" s="105" t="str">
        <f t="shared" si="15"/>
        <v>Yes</v>
      </c>
    </row>
    <row r="142" spans="1:12" ht="25.5" x14ac:dyDescent="0.2">
      <c r="A142" s="168" t="s">
        <v>638</v>
      </c>
      <c r="B142" s="22" t="s">
        <v>213</v>
      </c>
      <c r="C142" s="29">
        <v>103516897</v>
      </c>
      <c r="D142" s="27" t="str">
        <f t="shared" si="11"/>
        <v>N/A</v>
      </c>
      <c r="E142" s="29">
        <v>80301112</v>
      </c>
      <c r="F142" s="27" t="str">
        <f t="shared" si="12"/>
        <v>N/A</v>
      </c>
      <c r="G142" s="29">
        <v>79459460</v>
      </c>
      <c r="H142" s="27" t="str">
        <f t="shared" si="13"/>
        <v>N/A</v>
      </c>
      <c r="I142" s="8">
        <v>-22.4</v>
      </c>
      <c r="J142" s="8">
        <v>-1.05</v>
      </c>
      <c r="K142" s="28" t="s">
        <v>734</v>
      </c>
      <c r="L142" s="105" t="str">
        <f t="shared" ref="L142:L153" si="16">IF(J142="Div by 0", "N/A", IF(K142="N/A","N/A", IF(J142&gt;VALUE(MID(K142,1,2)), "No", IF(J142&lt;-1*VALUE(MID(K142,1,2)), "No", "Yes"))))</f>
        <v>Yes</v>
      </c>
    </row>
    <row r="143" spans="1:12" ht="25.5" x14ac:dyDescent="0.2">
      <c r="A143" s="168" t="s">
        <v>639</v>
      </c>
      <c r="B143" s="22" t="s">
        <v>213</v>
      </c>
      <c r="C143" s="23">
        <v>240352</v>
      </c>
      <c r="D143" s="27" t="str">
        <f t="shared" si="11"/>
        <v>N/A</v>
      </c>
      <c r="E143" s="23">
        <v>210884</v>
      </c>
      <c r="F143" s="27" t="str">
        <f t="shared" si="12"/>
        <v>N/A</v>
      </c>
      <c r="G143" s="23">
        <v>207293</v>
      </c>
      <c r="H143" s="27" t="str">
        <f t="shared" si="13"/>
        <v>N/A</v>
      </c>
      <c r="I143" s="8">
        <v>-12.3</v>
      </c>
      <c r="J143" s="8">
        <v>-1.7</v>
      </c>
      <c r="K143" s="28" t="s">
        <v>734</v>
      </c>
      <c r="L143" s="105" t="str">
        <f t="shared" si="16"/>
        <v>Yes</v>
      </c>
    </row>
    <row r="144" spans="1:12" ht="25.5" x14ac:dyDescent="0.2">
      <c r="A144" s="168" t="s">
        <v>1434</v>
      </c>
      <c r="B144" s="22" t="s">
        <v>213</v>
      </c>
      <c r="C144" s="29">
        <v>430.68872736999998</v>
      </c>
      <c r="D144" s="27" t="str">
        <f t="shared" si="11"/>
        <v>N/A</v>
      </c>
      <c r="E144" s="29">
        <v>380.78333112000001</v>
      </c>
      <c r="F144" s="27" t="str">
        <f t="shared" si="12"/>
        <v>N/A</v>
      </c>
      <c r="G144" s="29">
        <v>383.31955252</v>
      </c>
      <c r="H144" s="27" t="str">
        <f t="shared" si="13"/>
        <v>N/A</v>
      </c>
      <c r="I144" s="8">
        <v>-11.6</v>
      </c>
      <c r="J144" s="8">
        <v>0.66610000000000003</v>
      </c>
      <c r="K144" s="28" t="s">
        <v>734</v>
      </c>
      <c r="L144" s="105" t="str">
        <f t="shared" si="16"/>
        <v>Yes</v>
      </c>
    </row>
    <row r="145" spans="1:12" ht="25.5" x14ac:dyDescent="0.2">
      <c r="A145" s="168" t="s">
        <v>640</v>
      </c>
      <c r="B145" s="22" t="s">
        <v>213</v>
      </c>
      <c r="C145" s="29">
        <v>3612079113</v>
      </c>
      <c r="D145" s="27" t="str">
        <f t="shared" ref="D145:D153" si="17">IF($B145="N/A","N/A",IF(C145&gt;10,"No",IF(C145&lt;-10,"No","Yes")))</f>
        <v>N/A</v>
      </c>
      <c r="E145" s="29">
        <v>3775492052</v>
      </c>
      <c r="F145" s="27" t="str">
        <f t="shared" ref="F145:F153" si="18">IF($B145="N/A","N/A",IF(E145&gt;10,"No",IF(E145&lt;-10,"No","Yes")))</f>
        <v>N/A</v>
      </c>
      <c r="G145" s="29">
        <v>1517698364</v>
      </c>
      <c r="H145" s="27" t="str">
        <f t="shared" ref="H145:H153" si="19">IF($B145="N/A","N/A",IF(G145&gt;10,"No",IF(G145&lt;-10,"No","Yes")))</f>
        <v>N/A</v>
      </c>
      <c r="I145" s="8">
        <v>4.524</v>
      </c>
      <c r="J145" s="8">
        <v>-59.8</v>
      </c>
      <c r="K145" s="28" t="s">
        <v>734</v>
      </c>
      <c r="L145" s="105" t="str">
        <f t="shared" si="16"/>
        <v>No</v>
      </c>
    </row>
    <row r="146" spans="1:12" x14ac:dyDescent="0.2">
      <c r="A146" s="168" t="s">
        <v>641</v>
      </c>
      <c r="B146" s="22" t="s">
        <v>213</v>
      </c>
      <c r="C146" s="23">
        <v>56924</v>
      </c>
      <c r="D146" s="27" t="str">
        <f t="shared" si="17"/>
        <v>N/A</v>
      </c>
      <c r="E146" s="23">
        <v>57877</v>
      </c>
      <c r="F146" s="27" t="str">
        <f t="shared" si="18"/>
        <v>N/A</v>
      </c>
      <c r="G146" s="23">
        <v>53089</v>
      </c>
      <c r="H146" s="27" t="str">
        <f t="shared" si="19"/>
        <v>N/A</v>
      </c>
      <c r="I146" s="8">
        <v>1.6739999999999999</v>
      </c>
      <c r="J146" s="8">
        <v>-8.27</v>
      </c>
      <c r="K146" s="28" t="s">
        <v>734</v>
      </c>
      <c r="L146" s="105" t="str">
        <f t="shared" si="16"/>
        <v>Yes</v>
      </c>
    </row>
    <row r="147" spans="1:12" ht="25.5" x14ac:dyDescent="0.2">
      <c r="A147" s="168" t="s">
        <v>1435</v>
      </c>
      <c r="B147" s="22" t="s">
        <v>213</v>
      </c>
      <c r="C147" s="29">
        <v>63454.414886999999</v>
      </c>
      <c r="D147" s="27" t="str">
        <f t="shared" si="17"/>
        <v>N/A</v>
      </c>
      <c r="E147" s="29">
        <v>65233.029562999996</v>
      </c>
      <c r="F147" s="27" t="str">
        <f t="shared" si="18"/>
        <v>N/A</v>
      </c>
      <c r="G147" s="29">
        <v>28587.812239999999</v>
      </c>
      <c r="H147" s="27" t="str">
        <f t="shared" si="19"/>
        <v>N/A</v>
      </c>
      <c r="I147" s="8">
        <v>2.8029999999999999</v>
      </c>
      <c r="J147" s="8">
        <v>-56.2</v>
      </c>
      <c r="K147" s="28" t="s">
        <v>734</v>
      </c>
      <c r="L147" s="105" t="str">
        <f t="shared" si="16"/>
        <v>No</v>
      </c>
    </row>
    <row r="148" spans="1:12" ht="25.5" x14ac:dyDescent="0.2">
      <c r="A148" s="168" t="s">
        <v>642</v>
      </c>
      <c r="B148" s="22" t="s">
        <v>213</v>
      </c>
      <c r="C148" s="29">
        <v>518479456</v>
      </c>
      <c r="D148" s="27" t="str">
        <f t="shared" si="17"/>
        <v>N/A</v>
      </c>
      <c r="E148" s="29">
        <v>495200279</v>
      </c>
      <c r="F148" s="27" t="str">
        <f t="shared" si="18"/>
        <v>N/A</v>
      </c>
      <c r="G148" s="29">
        <v>210765254</v>
      </c>
      <c r="H148" s="27" t="str">
        <f t="shared" si="19"/>
        <v>N/A</v>
      </c>
      <c r="I148" s="8">
        <v>-4.49</v>
      </c>
      <c r="J148" s="8">
        <v>-57.4</v>
      </c>
      <c r="K148" s="28" t="s">
        <v>734</v>
      </c>
      <c r="L148" s="105" t="str">
        <f t="shared" si="16"/>
        <v>No</v>
      </c>
    </row>
    <row r="149" spans="1:12" x14ac:dyDescent="0.2">
      <c r="A149" s="168" t="s">
        <v>643</v>
      </c>
      <c r="B149" s="22" t="s">
        <v>213</v>
      </c>
      <c r="C149" s="23">
        <v>196653</v>
      </c>
      <c r="D149" s="27" t="str">
        <f t="shared" si="17"/>
        <v>N/A</v>
      </c>
      <c r="E149" s="23">
        <v>197890</v>
      </c>
      <c r="F149" s="27" t="str">
        <f t="shared" si="18"/>
        <v>N/A</v>
      </c>
      <c r="G149" s="23">
        <v>170011</v>
      </c>
      <c r="H149" s="27" t="str">
        <f t="shared" si="19"/>
        <v>N/A</v>
      </c>
      <c r="I149" s="8">
        <v>0.629</v>
      </c>
      <c r="J149" s="8">
        <v>-14.1</v>
      </c>
      <c r="K149" s="28" t="s">
        <v>734</v>
      </c>
      <c r="L149" s="105" t="str">
        <f t="shared" si="16"/>
        <v>Yes</v>
      </c>
    </row>
    <row r="150" spans="1:12" ht="25.5" x14ac:dyDescent="0.2">
      <c r="A150" s="168" t="s">
        <v>1436</v>
      </c>
      <c r="B150" s="22" t="s">
        <v>213</v>
      </c>
      <c r="C150" s="29">
        <v>2636.5194326999999</v>
      </c>
      <c r="D150" s="27" t="str">
        <f t="shared" si="17"/>
        <v>N/A</v>
      </c>
      <c r="E150" s="29">
        <v>2502.4017333000002</v>
      </c>
      <c r="F150" s="27" t="str">
        <f t="shared" si="18"/>
        <v>N/A</v>
      </c>
      <c r="G150" s="29">
        <v>1239.7153949000001</v>
      </c>
      <c r="H150" s="27" t="str">
        <f t="shared" si="19"/>
        <v>N/A</v>
      </c>
      <c r="I150" s="8">
        <v>-5.09</v>
      </c>
      <c r="J150" s="8">
        <v>-50.5</v>
      </c>
      <c r="K150" s="28" t="s">
        <v>734</v>
      </c>
      <c r="L150" s="105" t="str">
        <f t="shared" si="16"/>
        <v>No</v>
      </c>
    </row>
    <row r="151" spans="1:12" ht="25.5" x14ac:dyDescent="0.2">
      <c r="A151" s="168" t="s">
        <v>644</v>
      </c>
      <c r="B151" s="22" t="s">
        <v>213</v>
      </c>
      <c r="C151" s="29">
        <v>1345775997</v>
      </c>
      <c r="D151" s="27" t="str">
        <f t="shared" si="17"/>
        <v>N/A</v>
      </c>
      <c r="E151" s="29">
        <v>1286694017</v>
      </c>
      <c r="F151" s="27" t="str">
        <f t="shared" si="18"/>
        <v>N/A</v>
      </c>
      <c r="G151" s="29">
        <v>550249458</v>
      </c>
      <c r="H151" s="27" t="str">
        <f t="shared" si="19"/>
        <v>N/A</v>
      </c>
      <c r="I151" s="8">
        <v>-4.3899999999999997</v>
      </c>
      <c r="J151" s="8">
        <v>-57.2</v>
      </c>
      <c r="K151" s="28" t="s">
        <v>734</v>
      </c>
      <c r="L151" s="105" t="str">
        <f t="shared" si="16"/>
        <v>No</v>
      </c>
    </row>
    <row r="152" spans="1:12" x14ac:dyDescent="0.2">
      <c r="A152" s="168" t="s">
        <v>645</v>
      </c>
      <c r="B152" s="22" t="s">
        <v>213</v>
      </c>
      <c r="C152" s="23">
        <v>53063</v>
      </c>
      <c r="D152" s="27" t="str">
        <f t="shared" si="17"/>
        <v>N/A</v>
      </c>
      <c r="E152" s="23">
        <v>49994</v>
      </c>
      <c r="F152" s="27" t="str">
        <f t="shared" si="18"/>
        <v>N/A</v>
      </c>
      <c r="G152" s="23">
        <v>45821</v>
      </c>
      <c r="H152" s="27" t="str">
        <f t="shared" si="19"/>
        <v>N/A</v>
      </c>
      <c r="I152" s="8">
        <v>-5.78</v>
      </c>
      <c r="J152" s="8">
        <v>-8.35</v>
      </c>
      <c r="K152" s="28" t="s">
        <v>734</v>
      </c>
      <c r="L152" s="105" t="str">
        <f t="shared" si="16"/>
        <v>Yes</v>
      </c>
    </row>
    <row r="153" spans="1:12" ht="25.5" x14ac:dyDescent="0.2">
      <c r="A153" s="168" t="s">
        <v>1437</v>
      </c>
      <c r="B153" s="22" t="s">
        <v>213</v>
      </c>
      <c r="C153" s="29">
        <v>25361.852835000002</v>
      </c>
      <c r="D153" s="27" t="str">
        <f t="shared" si="17"/>
        <v>N/A</v>
      </c>
      <c r="E153" s="29">
        <v>25736.968776000002</v>
      </c>
      <c r="F153" s="27" t="str">
        <f t="shared" si="18"/>
        <v>N/A</v>
      </c>
      <c r="G153" s="29">
        <v>12008.674145000001</v>
      </c>
      <c r="H153" s="27" t="str">
        <f t="shared" si="19"/>
        <v>N/A</v>
      </c>
      <c r="I153" s="8">
        <v>1.4790000000000001</v>
      </c>
      <c r="J153" s="8">
        <v>-53.3</v>
      </c>
      <c r="K153" s="28" t="s">
        <v>734</v>
      </c>
      <c r="L153" s="105" t="str">
        <f t="shared" si="16"/>
        <v>No</v>
      </c>
    </row>
    <row r="154" spans="1:12" x14ac:dyDescent="0.2">
      <c r="A154" s="168" t="s">
        <v>1503</v>
      </c>
      <c r="B154" s="22" t="s">
        <v>213</v>
      </c>
      <c r="C154" s="29">
        <v>1229.6921875999999</v>
      </c>
      <c r="D154" s="27" t="str">
        <f t="shared" ref="D154:D173" si="20">IF($B154="N/A","N/A",IF(C154&gt;10,"No",IF(C154&lt;-10,"No","Yes")))</f>
        <v>N/A</v>
      </c>
      <c r="E154" s="29">
        <v>1029.2542192999999</v>
      </c>
      <c r="F154" s="27" t="str">
        <f t="shared" ref="F154:F173" si="21">IF($B154="N/A","N/A",IF(E154&gt;10,"No",IF(E154&lt;-10,"No","Yes")))</f>
        <v>N/A</v>
      </c>
      <c r="G154" s="29">
        <v>1033.0546006</v>
      </c>
      <c r="H154" s="27" t="str">
        <f t="shared" ref="H154:H173" si="22">IF($B154="N/A","N/A",IF(G154&gt;10,"No",IF(G154&lt;-10,"No","Yes")))</f>
        <v>N/A</v>
      </c>
      <c r="I154" s="8">
        <v>-16.3</v>
      </c>
      <c r="J154" s="8">
        <v>0.36919999999999997</v>
      </c>
      <c r="K154" s="28" t="s">
        <v>734</v>
      </c>
      <c r="L154" s="105" t="str">
        <f t="shared" ref="L154:L173" si="23">IF(J154="Div by 0", "N/A", IF(K154="N/A","N/A", IF(J154&gt;VALUE(MID(K154,1,2)), "No", IF(J154&lt;-1*VALUE(MID(K154,1,2)), "No", "Yes"))))</f>
        <v>Yes</v>
      </c>
    </row>
    <row r="155" spans="1:12" x14ac:dyDescent="0.2">
      <c r="A155" s="174" t="s">
        <v>1504</v>
      </c>
      <c r="B155" s="22" t="s">
        <v>213</v>
      </c>
      <c r="C155" s="29">
        <v>738.30925483999999</v>
      </c>
      <c r="D155" s="27" t="str">
        <f t="shared" si="20"/>
        <v>N/A</v>
      </c>
      <c r="E155" s="29">
        <v>682.04495308000003</v>
      </c>
      <c r="F155" s="27" t="str">
        <f t="shared" si="21"/>
        <v>N/A</v>
      </c>
      <c r="G155" s="29">
        <v>689.87965707000001</v>
      </c>
      <c r="H155" s="27" t="str">
        <f t="shared" si="22"/>
        <v>N/A</v>
      </c>
      <c r="I155" s="8">
        <v>-7.62</v>
      </c>
      <c r="J155" s="8">
        <v>1.149</v>
      </c>
      <c r="K155" s="28" t="s">
        <v>734</v>
      </c>
      <c r="L155" s="105" t="str">
        <f t="shared" si="23"/>
        <v>Yes</v>
      </c>
    </row>
    <row r="156" spans="1:12" ht="25.5" x14ac:dyDescent="0.2">
      <c r="A156" s="174" t="s">
        <v>1505</v>
      </c>
      <c r="B156" s="22" t="s">
        <v>213</v>
      </c>
      <c r="C156" s="29">
        <v>1818.4160202</v>
      </c>
      <c r="D156" s="27" t="str">
        <f t="shared" si="20"/>
        <v>N/A</v>
      </c>
      <c r="E156" s="29">
        <v>1706.6566694000001</v>
      </c>
      <c r="F156" s="27" t="str">
        <f t="shared" si="21"/>
        <v>N/A</v>
      </c>
      <c r="G156" s="29">
        <v>2062.8657437000002</v>
      </c>
      <c r="H156" s="27" t="str">
        <f t="shared" si="22"/>
        <v>N/A</v>
      </c>
      <c r="I156" s="8">
        <v>-6.15</v>
      </c>
      <c r="J156" s="8">
        <v>20.87</v>
      </c>
      <c r="K156" s="28" t="s">
        <v>734</v>
      </c>
      <c r="L156" s="105" t="str">
        <f t="shared" si="23"/>
        <v>Yes</v>
      </c>
    </row>
    <row r="157" spans="1:12" x14ac:dyDescent="0.2">
      <c r="A157" s="174" t="s">
        <v>1506</v>
      </c>
      <c r="B157" s="22" t="s">
        <v>213</v>
      </c>
      <c r="C157" s="29">
        <v>526.33264286999997</v>
      </c>
      <c r="D157" s="27" t="str">
        <f t="shared" si="20"/>
        <v>N/A</v>
      </c>
      <c r="E157" s="29">
        <v>419.97052194999998</v>
      </c>
      <c r="F157" s="27" t="str">
        <f t="shared" si="21"/>
        <v>N/A</v>
      </c>
      <c r="G157" s="29">
        <v>429.33652802</v>
      </c>
      <c r="H157" s="27" t="str">
        <f t="shared" si="22"/>
        <v>N/A</v>
      </c>
      <c r="I157" s="8">
        <v>-20.2</v>
      </c>
      <c r="J157" s="8">
        <v>2.23</v>
      </c>
      <c r="K157" s="28" t="s">
        <v>734</v>
      </c>
      <c r="L157" s="105" t="str">
        <f t="shared" si="23"/>
        <v>Yes</v>
      </c>
    </row>
    <row r="158" spans="1:12" x14ac:dyDescent="0.2">
      <c r="A158" s="174" t="s">
        <v>1507</v>
      </c>
      <c r="B158" s="22" t="s">
        <v>213</v>
      </c>
      <c r="C158" s="29">
        <v>1620.9830281</v>
      </c>
      <c r="D158" s="27" t="str">
        <f t="shared" si="20"/>
        <v>N/A</v>
      </c>
      <c r="E158" s="29">
        <v>994.39780288999998</v>
      </c>
      <c r="F158" s="27" t="str">
        <f t="shared" si="21"/>
        <v>N/A</v>
      </c>
      <c r="G158" s="29">
        <v>651.16845909000006</v>
      </c>
      <c r="H158" s="27" t="str">
        <f t="shared" si="22"/>
        <v>N/A</v>
      </c>
      <c r="I158" s="8">
        <v>-38.700000000000003</v>
      </c>
      <c r="J158" s="8">
        <v>-34.5</v>
      </c>
      <c r="K158" s="28" t="s">
        <v>734</v>
      </c>
      <c r="L158" s="105" t="str">
        <f t="shared" si="23"/>
        <v>No</v>
      </c>
    </row>
    <row r="159" spans="1:12" x14ac:dyDescent="0.2">
      <c r="A159" s="168" t="s">
        <v>1508</v>
      </c>
      <c r="B159" s="22" t="s">
        <v>213</v>
      </c>
      <c r="C159" s="29">
        <v>7385.3046004999997</v>
      </c>
      <c r="D159" s="27" t="str">
        <f t="shared" si="20"/>
        <v>N/A</v>
      </c>
      <c r="E159" s="29">
        <v>6845.7399606999998</v>
      </c>
      <c r="F159" s="27" t="str">
        <f t="shared" si="21"/>
        <v>N/A</v>
      </c>
      <c r="G159" s="29">
        <v>8186.0026356999997</v>
      </c>
      <c r="H159" s="27" t="str">
        <f t="shared" si="22"/>
        <v>N/A</v>
      </c>
      <c r="I159" s="8">
        <v>-7.31</v>
      </c>
      <c r="J159" s="8">
        <v>19.579999999999998</v>
      </c>
      <c r="K159" s="28" t="s">
        <v>734</v>
      </c>
      <c r="L159" s="105" t="str">
        <f t="shared" si="23"/>
        <v>Yes</v>
      </c>
    </row>
    <row r="160" spans="1:12" x14ac:dyDescent="0.2">
      <c r="A160" s="174" t="s">
        <v>1509</v>
      </c>
      <c r="B160" s="22" t="s">
        <v>213</v>
      </c>
      <c r="C160" s="29">
        <v>13094.353609</v>
      </c>
      <c r="D160" s="27" t="str">
        <f t="shared" si="20"/>
        <v>N/A</v>
      </c>
      <c r="E160" s="29">
        <v>14167.583594</v>
      </c>
      <c r="F160" s="27" t="str">
        <f t="shared" si="21"/>
        <v>N/A</v>
      </c>
      <c r="G160" s="29">
        <v>7706.9710822999996</v>
      </c>
      <c r="H160" s="27" t="str">
        <f t="shared" si="22"/>
        <v>N/A</v>
      </c>
      <c r="I160" s="8">
        <v>8.1959999999999997</v>
      </c>
      <c r="J160" s="8">
        <v>-45.6</v>
      </c>
      <c r="K160" s="28" t="s">
        <v>734</v>
      </c>
      <c r="L160" s="105" t="str">
        <f t="shared" si="23"/>
        <v>No</v>
      </c>
    </row>
    <row r="161" spans="1:12" ht="25.5" x14ac:dyDescent="0.2">
      <c r="A161" s="174" t="s">
        <v>1510</v>
      </c>
      <c r="B161" s="22" t="s">
        <v>213</v>
      </c>
      <c r="C161" s="29">
        <v>8357.6775909999997</v>
      </c>
      <c r="D161" s="27" t="str">
        <f t="shared" si="20"/>
        <v>N/A</v>
      </c>
      <c r="E161" s="29">
        <v>9074.6940549999999</v>
      </c>
      <c r="F161" s="27" t="str">
        <f t="shared" si="21"/>
        <v>N/A</v>
      </c>
      <c r="G161" s="29">
        <v>8435.6092461000007</v>
      </c>
      <c r="H161" s="27" t="str">
        <f t="shared" si="22"/>
        <v>N/A</v>
      </c>
      <c r="I161" s="8">
        <v>8.5790000000000006</v>
      </c>
      <c r="J161" s="8">
        <v>-7.04</v>
      </c>
      <c r="K161" s="28" t="s">
        <v>734</v>
      </c>
      <c r="L161" s="105" t="str">
        <f t="shared" si="23"/>
        <v>Yes</v>
      </c>
    </row>
    <row r="162" spans="1:12" x14ac:dyDescent="0.2">
      <c r="A162" s="174" t="s">
        <v>1511</v>
      </c>
      <c r="B162" s="22" t="s">
        <v>213</v>
      </c>
      <c r="C162" s="29">
        <v>358.61111282000002</v>
      </c>
      <c r="D162" s="27" t="str">
        <f t="shared" si="20"/>
        <v>N/A</v>
      </c>
      <c r="E162" s="29">
        <v>309.03898602999999</v>
      </c>
      <c r="F162" s="27" t="str">
        <f t="shared" si="21"/>
        <v>N/A</v>
      </c>
      <c r="G162" s="29">
        <v>382.27015290999998</v>
      </c>
      <c r="H162" s="27" t="str">
        <f t="shared" si="22"/>
        <v>N/A</v>
      </c>
      <c r="I162" s="8">
        <v>-13.8</v>
      </c>
      <c r="J162" s="8">
        <v>23.7</v>
      </c>
      <c r="K162" s="28" t="s">
        <v>734</v>
      </c>
      <c r="L162" s="105" t="str">
        <f t="shared" si="23"/>
        <v>Yes</v>
      </c>
    </row>
    <row r="163" spans="1:12" x14ac:dyDescent="0.2">
      <c r="A163" s="174" t="s">
        <v>1512</v>
      </c>
      <c r="B163" s="22" t="s">
        <v>213</v>
      </c>
      <c r="C163" s="29">
        <v>208.54506445000001</v>
      </c>
      <c r="D163" s="27" t="str">
        <f t="shared" si="20"/>
        <v>N/A</v>
      </c>
      <c r="E163" s="29">
        <v>146.24479506</v>
      </c>
      <c r="F163" s="27" t="str">
        <f t="shared" si="21"/>
        <v>N/A</v>
      </c>
      <c r="G163" s="29">
        <v>128.79915622999999</v>
      </c>
      <c r="H163" s="27" t="str">
        <f t="shared" si="22"/>
        <v>N/A</v>
      </c>
      <c r="I163" s="8">
        <v>-29.9</v>
      </c>
      <c r="J163" s="8">
        <v>-11.9</v>
      </c>
      <c r="K163" s="28" t="s">
        <v>734</v>
      </c>
      <c r="L163" s="105" t="str">
        <f t="shared" si="23"/>
        <v>Yes</v>
      </c>
    </row>
    <row r="164" spans="1:12" x14ac:dyDescent="0.2">
      <c r="A164" s="168" t="s">
        <v>1513</v>
      </c>
      <c r="B164" s="22" t="s">
        <v>213</v>
      </c>
      <c r="C164" s="29">
        <v>370.76411839999997</v>
      </c>
      <c r="D164" s="27" t="str">
        <f t="shared" si="20"/>
        <v>N/A</v>
      </c>
      <c r="E164" s="29">
        <v>340.78847507</v>
      </c>
      <c r="F164" s="27" t="str">
        <f t="shared" si="21"/>
        <v>N/A</v>
      </c>
      <c r="G164" s="29">
        <v>359.94194892000002</v>
      </c>
      <c r="H164" s="27" t="str">
        <f t="shared" si="22"/>
        <v>N/A</v>
      </c>
      <c r="I164" s="8">
        <v>-8.08</v>
      </c>
      <c r="J164" s="8">
        <v>5.62</v>
      </c>
      <c r="K164" s="28" t="s">
        <v>734</v>
      </c>
      <c r="L164" s="105" t="str">
        <f t="shared" si="23"/>
        <v>Yes</v>
      </c>
    </row>
    <row r="165" spans="1:12" x14ac:dyDescent="0.2">
      <c r="A165" s="174" t="s">
        <v>1514</v>
      </c>
      <c r="B165" s="22" t="s">
        <v>213</v>
      </c>
      <c r="C165" s="29">
        <v>63.534586224000002</v>
      </c>
      <c r="D165" s="27" t="str">
        <f t="shared" si="20"/>
        <v>N/A</v>
      </c>
      <c r="E165" s="29">
        <v>63.586421883</v>
      </c>
      <c r="F165" s="27" t="str">
        <f t="shared" si="21"/>
        <v>N/A</v>
      </c>
      <c r="G165" s="29">
        <v>135.06996285</v>
      </c>
      <c r="H165" s="27" t="str">
        <f t="shared" si="22"/>
        <v>N/A</v>
      </c>
      <c r="I165" s="8">
        <v>8.1600000000000006E-2</v>
      </c>
      <c r="J165" s="8">
        <v>112.4</v>
      </c>
      <c r="K165" s="28" t="s">
        <v>734</v>
      </c>
      <c r="L165" s="105" t="str">
        <f t="shared" si="23"/>
        <v>No</v>
      </c>
    </row>
    <row r="166" spans="1:12" x14ac:dyDescent="0.2">
      <c r="A166" s="174" t="s">
        <v>1515</v>
      </c>
      <c r="B166" s="22" t="s">
        <v>213</v>
      </c>
      <c r="C166" s="29">
        <v>806.23524466000003</v>
      </c>
      <c r="D166" s="27" t="str">
        <f t="shared" si="20"/>
        <v>N/A</v>
      </c>
      <c r="E166" s="29">
        <v>858.27632584000003</v>
      </c>
      <c r="F166" s="27" t="str">
        <f t="shared" si="21"/>
        <v>N/A</v>
      </c>
      <c r="G166" s="29">
        <v>1512.9191092000001</v>
      </c>
      <c r="H166" s="27" t="str">
        <f t="shared" si="22"/>
        <v>N/A</v>
      </c>
      <c r="I166" s="8">
        <v>6.4550000000000001</v>
      </c>
      <c r="J166" s="8">
        <v>76.27</v>
      </c>
      <c r="K166" s="28" t="s">
        <v>734</v>
      </c>
      <c r="L166" s="105" t="str">
        <f t="shared" si="23"/>
        <v>No</v>
      </c>
    </row>
    <row r="167" spans="1:12" x14ac:dyDescent="0.2">
      <c r="A167" s="174" t="s">
        <v>1516</v>
      </c>
      <c r="B167" s="22" t="s">
        <v>213</v>
      </c>
      <c r="C167" s="29">
        <v>139.21931036000001</v>
      </c>
      <c r="D167" s="27" t="str">
        <f t="shared" si="20"/>
        <v>N/A</v>
      </c>
      <c r="E167" s="29">
        <v>111.72090441</v>
      </c>
      <c r="F167" s="27" t="str">
        <f t="shared" si="21"/>
        <v>N/A</v>
      </c>
      <c r="G167" s="29">
        <v>126.4708911</v>
      </c>
      <c r="H167" s="27" t="str">
        <f t="shared" si="22"/>
        <v>N/A</v>
      </c>
      <c r="I167" s="8">
        <v>-19.8</v>
      </c>
      <c r="J167" s="8">
        <v>13.2</v>
      </c>
      <c r="K167" s="28" t="s">
        <v>734</v>
      </c>
      <c r="L167" s="105" t="str">
        <f t="shared" si="23"/>
        <v>Yes</v>
      </c>
    </row>
    <row r="168" spans="1:12" x14ac:dyDescent="0.2">
      <c r="A168" s="174" t="s">
        <v>1517</v>
      </c>
      <c r="B168" s="22" t="s">
        <v>213</v>
      </c>
      <c r="C168" s="29">
        <v>194.58125885000001</v>
      </c>
      <c r="D168" s="27" t="str">
        <f t="shared" si="20"/>
        <v>N/A</v>
      </c>
      <c r="E168" s="29">
        <v>154.92021700000001</v>
      </c>
      <c r="F168" s="27" t="str">
        <f t="shared" si="21"/>
        <v>N/A</v>
      </c>
      <c r="G168" s="29">
        <v>113.89620651</v>
      </c>
      <c r="H168" s="27" t="str">
        <f t="shared" si="22"/>
        <v>N/A</v>
      </c>
      <c r="I168" s="8">
        <v>-20.399999999999999</v>
      </c>
      <c r="J168" s="8">
        <v>-26.5</v>
      </c>
      <c r="K168" s="28" t="s">
        <v>734</v>
      </c>
      <c r="L168" s="105" t="str">
        <f t="shared" si="23"/>
        <v>Yes</v>
      </c>
    </row>
    <row r="169" spans="1:12" x14ac:dyDescent="0.2">
      <c r="A169" s="168" t="s">
        <v>1518</v>
      </c>
      <c r="B169" s="22" t="s">
        <v>213</v>
      </c>
      <c r="C169" s="29">
        <v>8092.0809063999995</v>
      </c>
      <c r="D169" s="27" t="str">
        <f t="shared" si="20"/>
        <v>N/A</v>
      </c>
      <c r="E169" s="29">
        <v>7376.6283664000002</v>
      </c>
      <c r="F169" s="27" t="str">
        <f t="shared" si="21"/>
        <v>N/A</v>
      </c>
      <c r="G169" s="29">
        <v>8520.0248823999991</v>
      </c>
      <c r="H169" s="27" t="str">
        <f t="shared" si="22"/>
        <v>N/A</v>
      </c>
      <c r="I169" s="8">
        <v>-8.84</v>
      </c>
      <c r="J169" s="8">
        <v>15.5</v>
      </c>
      <c r="K169" s="28" t="s">
        <v>734</v>
      </c>
      <c r="L169" s="105" t="str">
        <f t="shared" si="23"/>
        <v>Yes</v>
      </c>
    </row>
    <row r="170" spans="1:12" x14ac:dyDescent="0.2">
      <c r="A170" s="174" t="s">
        <v>1519</v>
      </c>
      <c r="B170" s="22" t="s">
        <v>213</v>
      </c>
      <c r="C170" s="29">
        <v>4760.8358920999999</v>
      </c>
      <c r="D170" s="27" t="str">
        <f t="shared" si="20"/>
        <v>N/A</v>
      </c>
      <c r="E170" s="29">
        <v>4059.8824540000001</v>
      </c>
      <c r="F170" s="27" t="str">
        <f t="shared" si="21"/>
        <v>N/A</v>
      </c>
      <c r="G170" s="29">
        <v>3321.5657421000001</v>
      </c>
      <c r="H170" s="27" t="str">
        <f t="shared" si="22"/>
        <v>N/A</v>
      </c>
      <c r="I170" s="8">
        <v>-14.7</v>
      </c>
      <c r="J170" s="8">
        <v>-18.2</v>
      </c>
      <c r="K170" s="28" t="s">
        <v>734</v>
      </c>
      <c r="L170" s="105" t="str">
        <f t="shared" si="23"/>
        <v>Yes</v>
      </c>
    </row>
    <row r="171" spans="1:12" x14ac:dyDescent="0.2">
      <c r="A171" s="174" t="s">
        <v>1520</v>
      </c>
      <c r="B171" s="22" t="s">
        <v>213</v>
      </c>
      <c r="C171" s="29">
        <v>16545.997629000001</v>
      </c>
      <c r="D171" s="27" t="str">
        <f t="shared" si="20"/>
        <v>N/A</v>
      </c>
      <c r="E171" s="29">
        <v>18786.505197999999</v>
      </c>
      <c r="F171" s="27" t="str">
        <f t="shared" si="21"/>
        <v>N/A</v>
      </c>
      <c r="G171" s="29">
        <v>30227.603984000001</v>
      </c>
      <c r="H171" s="27" t="str">
        <f t="shared" si="22"/>
        <v>N/A</v>
      </c>
      <c r="I171" s="8">
        <v>13.54</v>
      </c>
      <c r="J171" s="8">
        <v>60.9</v>
      </c>
      <c r="K171" s="28" t="s">
        <v>734</v>
      </c>
      <c r="L171" s="105" t="str">
        <f t="shared" si="23"/>
        <v>No</v>
      </c>
    </row>
    <row r="172" spans="1:12" x14ac:dyDescent="0.2">
      <c r="A172" s="174" t="s">
        <v>1521</v>
      </c>
      <c r="B172" s="22" t="s">
        <v>213</v>
      </c>
      <c r="C172" s="29">
        <v>1778.8783410999999</v>
      </c>
      <c r="D172" s="27" t="str">
        <f t="shared" si="20"/>
        <v>N/A</v>
      </c>
      <c r="E172" s="29">
        <v>1435.9743671000001</v>
      </c>
      <c r="F172" s="27" t="str">
        <f t="shared" si="21"/>
        <v>N/A</v>
      </c>
      <c r="G172" s="29">
        <v>2312.4580503000002</v>
      </c>
      <c r="H172" s="27" t="str">
        <f t="shared" si="22"/>
        <v>N/A</v>
      </c>
      <c r="I172" s="8">
        <v>-19.3</v>
      </c>
      <c r="J172" s="8">
        <v>61.04</v>
      </c>
      <c r="K172" s="28" t="s">
        <v>734</v>
      </c>
      <c r="L172" s="105" t="str">
        <f t="shared" si="23"/>
        <v>No</v>
      </c>
    </row>
    <row r="173" spans="1:12" x14ac:dyDescent="0.2">
      <c r="A173" s="174" t="s">
        <v>1522</v>
      </c>
      <c r="B173" s="22" t="s">
        <v>213</v>
      </c>
      <c r="C173" s="29">
        <v>867.23854933999996</v>
      </c>
      <c r="D173" s="27" t="str">
        <f t="shared" si="20"/>
        <v>N/A</v>
      </c>
      <c r="E173" s="29">
        <v>659.49771851000003</v>
      </c>
      <c r="F173" s="27" t="str">
        <f t="shared" si="21"/>
        <v>N/A</v>
      </c>
      <c r="G173" s="29">
        <v>285.96541946000002</v>
      </c>
      <c r="H173" s="27" t="str">
        <f t="shared" si="22"/>
        <v>N/A</v>
      </c>
      <c r="I173" s="8">
        <v>-24</v>
      </c>
      <c r="J173" s="8">
        <v>-56.6</v>
      </c>
      <c r="K173" s="28" t="s">
        <v>734</v>
      </c>
      <c r="L173" s="105" t="str">
        <f t="shared" si="23"/>
        <v>No</v>
      </c>
    </row>
    <row r="174" spans="1:12" x14ac:dyDescent="0.2">
      <c r="A174" s="168" t="s">
        <v>371</v>
      </c>
      <c r="B174" s="22" t="s">
        <v>213</v>
      </c>
      <c r="C174" s="4">
        <v>14.917741464000001</v>
      </c>
      <c r="D174" s="27" t="str">
        <f t="shared" ref="D174:D203" si="24">IF($B174="N/A","N/A",IF(C174&gt;10,"No",IF(C174&lt;-10,"No","Yes")))</f>
        <v>N/A</v>
      </c>
      <c r="E174" s="4">
        <v>12.456262069999999</v>
      </c>
      <c r="F174" s="27" t="str">
        <f t="shared" ref="F174:F203" si="25">IF($B174="N/A","N/A",IF(E174&gt;10,"No",IF(E174&lt;-10,"No","Yes")))</f>
        <v>N/A</v>
      </c>
      <c r="G174" s="4">
        <v>11.926810039999999</v>
      </c>
      <c r="H174" s="27" t="str">
        <f t="shared" ref="H174:H203" si="26">IF($B174="N/A","N/A",IF(G174&gt;10,"No",IF(G174&lt;-10,"No","Yes")))</f>
        <v>N/A</v>
      </c>
      <c r="I174" s="8">
        <v>-16.5</v>
      </c>
      <c r="J174" s="8">
        <v>-4.25</v>
      </c>
      <c r="K174" s="28" t="s">
        <v>734</v>
      </c>
      <c r="L174" s="105" t="str">
        <f t="shared" ref="L174:L203" si="27">IF(J174="Div by 0", "N/A", IF(K174="N/A","N/A", IF(J174&gt;VALUE(MID(K174,1,2)), "No", IF(J174&lt;-1*VALUE(MID(K174,1,2)), "No", "Yes"))))</f>
        <v>Yes</v>
      </c>
    </row>
    <row r="175" spans="1:12" x14ac:dyDescent="0.2">
      <c r="A175" s="174" t="s">
        <v>480</v>
      </c>
      <c r="B175" s="22" t="s">
        <v>213</v>
      </c>
      <c r="C175" s="4">
        <v>19.731432174999998</v>
      </c>
      <c r="D175" s="27" t="str">
        <f t="shared" si="24"/>
        <v>N/A</v>
      </c>
      <c r="E175" s="4">
        <v>17.913760958000001</v>
      </c>
      <c r="F175" s="27" t="str">
        <f t="shared" si="25"/>
        <v>N/A</v>
      </c>
      <c r="G175" s="4">
        <v>17.190940471000001</v>
      </c>
      <c r="H175" s="27" t="str">
        <f t="shared" si="26"/>
        <v>N/A</v>
      </c>
      <c r="I175" s="8">
        <v>-9.2100000000000009</v>
      </c>
      <c r="J175" s="8">
        <v>-4.04</v>
      </c>
      <c r="K175" s="28" t="s">
        <v>734</v>
      </c>
      <c r="L175" s="105" t="str">
        <f t="shared" si="27"/>
        <v>Yes</v>
      </c>
    </row>
    <row r="176" spans="1:12" x14ac:dyDescent="0.2">
      <c r="A176" s="174" t="s">
        <v>481</v>
      </c>
      <c r="B176" s="22" t="s">
        <v>213</v>
      </c>
      <c r="C176" s="4">
        <v>17.118533011</v>
      </c>
      <c r="D176" s="27" t="str">
        <f t="shared" si="24"/>
        <v>N/A</v>
      </c>
      <c r="E176" s="4">
        <v>16.473943241000001</v>
      </c>
      <c r="F176" s="27" t="str">
        <f t="shared" si="25"/>
        <v>N/A</v>
      </c>
      <c r="G176" s="4">
        <v>14.857644000000001</v>
      </c>
      <c r="H176" s="27" t="str">
        <f t="shared" si="26"/>
        <v>N/A</v>
      </c>
      <c r="I176" s="8">
        <v>-3.77</v>
      </c>
      <c r="J176" s="8">
        <v>-9.81</v>
      </c>
      <c r="K176" s="28" t="s">
        <v>734</v>
      </c>
      <c r="L176" s="105" t="str">
        <f t="shared" si="27"/>
        <v>Yes</v>
      </c>
    </row>
    <row r="177" spans="1:12" x14ac:dyDescent="0.2">
      <c r="A177" s="174" t="s">
        <v>482</v>
      </c>
      <c r="B177" s="22" t="s">
        <v>213</v>
      </c>
      <c r="C177" s="4">
        <v>4.8833379364000002</v>
      </c>
      <c r="D177" s="27" t="str">
        <f t="shared" si="24"/>
        <v>N/A</v>
      </c>
      <c r="E177" s="4">
        <v>4.5997762826999997</v>
      </c>
      <c r="F177" s="27" t="str">
        <f t="shared" si="25"/>
        <v>N/A</v>
      </c>
      <c r="G177" s="4">
        <v>1.5942433546999999</v>
      </c>
      <c r="H177" s="27" t="str">
        <f t="shared" si="26"/>
        <v>N/A</v>
      </c>
      <c r="I177" s="8">
        <v>-5.81</v>
      </c>
      <c r="J177" s="8">
        <v>-65.3</v>
      </c>
      <c r="K177" s="28" t="s">
        <v>734</v>
      </c>
      <c r="L177" s="105" t="str">
        <f t="shared" si="27"/>
        <v>No</v>
      </c>
    </row>
    <row r="178" spans="1:12" x14ac:dyDescent="0.2">
      <c r="A178" s="174" t="s">
        <v>483</v>
      </c>
      <c r="B178" s="22" t="s">
        <v>213</v>
      </c>
      <c r="C178" s="4">
        <v>10.071536596</v>
      </c>
      <c r="D178" s="27" t="str">
        <f t="shared" si="24"/>
        <v>N/A</v>
      </c>
      <c r="E178" s="4">
        <v>6.5617842073999997</v>
      </c>
      <c r="F178" s="27" t="str">
        <f t="shared" si="25"/>
        <v>N/A</v>
      </c>
      <c r="G178" s="4">
        <v>3.2038868525000002</v>
      </c>
      <c r="H178" s="27" t="str">
        <f t="shared" si="26"/>
        <v>N/A</v>
      </c>
      <c r="I178" s="8">
        <v>-34.799999999999997</v>
      </c>
      <c r="J178" s="8">
        <v>-51.2</v>
      </c>
      <c r="K178" s="28" t="s">
        <v>734</v>
      </c>
      <c r="L178" s="105" t="str">
        <f t="shared" si="27"/>
        <v>No</v>
      </c>
    </row>
    <row r="179" spans="1:12" x14ac:dyDescent="0.2">
      <c r="A179" s="168" t="s">
        <v>1523</v>
      </c>
      <c r="B179" s="22" t="s">
        <v>213</v>
      </c>
      <c r="C179" s="4">
        <v>11.435984288</v>
      </c>
      <c r="D179" s="27" t="str">
        <f t="shared" si="24"/>
        <v>N/A</v>
      </c>
      <c r="E179" s="4">
        <v>9.4181389028000009</v>
      </c>
      <c r="F179" s="27" t="str">
        <f t="shared" si="25"/>
        <v>N/A</v>
      </c>
      <c r="G179" s="4">
        <v>9.4516986597999999</v>
      </c>
      <c r="H179" s="27" t="str">
        <f t="shared" si="26"/>
        <v>N/A</v>
      </c>
      <c r="I179" s="8">
        <v>-17.600000000000001</v>
      </c>
      <c r="J179" s="8">
        <v>0.35630000000000001</v>
      </c>
      <c r="K179" s="28" t="s">
        <v>734</v>
      </c>
      <c r="L179" s="105" t="str">
        <f t="shared" si="27"/>
        <v>Yes</v>
      </c>
    </row>
    <row r="180" spans="1:12" x14ac:dyDescent="0.2">
      <c r="A180" s="174" t="s">
        <v>1524</v>
      </c>
      <c r="B180" s="22" t="s">
        <v>213</v>
      </c>
      <c r="C180" s="4">
        <v>24.934601127000001</v>
      </c>
      <c r="D180" s="27" t="str">
        <f t="shared" si="24"/>
        <v>N/A</v>
      </c>
      <c r="E180" s="4">
        <v>23.5527251</v>
      </c>
      <c r="F180" s="27" t="str">
        <f t="shared" si="25"/>
        <v>N/A</v>
      </c>
      <c r="G180" s="4">
        <v>11.854625701</v>
      </c>
      <c r="H180" s="27" t="str">
        <f t="shared" si="26"/>
        <v>N/A</v>
      </c>
      <c r="I180" s="8">
        <v>-5.54</v>
      </c>
      <c r="J180" s="8">
        <v>-49.7</v>
      </c>
      <c r="K180" s="28" t="s">
        <v>734</v>
      </c>
      <c r="L180" s="105" t="str">
        <f t="shared" si="27"/>
        <v>No</v>
      </c>
    </row>
    <row r="181" spans="1:12" x14ac:dyDescent="0.2">
      <c r="A181" s="174" t="s">
        <v>1525</v>
      </c>
      <c r="B181" s="22" t="s">
        <v>213</v>
      </c>
      <c r="C181" s="4">
        <v>8.6648827224999998</v>
      </c>
      <c r="D181" s="27" t="str">
        <f t="shared" si="24"/>
        <v>N/A</v>
      </c>
      <c r="E181" s="4">
        <v>8.5069684006999999</v>
      </c>
      <c r="F181" s="27" t="str">
        <f t="shared" si="25"/>
        <v>N/A</v>
      </c>
      <c r="G181" s="4">
        <v>6.408369092</v>
      </c>
      <c r="H181" s="27" t="str">
        <f t="shared" si="26"/>
        <v>N/A</v>
      </c>
      <c r="I181" s="8">
        <v>-1.82</v>
      </c>
      <c r="J181" s="8">
        <v>-24.7</v>
      </c>
      <c r="K181" s="28" t="s">
        <v>734</v>
      </c>
      <c r="L181" s="105" t="str">
        <f t="shared" si="27"/>
        <v>Yes</v>
      </c>
    </row>
    <row r="182" spans="1:12" x14ac:dyDescent="0.2">
      <c r="A182" s="174" t="s">
        <v>1526</v>
      </c>
      <c r="B182" s="22" t="s">
        <v>213</v>
      </c>
      <c r="C182" s="4">
        <v>1.0060248974999999</v>
      </c>
      <c r="D182" s="27" t="str">
        <f t="shared" si="24"/>
        <v>N/A</v>
      </c>
      <c r="E182" s="4">
        <v>0.85292230759999998</v>
      </c>
      <c r="F182" s="27" t="str">
        <f t="shared" si="25"/>
        <v>N/A</v>
      </c>
      <c r="G182" s="4">
        <v>0.73198722120000004</v>
      </c>
      <c r="H182" s="27" t="str">
        <f t="shared" si="26"/>
        <v>N/A</v>
      </c>
      <c r="I182" s="8">
        <v>-15.2</v>
      </c>
      <c r="J182" s="8">
        <v>-14.2</v>
      </c>
      <c r="K182" s="28" t="s">
        <v>734</v>
      </c>
      <c r="L182" s="105" t="str">
        <f t="shared" si="27"/>
        <v>Yes</v>
      </c>
    </row>
    <row r="183" spans="1:12" x14ac:dyDescent="0.2">
      <c r="A183" s="174" t="s">
        <v>1527</v>
      </c>
      <c r="B183" s="22" t="s">
        <v>213</v>
      </c>
      <c r="C183" s="4">
        <v>0.4921141705</v>
      </c>
      <c r="D183" s="27" t="str">
        <f t="shared" si="24"/>
        <v>N/A</v>
      </c>
      <c r="E183" s="4">
        <v>0.34719710669999998</v>
      </c>
      <c r="F183" s="27" t="str">
        <f t="shared" si="25"/>
        <v>N/A</v>
      </c>
      <c r="G183" s="4">
        <v>0.27837333149999999</v>
      </c>
      <c r="H183" s="27" t="str">
        <f t="shared" si="26"/>
        <v>N/A</v>
      </c>
      <c r="I183" s="8">
        <v>-29.4</v>
      </c>
      <c r="J183" s="8">
        <v>-19.8</v>
      </c>
      <c r="K183" s="28" t="s">
        <v>734</v>
      </c>
      <c r="L183" s="105" t="str">
        <f t="shared" si="27"/>
        <v>Yes</v>
      </c>
    </row>
    <row r="184" spans="1:12" x14ac:dyDescent="0.2">
      <c r="A184" s="168" t="s">
        <v>97</v>
      </c>
      <c r="B184" s="22" t="s">
        <v>213</v>
      </c>
      <c r="C184" s="4">
        <v>39.851772001000001</v>
      </c>
      <c r="D184" s="27" t="str">
        <f t="shared" si="24"/>
        <v>N/A</v>
      </c>
      <c r="E184" s="4">
        <v>34.636292111000003</v>
      </c>
      <c r="F184" s="27" t="str">
        <f t="shared" si="25"/>
        <v>N/A</v>
      </c>
      <c r="G184" s="4">
        <v>35.133160992000001</v>
      </c>
      <c r="H184" s="27" t="str">
        <f t="shared" si="26"/>
        <v>N/A</v>
      </c>
      <c r="I184" s="8">
        <v>-13.1</v>
      </c>
      <c r="J184" s="8">
        <v>1.4350000000000001</v>
      </c>
      <c r="K184" s="28" t="s">
        <v>734</v>
      </c>
      <c r="L184" s="105" t="str">
        <f t="shared" si="27"/>
        <v>Yes</v>
      </c>
    </row>
    <row r="185" spans="1:12" x14ac:dyDescent="0.2">
      <c r="A185" s="174" t="s">
        <v>484</v>
      </c>
      <c r="B185" s="22" t="s">
        <v>213</v>
      </c>
      <c r="C185" s="4">
        <v>45.235795205000002</v>
      </c>
      <c r="D185" s="27" t="str">
        <f t="shared" si="24"/>
        <v>N/A</v>
      </c>
      <c r="E185" s="4">
        <v>43.761524119999997</v>
      </c>
      <c r="F185" s="27" t="str">
        <f t="shared" si="25"/>
        <v>N/A</v>
      </c>
      <c r="G185" s="4">
        <v>58.592052649999999</v>
      </c>
      <c r="H185" s="27" t="str">
        <f t="shared" si="26"/>
        <v>N/A</v>
      </c>
      <c r="I185" s="8">
        <v>-3.26</v>
      </c>
      <c r="J185" s="8">
        <v>33.89</v>
      </c>
      <c r="K185" s="28" t="s">
        <v>734</v>
      </c>
      <c r="L185" s="105" t="str">
        <f t="shared" si="27"/>
        <v>No</v>
      </c>
    </row>
    <row r="186" spans="1:12" x14ac:dyDescent="0.2">
      <c r="A186" s="174" t="s">
        <v>485</v>
      </c>
      <c r="B186" s="22" t="s">
        <v>213</v>
      </c>
      <c r="C186" s="4">
        <v>51.183314011999997</v>
      </c>
      <c r="D186" s="27" t="str">
        <f t="shared" si="24"/>
        <v>N/A</v>
      </c>
      <c r="E186" s="4">
        <v>49.144703555</v>
      </c>
      <c r="F186" s="27" t="str">
        <f t="shared" si="25"/>
        <v>N/A</v>
      </c>
      <c r="G186" s="4">
        <v>51.037053278000002</v>
      </c>
      <c r="H186" s="27" t="str">
        <f t="shared" si="26"/>
        <v>N/A</v>
      </c>
      <c r="I186" s="8">
        <v>-3.98</v>
      </c>
      <c r="J186" s="8">
        <v>3.851</v>
      </c>
      <c r="K186" s="28" t="s">
        <v>734</v>
      </c>
      <c r="L186" s="105" t="str">
        <f t="shared" si="27"/>
        <v>Yes</v>
      </c>
    </row>
    <row r="187" spans="1:12" x14ac:dyDescent="0.2">
      <c r="A187" s="174" t="s">
        <v>486</v>
      </c>
      <c r="B187" s="22" t="s">
        <v>213</v>
      </c>
      <c r="C187" s="4">
        <v>19.806978243</v>
      </c>
      <c r="D187" s="27" t="str">
        <f t="shared" si="24"/>
        <v>N/A</v>
      </c>
      <c r="E187" s="4">
        <v>16.758648483999998</v>
      </c>
      <c r="F187" s="27" t="str">
        <f t="shared" si="25"/>
        <v>N/A</v>
      </c>
      <c r="G187" s="4">
        <v>12.797369808999999</v>
      </c>
      <c r="H187" s="27" t="str">
        <f t="shared" si="26"/>
        <v>N/A</v>
      </c>
      <c r="I187" s="8">
        <v>-15.4</v>
      </c>
      <c r="J187" s="8">
        <v>-23.6</v>
      </c>
      <c r="K187" s="28" t="s">
        <v>734</v>
      </c>
      <c r="L187" s="105" t="str">
        <f t="shared" si="27"/>
        <v>Yes</v>
      </c>
    </row>
    <row r="188" spans="1:12" x14ac:dyDescent="0.2">
      <c r="A188" s="174" t="s">
        <v>487</v>
      </c>
      <c r="B188" s="22" t="s">
        <v>213</v>
      </c>
      <c r="C188" s="4">
        <v>21.547398996999998</v>
      </c>
      <c r="D188" s="27" t="str">
        <f t="shared" si="24"/>
        <v>N/A</v>
      </c>
      <c r="E188" s="4">
        <v>18.045509342999999</v>
      </c>
      <c r="F188" s="27" t="str">
        <f t="shared" si="25"/>
        <v>N/A</v>
      </c>
      <c r="G188" s="4">
        <v>8.6935472716</v>
      </c>
      <c r="H188" s="27" t="str">
        <f t="shared" si="26"/>
        <v>N/A</v>
      </c>
      <c r="I188" s="8">
        <v>-16.3</v>
      </c>
      <c r="J188" s="8">
        <v>-51.8</v>
      </c>
      <c r="K188" s="28" t="s">
        <v>734</v>
      </c>
      <c r="L188" s="105" t="str">
        <f t="shared" si="27"/>
        <v>No</v>
      </c>
    </row>
    <row r="189" spans="1:12" x14ac:dyDescent="0.2">
      <c r="A189" s="168" t="s">
        <v>118</v>
      </c>
      <c r="B189" s="22" t="s">
        <v>213</v>
      </c>
      <c r="C189" s="4">
        <v>69.083631143000005</v>
      </c>
      <c r="D189" s="27" t="str">
        <f t="shared" si="24"/>
        <v>N/A</v>
      </c>
      <c r="E189" s="4">
        <v>62.340104427</v>
      </c>
      <c r="F189" s="27" t="str">
        <f t="shared" si="25"/>
        <v>N/A</v>
      </c>
      <c r="G189" s="4">
        <v>61.553123223999997</v>
      </c>
      <c r="H189" s="27" t="str">
        <f t="shared" si="26"/>
        <v>N/A</v>
      </c>
      <c r="I189" s="8">
        <v>-9.76</v>
      </c>
      <c r="J189" s="8">
        <v>-1.26</v>
      </c>
      <c r="K189" s="28" t="s">
        <v>734</v>
      </c>
      <c r="L189" s="105" t="str">
        <f t="shared" si="27"/>
        <v>Yes</v>
      </c>
    </row>
    <row r="190" spans="1:12" x14ac:dyDescent="0.2">
      <c r="A190" s="174" t="s">
        <v>488</v>
      </c>
      <c r="B190" s="22" t="s">
        <v>213</v>
      </c>
      <c r="C190" s="4">
        <v>76.485412658000001</v>
      </c>
      <c r="D190" s="27" t="str">
        <f t="shared" si="24"/>
        <v>N/A</v>
      </c>
      <c r="E190" s="4">
        <v>74.014462448000003</v>
      </c>
      <c r="F190" s="27" t="str">
        <f t="shared" si="25"/>
        <v>N/A</v>
      </c>
      <c r="G190" s="4">
        <v>78.629353148999996</v>
      </c>
      <c r="H190" s="27" t="str">
        <f t="shared" si="26"/>
        <v>N/A</v>
      </c>
      <c r="I190" s="8">
        <v>-3.23</v>
      </c>
      <c r="J190" s="8">
        <v>6.2350000000000003</v>
      </c>
      <c r="K190" s="28" t="s">
        <v>734</v>
      </c>
      <c r="L190" s="105" t="str">
        <f t="shared" si="27"/>
        <v>Yes</v>
      </c>
    </row>
    <row r="191" spans="1:12" x14ac:dyDescent="0.2">
      <c r="A191" s="174" t="s">
        <v>489</v>
      </c>
      <c r="B191" s="22" t="s">
        <v>213</v>
      </c>
      <c r="C191" s="4">
        <v>85.468033339000002</v>
      </c>
      <c r="D191" s="27" t="str">
        <f t="shared" si="24"/>
        <v>N/A</v>
      </c>
      <c r="E191" s="4">
        <v>85.101881238000004</v>
      </c>
      <c r="F191" s="27" t="str">
        <f t="shared" si="25"/>
        <v>N/A</v>
      </c>
      <c r="G191" s="4">
        <v>86.326933316999998</v>
      </c>
      <c r="H191" s="27" t="str">
        <f t="shared" si="26"/>
        <v>N/A</v>
      </c>
      <c r="I191" s="8">
        <v>-0.42799999999999999</v>
      </c>
      <c r="J191" s="8">
        <v>1.44</v>
      </c>
      <c r="K191" s="28" t="s">
        <v>734</v>
      </c>
      <c r="L191" s="105" t="str">
        <f t="shared" si="27"/>
        <v>Yes</v>
      </c>
    </row>
    <row r="192" spans="1:12" x14ac:dyDescent="0.2">
      <c r="A192" s="174" t="s">
        <v>490</v>
      </c>
      <c r="B192" s="22" t="s">
        <v>213</v>
      </c>
      <c r="C192" s="4">
        <v>39.522406685999997</v>
      </c>
      <c r="D192" s="27" t="str">
        <f t="shared" si="24"/>
        <v>N/A</v>
      </c>
      <c r="E192" s="4">
        <v>38.111727064999997</v>
      </c>
      <c r="F192" s="27" t="str">
        <f t="shared" si="25"/>
        <v>N/A</v>
      </c>
      <c r="G192" s="4">
        <v>30.97918799</v>
      </c>
      <c r="H192" s="27" t="str">
        <f t="shared" si="26"/>
        <v>N/A</v>
      </c>
      <c r="I192" s="8">
        <v>-3.57</v>
      </c>
      <c r="J192" s="8">
        <v>-18.7</v>
      </c>
      <c r="K192" s="28" t="s">
        <v>734</v>
      </c>
      <c r="L192" s="105" t="str">
        <f t="shared" si="27"/>
        <v>Yes</v>
      </c>
    </row>
    <row r="193" spans="1:12" x14ac:dyDescent="0.2">
      <c r="A193" s="174" t="s">
        <v>491</v>
      </c>
      <c r="B193" s="22" t="s">
        <v>213</v>
      </c>
      <c r="C193" s="4">
        <v>44.159444991000001</v>
      </c>
      <c r="D193" s="27" t="str">
        <f t="shared" si="24"/>
        <v>N/A</v>
      </c>
      <c r="E193" s="4">
        <v>36.604279687000002</v>
      </c>
      <c r="F193" s="27" t="str">
        <f t="shared" si="25"/>
        <v>N/A</v>
      </c>
      <c r="G193" s="4">
        <v>17.708693546999999</v>
      </c>
      <c r="H193" s="27" t="str">
        <f t="shared" si="26"/>
        <v>N/A</v>
      </c>
      <c r="I193" s="8">
        <v>-17.100000000000001</v>
      </c>
      <c r="J193" s="8">
        <v>-51.6</v>
      </c>
      <c r="K193" s="28" t="s">
        <v>734</v>
      </c>
      <c r="L193" s="105" t="str">
        <f t="shared" si="27"/>
        <v>No</v>
      </c>
    </row>
    <row r="194" spans="1:12" x14ac:dyDescent="0.2">
      <c r="A194" s="168" t="s">
        <v>1528</v>
      </c>
      <c r="B194" s="22" t="s">
        <v>213</v>
      </c>
      <c r="C194" s="23">
        <v>7.1152829704</v>
      </c>
      <c r="D194" s="27" t="str">
        <f t="shared" si="24"/>
        <v>N/A</v>
      </c>
      <c r="E194" s="23">
        <v>7.3386371597000002</v>
      </c>
      <c r="F194" s="27" t="str">
        <f t="shared" si="25"/>
        <v>N/A</v>
      </c>
      <c r="G194" s="23">
        <v>4.8502806967999996</v>
      </c>
      <c r="H194" s="27" t="str">
        <f t="shared" si="26"/>
        <v>N/A</v>
      </c>
      <c r="I194" s="8">
        <v>3.1389999999999998</v>
      </c>
      <c r="J194" s="8">
        <v>-33.9</v>
      </c>
      <c r="K194" s="28" t="s">
        <v>734</v>
      </c>
      <c r="L194" s="105" t="str">
        <f t="shared" si="27"/>
        <v>No</v>
      </c>
    </row>
    <row r="195" spans="1:12" x14ac:dyDescent="0.2">
      <c r="A195" s="174" t="s">
        <v>1529</v>
      </c>
      <c r="B195" s="22" t="s">
        <v>213</v>
      </c>
      <c r="C195" s="23">
        <v>2.3532942208000001</v>
      </c>
      <c r="D195" s="27" t="str">
        <f t="shared" si="24"/>
        <v>N/A</v>
      </c>
      <c r="E195" s="23">
        <v>2.7840631379</v>
      </c>
      <c r="F195" s="27" t="str">
        <f t="shared" si="25"/>
        <v>N/A</v>
      </c>
      <c r="G195" s="23">
        <v>1.5290676209</v>
      </c>
      <c r="H195" s="27" t="str">
        <f t="shared" si="26"/>
        <v>N/A</v>
      </c>
      <c r="I195" s="8">
        <v>18.3</v>
      </c>
      <c r="J195" s="8">
        <v>-45.1</v>
      </c>
      <c r="K195" s="28" t="s">
        <v>734</v>
      </c>
      <c r="L195" s="105" t="str">
        <f t="shared" si="27"/>
        <v>No</v>
      </c>
    </row>
    <row r="196" spans="1:12" x14ac:dyDescent="0.2">
      <c r="A196" s="174" t="s">
        <v>1530</v>
      </c>
      <c r="B196" s="22" t="s">
        <v>213</v>
      </c>
      <c r="C196" s="23">
        <v>8.9071734475</v>
      </c>
      <c r="D196" s="27" t="str">
        <f t="shared" si="24"/>
        <v>N/A</v>
      </c>
      <c r="E196" s="23">
        <v>8.5063937905000007</v>
      </c>
      <c r="F196" s="27" t="str">
        <f t="shared" si="25"/>
        <v>N/A</v>
      </c>
      <c r="G196" s="23">
        <v>7.3604013829000001</v>
      </c>
      <c r="H196" s="27" t="str">
        <f t="shared" si="26"/>
        <v>N/A</v>
      </c>
      <c r="I196" s="8">
        <v>-4.5</v>
      </c>
      <c r="J196" s="8">
        <v>-13.5</v>
      </c>
      <c r="K196" s="28" t="s">
        <v>734</v>
      </c>
      <c r="L196" s="105" t="str">
        <f t="shared" si="27"/>
        <v>Yes</v>
      </c>
    </row>
    <row r="197" spans="1:12" x14ac:dyDescent="0.2">
      <c r="A197" s="174" t="s">
        <v>1531</v>
      </c>
      <c r="B197" s="22" t="s">
        <v>213</v>
      </c>
      <c r="C197" s="23">
        <v>9.3194386259000002</v>
      </c>
      <c r="D197" s="27" t="str">
        <f t="shared" si="24"/>
        <v>N/A</v>
      </c>
      <c r="E197" s="23">
        <v>8.4557890030999996</v>
      </c>
      <c r="F197" s="27" t="str">
        <f t="shared" si="25"/>
        <v>N/A</v>
      </c>
      <c r="G197" s="23">
        <v>14.546692607000001</v>
      </c>
      <c r="H197" s="27" t="str">
        <f t="shared" si="26"/>
        <v>N/A</v>
      </c>
      <c r="I197" s="8">
        <v>-9.27</v>
      </c>
      <c r="J197" s="8">
        <v>72.03</v>
      </c>
      <c r="K197" s="28" t="s">
        <v>734</v>
      </c>
      <c r="L197" s="105" t="str">
        <f t="shared" si="27"/>
        <v>No</v>
      </c>
    </row>
    <row r="198" spans="1:12" x14ac:dyDescent="0.2">
      <c r="A198" s="174" t="s">
        <v>1532</v>
      </c>
      <c r="B198" s="22" t="s">
        <v>213</v>
      </c>
      <c r="C198" s="23">
        <v>18.922118937</v>
      </c>
      <c r="D198" s="27" t="str">
        <f t="shared" si="24"/>
        <v>N/A</v>
      </c>
      <c r="E198" s="23">
        <v>17.474646334999999</v>
      </c>
      <c r="F198" s="27" t="str">
        <f t="shared" si="25"/>
        <v>N/A</v>
      </c>
      <c r="G198" s="23">
        <v>17.291958985000001</v>
      </c>
      <c r="H198" s="27" t="str">
        <f t="shared" si="26"/>
        <v>N/A</v>
      </c>
      <c r="I198" s="8">
        <v>-7.65</v>
      </c>
      <c r="J198" s="8">
        <v>-1.05</v>
      </c>
      <c r="K198" s="28" t="s">
        <v>734</v>
      </c>
      <c r="L198" s="105" t="str">
        <f t="shared" si="27"/>
        <v>Yes</v>
      </c>
    </row>
    <row r="199" spans="1:12" x14ac:dyDescent="0.2">
      <c r="A199" s="168" t="s">
        <v>1533</v>
      </c>
      <c r="B199" s="22" t="s">
        <v>213</v>
      </c>
      <c r="C199" s="23">
        <v>239.2069022</v>
      </c>
      <c r="D199" s="27" t="str">
        <f t="shared" si="24"/>
        <v>N/A</v>
      </c>
      <c r="E199" s="23">
        <v>239.72120752000001</v>
      </c>
      <c r="F199" s="27" t="str">
        <f t="shared" si="25"/>
        <v>N/A</v>
      </c>
      <c r="G199" s="23">
        <v>132.41692724000001</v>
      </c>
      <c r="H199" s="27" t="str">
        <f t="shared" si="26"/>
        <v>N/A</v>
      </c>
      <c r="I199" s="8">
        <v>0.215</v>
      </c>
      <c r="J199" s="8">
        <v>-44.8</v>
      </c>
      <c r="K199" s="28" t="s">
        <v>734</v>
      </c>
      <c r="L199" s="105" t="str">
        <f t="shared" si="27"/>
        <v>No</v>
      </c>
    </row>
    <row r="200" spans="1:12" x14ac:dyDescent="0.2">
      <c r="A200" s="174" t="s">
        <v>1534</v>
      </c>
      <c r="B200" s="22" t="s">
        <v>213</v>
      </c>
      <c r="C200" s="23">
        <v>237.14357984</v>
      </c>
      <c r="D200" s="27" t="str">
        <f t="shared" si="24"/>
        <v>N/A</v>
      </c>
      <c r="E200" s="23">
        <v>239.28296832000001</v>
      </c>
      <c r="F200" s="27" t="str">
        <f t="shared" si="25"/>
        <v>N/A</v>
      </c>
      <c r="G200" s="23">
        <v>118.97734853999999</v>
      </c>
      <c r="H200" s="27" t="str">
        <f t="shared" si="26"/>
        <v>N/A</v>
      </c>
      <c r="I200" s="8">
        <v>0.90210000000000001</v>
      </c>
      <c r="J200" s="8">
        <v>-50.3</v>
      </c>
      <c r="K200" s="28" t="s">
        <v>734</v>
      </c>
      <c r="L200" s="105" t="str">
        <f t="shared" si="27"/>
        <v>No</v>
      </c>
    </row>
    <row r="201" spans="1:12" x14ac:dyDescent="0.2">
      <c r="A201" s="174" t="s">
        <v>1535</v>
      </c>
      <c r="B201" s="22" t="s">
        <v>213</v>
      </c>
      <c r="C201" s="23">
        <v>255.63890430999999</v>
      </c>
      <c r="D201" s="27" t="str">
        <f t="shared" si="24"/>
        <v>N/A</v>
      </c>
      <c r="E201" s="23">
        <v>254.37980535</v>
      </c>
      <c r="F201" s="27" t="str">
        <f t="shared" si="25"/>
        <v>N/A</v>
      </c>
      <c r="G201" s="23">
        <v>155.02776148999999</v>
      </c>
      <c r="H201" s="27" t="str">
        <f t="shared" si="26"/>
        <v>N/A</v>
      </c>
      <c r="I201" s="8">
        <v>-0.49299999999999999</v>
      </c>
      <c r="J201" s="8">
        <v>-39.1</v>
      </c>
      <c r="K201" s="28" t="s">
        <v>734</v>
      </c>
      <c r="L201" s="105" t="str">
        <f t="shared" si="27"/>
        <v>No</v>
      </c>
    </row>
    <row r="202" spans="1:12" x14ac:dyDescent="0.2">
      <c r="A202" s="174" t="s">
        <v>1536</v>
      </c>
      <c r="B202" s="22" t="s">
        <v>213</v>
      </c>
      <c r="C202" s="23">
        <v>64.695475342999998</v>
      </c>
      <c r="D202" s="27" t="str">
        <f t="shared" si="24"/>
        <v>N/A</v>
      </c>
      <c r="E202" s="23">
        <v>60.204435873000001</v>
      </c>
      <c r="F202" s="27" t="str">
        <f t="shared" si="25"/>
        <v>N/A</v>
      </c>
      <c r="G202" s="23">
        <v>35.572033898000001</v>
      </c>
      <c r="H202" s="27" t="str">
        <f t="shared" si="26"/>
        <v>N/A</v>
      </c>
      <c r="I202" s="8">
        <v>-6.94</v>
      </c>
      <c r="J202" s="8">
        <v>-40.9</v>
      </c>
      <c r="K202" s="28" t="s">
        <v>734</v>
      </c>
      <c r="L202" s="105" t="str">
        <f t="shared" si="27"/>
        <v>No</v>
      </c>
    </row>
    <row r="203" spans="1:12" x14ac:dyDescent="0.2">
      <c r="A203" s="174" t="s">
        <v>1537</v>
      </c>
      <c r="B203" s="22" t="s">
        <v>213</v>
      </c>
      <c r="C203" s="23">
        <v>135.69024390000001</v>
      </c>
      <c r="D203" s="27" t="str">
        <f t="shared" si="24"/>
        <v>N/A</v>
      </c>
      <c r="E203" s="23">
        <v>127.02777777999999</v>
      </c>
      <c r="F203" s="27" t="str">
        <f t="shared" si="25"/>
        <v>N/A</v>
      </c>
      <c r="G203" s="23">
        <v>69.708074534000005</v>
      </c>
      <c r="H203" s="27" t="str">
        <f t="shared" si="26"/>
        <v>N/A</v>
      </c>
      <c r="I203" s="8">
        <v>-6.38</v>
      </c>
      <c r="J203" s="8">
        <v>-45.1</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-25</v>
      </c>
      <c r="J204" s="8">
        <v>66.67</v>
      </c>
      <c r="K204" s="10" t="s">
        <v>213</v>
      </c>
      <c r="L204" s="105" t="str">
        <f t="shared" ref="L204:L214" si="31">IF(J204="Div by 0", "N/A", IF(K204="N/A","N/A", IF(J204&gt;VALUE(MID(K204,1,2)), "No", IF(J204&lt;-1*VALUE(MID(K204,1,2)), "No", "Yes"))))</f>
        <v>N/A</v>
      </c>
    </row>
    <row r="205" spans="1:12" x14ac:dyDescent="0.2">
      <c r="A205" s="168" t="s">
        <v>128</v>
      </c>
      <c r="B205" s="22" t="s">
        <v>213</v>
      </c>
      <c r="C205" s="23">
        <v>1151</v>
      </c>
      <c r="D205" s="27" t="str">
        <f t="shared" si="28"/>
        <v>N/A</v>
      </c>
      <c r="E205" s="23">
        <v>1059</v>
      </c>
      <c r="F205" s="27" t="str">
        <f t="shared" si="29"/>
        <v>N/A</v>
      </c>
      <c r="G205" s="23">
        <v>1239</v>
      </c>
      <c r="H205" s="27" t="str">
        <f t="shared" si="30"/>
        <v>N/A</v>
      </c>
      <c r="I205" s="8">
        <v>-7.99</v>
      </c>
      <c r="J205" s="8">
        <v>17</v>
      </c>
      <c r="K205" s="10" t="s">
        <v>213</v>
      </c>
      <c r="L205" s="105" t="str">
        <f t="shared" si="31"/>
        <v>N/A</v>
      </c>
    </row>
    <row r="206" spans="1:12" ht="25.5" x14ac:dyDescent="0.2">
      <c r="A206" s="168" t="s">
        <v>1585</v>
      </c>
      <c r="B206" s="22" t="s">
        <v>213</v>
      </c>
      <c r="C206" s="23">
        <v>33</v>
      </c>
      <c r="D206" s="27" t="str">
        <f t="shared" si="28"/>
        <v>N/A</v>
      </c>
      <c r="E206" s="23">
        <v>51</v>
      </c>
      <c r="F206" s="27" t="str">
        <f t="shared" si="29"/>
        <v>N/A</v>
      </c>
      <c r="G206" s="23">
        <v>122</v>
      </c>
      <c r="H206" s="27" t="str">
        <f t="shared" si="30"/>
        <v>N/A</v>
      </c>
      <c r="I206" s="8">
        <v>54.55</v>
      </c>
      <c r="J206" s="8">
        <v>139.19999999999999</v>
      </c>
      <c r="K206" s="10" t="s">
        <v>213</v>
      </c>
      <c r="L206" s="105" t="str">
        <f t="shared" si="31"/>
        <v>N/A</v>
      </c>
    </row>
    <row r="207" spans="1:12" ht="25.5" x14ac:dyDescent="0.2">
      <c r="A207" s="168" t="s">
        <v>1538</v>
      </c>
      <c r="B207" s="22" t="s">
        <v>213</v>
      </c>
      <c r="C207" s="23">
        <v>3725</v>
      </c>
      <c r="D207" s="27" t="str">
        <f t="shared" si="28"/>
        <v>N/A</v>
      </c>
      <c r="E207" s="23">
        <v>4407</v>
      </c>
      <c r="F207" s="27" t="str">
        <f t="shared" si="29"/>
        <v>N/A</v>
      </c>
      <c r="G207" s="23">
        <v>7583</v>
      </c>
      <c r="H207" s="27" t="str">
        <f t="shared" si="30"/>
        <v>N/A</v>
      </c>
      <c r="I207" s="8">
        <v>18.309999999999999</v>
      </c>
      <c r="J207" s="8">
        <v>72.069999999999993</v>
      </c>
      <c r="K207" s="10" t="s">
        <v>213</v>
      </c>
      <c r="L207" s="105" t="str">
        <f t="shared" si="31"/>
        <v>N/A</v>
      </c>
    </row>
    <row r="208" spans="1:12" ht="25.5" x14ac:dyDescent="0.2">
      <c r="A208" s="168" t="s">
        <v>1586</v>
      </c>
      <c r="B208" s="22" t="s">
        <v>213</v>
      </c>
      <c r="C208" s="23">
        <v>19</v>
      </c>
      <c r="D208" s="27" t="str">
        <f t="shared" si="28"/>
        <v>N/A</v>
      </c>
      <c r="E208" s="23">
        <v>36</v>
      </c>
      <c r="F208" s="27" t="str">
        <f t="shared" si="29"/>
        <v>N/A</v>
      </c>
      <c r="G208" s="23">
        <v>56</v>
      </c>
      <c r="H208" s="27" t="str">
        <f t="shared" si="30"/>
        <v>N/A</v>
      </c>
      <c r="I208" s="8">
        <v>89.47</v>
      </c>
      <c r="J208" s="8">
        <v>55.56</v>
      </c>
      <c r="K208" s="10" t="s">
        <v>213</v>
      </c>
      <c r="L208" s="105" t="str">
        <f t="shared" si="31"/>
        <v>N/A</v>
      </c>
    </row>
    <row r="209" spans="1:12" x14ac:dyDescent="0.2">
      <c r="A209" s="168" t="s">
        <v>1587</v>
      </c>
      <c r="B209" s="22" t="s">
        <v>213</v>
      </c>
      <c r="C209" s="23">
        <v>7028</v>
      </c>
      <c r="D209" s="27" t="str">
        <f t="shared" si="28"/>
        <v>N/A</v>
      </c>
      <c r="E209" s="23">
        <v>11094</v>
      </c>
      <c r="F209" s="27" t="str">
        <f t="shared" si="29"/>
        <v>N/A</v>
      </c>
      <c r="G209" s="23">
        <v>22047</v>
      </c>
      <c r="H209" s="27" t="str">
        <f t="shared" si="30"/>
        <v>N/A</v>
      </c>
      <c r="I209" s="8">
        <v>57.85</v>
      </c>
      <c r="J209" s="8">
        <v>98.73</v>
      </c>
      <c r="K209" s="10" t="s">
        <v>213</v>
      </c>
      <c r="L209" s="105" t="str">
        <f t="shared" si="31"/>
        <v>N/A</v>
      </c>
    </row>
    <row r="210" spans="1:12" x14ac:dyDescent="0.2">
      <c r="A210" s="168" t="s">
        <v>125</v>
      </c>
      <c r="B210" s="22" t="s">
        <v>213</v>
      </c>
      <c r="C210" s="29">
        <v>1693487</v>
      </c>
      <c r="D210" s="27" t="str">
        <f t="shared" si="28"/>
        <v>N/A</v>
      </c>
      <c r="E210" s="29">
        <v>1548432</v>
      </c>
      <c r="F210" s="27" t="str">
        <f t="shared" si="29"/>
        <v>N/A</v>
      </c>
      <c r="G210" s="29">
        <v>1935874</v>
      </c>
      <c r="H210" s="27" t="str">
        <f t="shared" si="30"/>
        <v>N/A</v>
      </c>
      <c r="I210" s="8">
        <v>-8.57</v>
      </c>
      <c r="J210" s="8">
        <v>25.02</v>
      </c>
      <c r="K210" s="10" t="s">
        <v>213</v>
      </c>
      <c r="L210" s="105" t="str">
        <f t="shared" si="31"/>
        <v>N/A</v>
      </c>
    </row>
    <row r="211" spans="1:12" x14ac:dyDescent="0.2">
      <c r="A211" s="168" t="s">
        <v>1588</v>
      </c>
      <c r="B211" s="22" t="s">
        <v>213</v>
      </c>
      <c r="C211" s="29">
        <v>1442557</v>
      </c>
      <c r="D211" s="27" t="str">
        <f t="shared" si="28"/>
        <v>N/A</v>
      </c>
      <c r="E211" s="29">
        <v>1409996</v>
      </c>
      <c r="F211" s="27" t="str">
        <f t="shared" si="29"/>
        <v>N/A</v>
      </c>
      <c r="G211" s="29">
        <v>1926193</v>
      </c>
      <c r="H211" s="27" t="str">
        <f t="shared" si="30"/>
        <v>N/A</v>
      </c>
      <c r="I211" s="8">
        <v>-2.2599999999999998</v>
      </c>
      <c r="J211" s="8">
        <v>36.61</v>
      </c>
      <c r="K211" s="10" t="s">
        <v>213</v>
      </c>
      <c r="L211" s="105" t="str">
        <f t="shared" si="31"/>
        <v>N/A</v>
      </c>
    </row>
    <row r="212" spans="1:12" x14ac:dyDescent="0.2">
      <c r="A212" s="168" t="s">
        <v>1539</v>
      </c>
      <c r="B212" s="22" t="s">
        <v>213</v>
      </c>
      <c r="C212" s="29">
        <v>807259</v>
      </c>
      <c r="D212" s="27" t="str">
        <f t="shared" si="28"/>
        <v>N/A</v>
      </c>
      <c r="E212" s="29">
        <v>898741</v>
      </c>
      <c r="F212" s="27" t="str">
        <f t="shared" si="29"/>
        <v>N/A</v>
      </c>
      <c r="G212" s="29">
        <v>762127</v>
      </c>
      <c r="H212" s="27" t="str">
        <f t="shared" si="30"/>
        <v>N/A</v>
      </c>
      <c r="I212" s="8">
        <v>11.33</v>
      </c>
      <c r="J212" s="8">
        <v>-15.2</v>
      </c>
      <c r="K212" s="10" t="s">
        <v>213</v>
      </c>
      <c r="L212" s="105" t="str">
        <f t="shared" si="31"/>
        <v>N/A</v>
      </c>
    </row>
    <row r="213" spans="1:12" x14ac:dyDescent="0.2">
      <c r="A213" s="168" t="s">
        <v>1589</v>
      </c>
      <c r="B213" s="22" t="s">
        <v>213</v>
      </c>
      <c r="C213" s="29">
        <v>1026542</v>
      </c>
      <c r="D213" s="27" t="str">
        <f t="shared" si="28"/>
        <v>N/A</v>
      </c>
      <c r="E213" s="29">
        <v>863119</v>
      </c>
      <c r="F213" s="27" t="str">
        <f t="shared" si="29"/>
        <v>N/A</v>
      </c>
      <c r="G213" s="29">
        <v>751293</v>
      </c>
      <c r="H213" s="27" t="str">
        <f t="shared" si="30"/>
        <v>N/A</v>
      </c>
      <c r="I213" s="8">
        <v>-15.9</v>
      </c>
      <c r="J213" s="8">
        <v>-13</v>
      </c>
      <c r="K213" s="10" t="s">
        <v>213</v>
      </c>
      <c r="L213" s="105" t="str">
        <f t="shared" si="31"/>
        <v>N/A</v>
      </c>
    </row>
    <row r="214" spans="1:12" x14ac:dyDescent="0.2">
      <c r="A214" s="174" t="s">
        <v>1590</v>
      </c>
      <c r="B214" s="22" t="s">
        <v>213</v>
      </c>
      <c r="C214" s="29">
        <v>622077</v>
      </c>
      <c r="D214" s="27" t="str">
        <f t="shared" si="28"/>
        <v>N/A</v>
      </c>
      <c r="E214" s="29">
        <v>873273</v>
      </c>
      <c r="F214" s="27" t="str">
        <f t="shared" si="29"/>
        <v>N/A</v>
      </c>
      <c r="G214" s="29">
        <v>644663</v>
      </c>
      <c r="H214" s="27" t="str">
        <f t="shared" si="30"/>
        <v>N/A</v>
      </c>
      <c r="I214" s="8">
        <v>40.380000000000003</v>
      </c>
      <c r="J214" s="8">
        <v>-26.2</v>
      </c>
      <c r="K214" s="10" t="s">
        <v>213</v>
      </c>
      <c r="L214" s="105" t="str">
        <f t="shared" si="31"/>
        <v>N/A</v>
      </c>
    </row>
    <row r="215" spans="1:12" ht="25.5" x14ac:dyDescent="0.2">
      <c r="A215" s="168" t="s">
        <v>1353</v>
      </c>
      <c r="B215" s="22" t="s">
        <v>213</v>
      </c>
      <c r="C215" s="29">
        <v>6106785</v>
      </c>
      <c r="D215" s="27" t="str">
        <f t="shared" ref="D215:D229" si="32">IF($B215="N/A","N/A",IF(C215&gt;10,"No",IF(C215&lt;-10,"No","Yes")))</f>
        <v>N/A</v>
      </c>
      <c r="E215" s="29">
        <v>7784643</v>
      </c>
      <c r="F215" s="27" t="str">
        <f t="shared" ref="F215:F229" si="33">IF($B215="N/A","N/A",IF(E215&gt;10,"No",IF(E215&lt;-10,"No","Yes")))</f>
        <v>N/A</v>
      </c>
      <c r="G215" s="29">
        <v>7681414</v>
      </c>
      <c r="H215" s="27" t="str">
        <f t="shared" ref="H215:H229" si="34">IF($B215="N/A","N/A",IF(G215&gt;10,"No",IF(G215&lt;-10,"No","Yes")))</f>
        <v>N/A</v>
      </c>
      <c r="I215" s="8">
        <v>27.48</v>
      </c>
      <c r="J215" s="8">
        <v>-1.33</v>
      </c>
      <c r="K215" s="28" t="s">
        <v>734</v>
      </c>
      <c r="L215" s="105" t="str">
        <f t="shared" ref="L215:L229" si="35">IF(J215="Div by 0", "N/A", IF(K215="N/A","N/A", IF(J215&gt;VALUE(MID(K215,1,2)), "No", IF(J215&lt;-1*VALUE(MID(K215,1,2)), "No", "Yes"))))</f>
        <v>Yes</v>
      </c>
    </row>
    <row r="216" spans="1:12" x14ac:dyDescent="0.2">
      <c r="A216" s="168" t="s">
        <v>646</v>
      </c>
      <c r="B216" s="22" t="s">
        <v>213</v>
      </c>
      <c r="C216" s="23">
        <v>24524</v>
      </c>
      <c r="D216" s="27" t="str">
        <f t="shared" si="32"/>
        <v>N/A</v>
      </c>
      <c r="E216" s="23">
        <v>30024</v>
      </c>
      <c r="F216" s="27" t="str">
        <f t="shared" si="33"/>
        <v>N/A</v>
      </c>
      <c r="G216" s="23">
        <v>26469</v>
      </c>
      <c r="H216" s="27" t="str">
        <f t="shared" si="34"/>
        <v>N/A</v>
      </c>
      <c r="I216" s="8">
        <v>22.43</v>
      </c>
      <c r="J216" s="8">
        <v>-11.8</v>
      </c>
      <c r="K216" s="28" t="s">
        <v>734</v>
      </c>
      <c r="L216" s="105" t="str">
        <f t="shared" si="35"/>
        <v>Yes</v>
      </c>
    </row>
    <row r="217" spans="1:12" ht="25.5" x14ac:dyDescent="0.2">
      <c r="A217" s="168" t="s">
        <v>1354</v>
      </c>
      <c r="B217" s="22" t="s">
        <v>213</v>
      </c>
      <c r="C217" s="29">
        <v>249.0125999</v>
      </c>
      <c r="D217" s="27" t="str">
        <f t="shared" si="32"/>
        <v>N/A</v>
      </c>
      <c r="E217" s="29">
        <v>259.28067546</v>
      </c>
      <c r="F217" s="27" t="str">
        <f t="shared" si="33"/>
        <v>N/A</v>
      </c>
      <c r="G217" s="29">
        <v>290.20416336</v>
      </c>
      <c r="H217" s="27" t="str">
        <f t="shared" si="34"/>
        <v>N/A</v>
      </c>
      <c r="I217" s="8">
        <v>4.1239999999999997</v>
      </c>
      <c r="J217" s="8">
        <v>11.93</v>
      </c>
      <c r="K217" s="28" t="s">
        <v>734</v>
      </c>
      <c r="L217" s="105" t="str">
        <f t="shared" si="35"/>
        <v>Yes</v>
      </c>
    </row>
    <row r="218" spans="1:12" ht="25.5" x14ac:dyDescent="0.2">
      <c r="A218" s="168" t="s">
        <v>1355</v>
      </c>
      <c r="B218" s="22" t="s">
        <v>213</v>
      </c>
      <c r="C218" s="29">
        <v>0</v>
      </c>
      <c r="D218" s="27" t="str">
        <f t="shared" si="32"/>
        <v>N/A</v>
      </c>
      <c r="E218" s="29">
        <v>1367046</v>
      </c>
      <c r="F218" s="27" t="str">
        <f t="shared" si="33"/>
        <v>N/A</v>
      </c>
      <c r="G218" s="29">
        <v>27317695</v>
      </c>
      <c r="H218" s="27" t="str">
        <f t="shared" si="34"/>
        <v>N/A</v>
      </c>
      <c r="I218" s="8" t="s">
        <v>1751</v>
      </c>
      <c r="J218" s="8">
        <v>1898</v>
      </c>
      <c r="K218" s="28" t="s">
        <v>734</v>
      </c>
      <c r="L218" s="105" t="str">
        <f t="shared" si="35"/>
        <v>No</v>
      </c>
    </row>
    <row r="219" spans="1:12" x14ac:dyDescent="0.2">
      <c r="A219" s="168" t="s">
        <v>513</v>
      </c>
      <c r="B219" s="22" t="s">
        <v>213</v>
      </c>
      <c r="C219" s="23">
        <v>0</v>
      </c>
      <c r="D219" s="27" t="str">
        <f t="shared" si="32"/>
        <v>N/A</v>
      </c>
      <c r="E219" s="23">
        <v>5167</v>
      </c>
      <c r="F219" s="27" t="str">
        <f t="shared" si="33"/>
        <v>N/A</v>
      </c>
      <c r="G219" s="23">
        <v>61758</v>
      </c>
      <c r="H219" s="27" t="str">
        <f t="shared" si="34"/>
        <v>N/A</v>
      </c>
      <c r="I219" s="8" t="s">
        <v>1751</v>
      </c>
      <c r="J219" s="8">
        <v>1095</v>
      </c>
      <c r="K219" s="28" t="s">
        <v>734</v>
      </c>
      <c r="L219" s="105" t="str">
        <f t="shared" si="35"/>
        <v>No</v>
      </c>
    </row>
    <row r="220" spans="1:12" ht="25.5" x14ac:dyDescent="0.2">
      <c r="A220" s="168" t="s">
        <v>1356</v>
      </c>
      <c r="B220" s="22" t="s">
        <v>213</v>
      </c>
      <c r="C220" s="29" t="s">
        <v>1751</v>
      </c>
      <c r="D220" s="27" t="str">
        <f t="shared" si="32"/>
        <v>N/A</v>
      </c>
      <c r="E220" s="29">
        <v>264.57247919000002</v>
      </c>
      <c r="F220" s="27" t="str">
        <f t="shared" si="33"/>
        <v>N/A</v>
      </c>
      <c r="G220" s="29">
        <v>442.33451537000002</v>
      </c>
      <c r="H220" s="27" t="str">
        <f t="shared" si="34"/>
        <v>N/A</v>
      </c>
      <c r="I220" s="8" t="s">
        <v>1751</v>
      </c>
      <c r="J220" s="8">
        <v>67.19</v>
      </c>
      <c r="K220" s="28" t="s">
        <v>734</v>
      </c>
      <c r="L220" s="105" t="str">
        <f t="shared" si="35"/>
        <v>No</v>
      </c>
    </row>
    <row r="221" spans="1:12" ht="25.5" x14ac:dyDescent="0.2">
      <c r="A221" s="168" t="s">
        <v>1357</v>
      </c>
      <c r="B221" s="22" t="s">
        <v>213</v>
      </c>
      <c r="C221" s="29">
        <v>41721528</v>
      </c>
      <c r="D221" s="27" t="str">
        <f t="shared" si="32"/>
        <v>N/A</v>
      </c>
      <c r="E221" s="29">
        <v>46935789</v>
      </c>
      <c r="F221" s="27" t="str">
        <f t="shared" si="33"/>
        <v>N/A</v>
      </c>
      <c r="G221" s="29">
        <v>17496386</v>
      </c>
      <c r="H221" s="27" t="str">
        <f t="shared" si="34"/>
        <v>N/A</v>
      </c>
      <c r="I221" s="8">
        <v>12.5</v>
      </c>
      <c r="J221" s="8">
        <v>-62.7</v>
      </c>
      <c r="K221" s="28" t="s">
        <v>734</v>
      </c>
      <c r="L221" s="105" t="str">
        <f t="shared" si="35"/>
        <v>No</v>
      </c>
    </row>
    <row r="222" spans="1:12" x14ac:dyDescent="0.2">
      <c r="A222" s="168" t="s">
        <v>514</v>
      </c>
      <c r="B222" s="22" t="s">
        <v>213</v>
      </c>
      <c r="C222" s="23">
        <v>68583</v>
      </c>
      <c r="D222" s="27" t="str">
        <f t="shared" si="32"/>
        <v>N/A</v>
      </c>
      <c r="E222" s="23">
        <v>85899</v>
      </c>
      <c r="F222" s="27" t="str">
        <f t="shared" si="33"/>
        <v>N/A</v>
      </c>
      <c r="G222" s="23">
        <v>45614</v>
      </c>
      <c r="H222" s="27" t="str">
        <f t="shared" si="34"/>
        <v>N/A</v>
      </c>
      <c r="I222" s="8">
        <v>25.25</v>
      </c>
      <c r="J222" s="8">
        <v>-46.9</v>
      </c>
      <c r="K222" s="28" t="s">
        <v>734</v>
      </c>
      <c r="L222" s="105" t="str">
        <f t="shared" si="35"/>
        <v>No</v>
      </c>
    </row>
    <row r="223" spans="1:12" ht="25.5" x14ac:dyDescent="0.2">
      <c r="A223" s="168" t="s">
        <v>1358</v>
      </c>
      <c r="B223" s="22" t="s">
        <v>213</v>
      </c>
      <c r="C223" s="29">
        <v>608.33629325000004</v>
      </c>
      <c r="D223" s="27" t="str">
        <f t="shared" si="32"/>
        <v>N/A</v>
      </c>
      <c r="E223" s="29">
        <v>546.40669856</v>
      </c>
      <c r="F223" s="27" t="str">
        <f t="shared" si="33"/>
        <v>N/A</v>
      </c>
      <c r="G223" s="29">
        <v>383.57491120999998</v>
      </c>
      <c r="H223" s="27" t="str">
        <f t="shared" si="34"/>
        <v>N/A</v>
      </c>
      <c r="I223" s="8">
        <v>-10.199999999999999</v>
      </c>
      <c r="J223" s="8">
        <v>-29.8</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1751</v>
      </c>
      <c r="J224" s="8" t="s">
        <v>1751</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1751</v>
      </c>
      <c r="J225" s="8" t="s">
        <v>1751</v>
      </c>
      <c r="K225" s="28" t="s">
        <v>734</v>
      </c>
      <c r="L225" s="105" t="str">
        <f t="shared" si="35"/>
        <v>N/A</v>
      </c>
    </row>
    <row r="226" spans="1:12" ht="25.5" x14ac:dyDescent="0.2">
      <c r="A226" s="168" t="s">
        <v>1360</v>
      </c>
      <c r="B226" s="22" t="s">
        <v>213</v>
      </c>
      <c r="C226" s="29" t="s">
        <v>1751</v>
      </c>
      <c r="D226" s="27" t="str">
        <f t="shared" si="32"/>
        <v>N/A</v>
      </c>
      <c r="E226" s="29" t="s">
        <v>1751</v>
      </c>
      <c r="F226" s="27" t="str">
        <f t="shared" si="33"/>
        <v>N/A</v>
      </c>
      <c r="G226" s="29" t="s">
        <v>1751</v>
      </c>
      <c r="H226" s="27" t="str">
        <f t="shared" si="34"/>
        <v>N/A</v>
      </c>
      <c r="I226" s="8" t="s">
        <v>1751</v>
      </c>
      <c r="J226" s="8" t="s">
        <v>1751</v>
      </c>
      <c r="K226" s="28" t="s">
        <v>734</v>
      </c>
      <c r="L226" s="105" t="str">
        <f t="shared" si="35"/>
        <v>N/A</v>
      </c>
    </row>
    <row r="227" spans="1:12" ht="25.5" x14ac:dyDescent="0.2">
      <c r="A227" s="168" t="s">
        <v>1361</v>
      </c>
      <c r="B227" s="22" t="s">
        <v>213</v>
      </c>
      <c r="C227" s="29">
        <v>5207415771</v>
      </c>
      <c r="D227" s="27" t="str">
        <f t="shared" si="32"/>
        <v>N/A</v>
      </c>
      <c r="E227" s="29">
        <v>6720024791</v>
      </c>
      <c r="F227" s="27" t="str">
        <f t="shared" si="33"/>
        <v>N/A</v>
      </c>
      <c r="G227" s="29">
        <v>8040571456</v>
      </c>
      <c r="H227" s="27" t="str">
        <f t="shared" si="34"/>
        <v>N/A</v>
      </c>
      <c r="I227" s="8">
        <v>29.05</v>
      </c>
      <c r="J227" s="8">
        <v>19.649999999999999</v>
      </c>
      <c r="K227" s="28" t="s">
        <v>734</v>
      </c>
      <c r="L227" s="105" t="str">
        <f t="shared" si="35"/>
        <v>Yes</v>
      </c>
    </row>
    <row r="228" spans="1:12" ht="25.5" x14ac:dyDescent="0.2">
      <c r="A228" s="168" t="s">
        <v>516</v>
      </c>
      <c r="B228" s="22" t="s">
        <v>213</v>
      </c>
      <c r="C228" s="23">
        <v>92138</v>
      </c>
      <c r="D228" s="27" t="str">
        <f t="shared" si="32"/>
        <v>N/A</v>
      </c>
      <c r="E228" s="23">
        <v>81025</v>
      </c>
      <c r="F228" s="27" t="str">
        <f t="shared" si="33"/>
        <v>N/A</v>
      </c>
      <c r="G228" s="23">
        <v>79700</v>
      </c>
      <c r="H228" s="27" t="str">
        <f t="shared" si="34"/>
        <v>N/A</v>
      </c>
      <c r="I228" s="8">
        <v>-12.1</v>
      </c>
      <c r="J228" s="8">
        <v>-1.64</v>
      </c>
      <c r="K228" s="28" t="s">
        <v>734</v>
      </c>
      <c r="L228" s="105" t="str">
        <f t="shared" si="35"/>
        <v>Yes</v>
      </c>
    </row>
    <row r="229" spans="1:12" ht="25.5" x14ac:dyDescent="0.2">
      <c r="A229" s="168" t="s">
        <v>1362</v>
      </c>
      <c r="B229" s="22" t="s">
        <v>213</v>
      </c>
      <c r="C229" s="29">
        <v>56517.568982999997</v>
      </c>
      <c r="D229" s="27" t="str">
        <f t="shared" si="32"/>
        <v>N/A</v>
      </c>
      <c r="E229" s="29">
        <v>82937.670977999995</v>
      </c>
      <c r="F229" s="27" t="str">
        <f t="shared" si="33"/>
        <v>N/A</v>
      </c>
      <c r="G229" s="29">
        <v>100885.46369</v>
      </c>
      <c r="H229" s="27" t="str">
        <f t="shared" si="34"/>
        <v>N/A</v>
      </c>
      <c r="I229" s="8">
        <v>46.75</v>
      </c>
      <c r="J229" s="8">
        <v>21.64</v>
      </c>
      <c r="K229" s="28" t="s">
        <v>734</v>
      </c>
      <c r="L229" s="105" t="str">
        <f t="shared" si="35"/>
        <v>Yes</v>
      </c>
    </row>
    <row r="230" spans="1:12" x14ac:dyDescent="0.2">
      <c r="A230" s="137" t="s">
        <v>1363</v>
      </c>
      <c r="B230" s="22" t="s">
        <v>213</v>
      </c>
      <c r="C230" s="32">
        <v>7249232373</v>
      </c>
      <c r="D230" s="27" t="str">
        <f t="shared" ref="D230:D253" si="36">IF($B230="N/A","N/A",IF(C230&gt;10,"No",IF(C230&lt;-10,"No","Yes")))</f>
        <v>N/A</v>
      </c>
      <c r="E230" s="32">
        <v>8002215635</v>
      </c>
      <c r="F230" s="27" t="str">
        <f t="shared" ref="F230:F253" si="37">IF($B230="N/A","N/A",IF(E230&gt;10,"No",IF(E230&lt;-10,"No","Yes")))</f>
        <v>N/A</v>
      </c>
      <c r="G230" s="32">
        <v>9036955515</v>
      </c>
      <c r="H230" s="27" t="str">
        <f t="shared" ref="H230:H253" si="38">IF($B230="N/A","N/A",IF(G230&gt;10,"No",IF(G230&lt;-10,"No","Yes")))</f>
        <v>N/A</v>
      </c>
      <c r="I230" s="8">
        <v>10.39</v>
      </c>
      <c r="J230" s="8">
        <v>12.93</v>
      </c>
      <c r="K230" s="28" t="s">
        <v>734</v>
      </c>
      <c r="L230" s="105" t="str">
        <f t="shared" ref="L230:L253" si="39">IF(J230="Div by 0", "N/A", IF(K230="N/A","N/A", IF(J230&gt;VALUE(MID(K230,1,2)), "No", IF(J230&lt;-1*VALUE(MID(K230,1,2)), "No", "Yes"))))</f>
        <v>Yes</v>
      </c>
    </row>
    <row r="231" spans="1:12" x14ac:dyDescent="0.2">
      <c r="A231" s="137" t="s">
        <v>1540</v>
      </c>
      <c r="B231" s="22" t="s">
        <v>213</v>
      </c>
      <c r="C231" s="31">
        <v>166653</v>
      </c>
      <c r="D231" s="31" t="str">
        <f t="shared" si="36"/>
        <v>N/A</v>
      </c>
      <c r="E231" s="31">
        <v>127404</v>
      </c>
      <c r="F231" s="31" t="str">
        <f t="shared" si="37"/>
        <v>N/A</v>
      </c>
      <c r="G231" s="31">
        <v>117894</v>
      </c>
      <c r="H231" s="27" t="str">
        <f t="shared" si="38"/>
        <v>N/A</v>
      </c>
      <c r="I231" s="8">
        <v>-23.6</v>
      </c>
      <c r="J231" s="8">
        <v>-7.46</v>
      </c>
      <c r="K231" s="28" t="s">
        <v>734</v>
      </c>
      <c r="L231" s="105" t="str">
        <f t="shared" si="39"/>
        <v>Yes</v>
      </c>
    </row>
    <row r="232" spans="1:12" x14ac:dyDescent="0.2">
      <c r="A232" s="137" t="s">
        <v>1541</v>
      </c>
      <c r="B232" s="22" t="s">
        <v>213</v>
      </c>
      <c r="C232" s="32">
        <v>43498.961152999997</v>
      </c>
      <c r="D232" s="27" t="str">
        <f t="shared" si="36"/>
        <v>N/A</v>
      </c>
      <c r="E232" s="32">
        <v>62809.767629000002</v>
      </c>
      <c r="F232" s="27" t="str">
        <f t="shared" si="37"/>
        <v>N/A</v>
      </c>
      <c r="G232" s="32">
        <v>76653.226754999996</v>
      </c>
      <c r="H232" s="27" t="str">
        <f t="shared" si="38"/>
        <v>N/A</v>
      </c>
      <c r="I232" s="8">
        <v>44.39</v>
      </c>
      <c r="J232" s="8">
        <v>22.04</v>
      </c>
      <c r="K232" s="28" t="s">
        <v>734</v>
      </c>
      <c r="L232" s="105" t="str">
        <f t="shared" si="39"/>
        <v>Yes</v>
      </c>
    </row>
    <row r="233" spans="1:12" x14ac:dyDescent="0.2">
      <c r="A233" s="175" t="s">
        <v>1542</v>
      </c>
      <c r="B233" s="22" t="s">
        <v>213</v>
      </c>
      <c r="C233" s="32">
        <v>27845.150530999999</v>
      </c>
      <c r="D233" s="27" t="str">
        <f t="shared" si="36"/>
        <v>N/A</v>
      </c>
      <c r="E233" s="32">
        <v>48171.209181999999</v>
      </c>
      <c r="F233" s="27" t="str">
        <f t="shared" si="37"/>
        <v>N/A</v>
      </c>
      <c r="G233" s="32">
        <v>64158.094603999998</v>
      </c>
      <c r="H233" s="27" t="str">
        <f t="shared" si="38"/>
        <v>N/A</v>
      </c>
      <c r="I233" s="8">
        <v>73</v>
      </c>
      <c r="J233" s="8">
        <v>33.19</v>
      </c>
      <c r="K233" s="28" t="s">
        <v>734</v>
      </c>
      <c r="L233" s="105" t="str">
        <f t="shared" si="39"/>
        <v>No</v>
      </c>
    </row>
    <row r="234" spans="1:12" x14ac:dyDescent="0.2">
      <c r="A234" s="175" t="s">
        <v>1543</v>
      </c>
      <c r="B234" s="22" t="s">
        <v>213</v>
      </c>
      <c r="C234" s="32">
        <v>53351.932578</v>
      </c>
      <c r="D234" s="27" t="str">
        <f t="shared" si="36"/>
        <v>N/A</v>
      </c>
      <c r="E234" s="32">
        <v>72076.733514000007</v>
      </c>
      <c r="F234" s="27" t="str">
        <f t="shared" si="37"/>
        <v>N/A</v>
      </c>
      <c r="G234" s="32">
        <v>98768.301087999993</v>
      </c>
      <c r="H234" s="27" t="str">
        <f t="shared" si="38"/>
        <v>N/A</v>
      </c>
      <c r="I234" s="8">
        <v>35.1</v>
      </c>
      <c r="J234" s="8">
        <v>37.03</v>
      </c>
      <c r="K234" s="28" t="s">
        <v>734</v>
      </c>
      <c r="L234" s="105" t="str">
        <f t="shared" si="39"/>
        <v>No</v>
      </c>
    </row>
    <row r="235" spans="1:12" x14ac:dyDescent="0.2">
      <c r="A235" s="175" t="s">
        <v>1544</v>
      </c>
      <c r="B235" s="22" t="s">
        <v>213</v>
      </c>
      <c r="C235" s="32">
        <v>18511.487965</v>
      </c>
      <c r="D235" s="27" t="str">
        <f t="shared" si="36"/>
        <v>N/A</v>
      </c>
      <c r="E235" s="32">
        <v>19051.376359000002</v>
      </c>
      <c r="F235" s="27" t="str">
        <f t="shared" si="37"/>
        <v>N/A</v>
      </c>
      <c r="G235" s="32">
        <v>18351.068015000001</v>
      </c>
      <c r="H235" s="27" t="str">
        <f t="shared" si="38"/>
        <v>N/A</v>
      </c>
      <c r="I235" s="8">
        <v>2.9169999999999998</v>
      </c>
      <c r="J235" s="8">
        <v>-3.68</v>
      </c>
      <c r="K235" s="28" t="s">
        <v>734</v>
      </c>
      <c r="L235" s="105" t="str">
        <f t="shared" si="39"/>
        <v>Yes</v>
      </c>
    </row>
    <row r="236" spans="1:12" x14ac:dyDescent="0.2">
      <c r="A236" s="175" t="s">
        <v>1545</v>
      </c>
      <c r="B236" s="22" t="s">
        <v>213</v>
      </c>
      <c r="C236" s="32">
        <v>11957.964765999999</v>
      </c>
      <c r="D236" s="27" t="str">
        <f t="shared" si="36"/>
        <v>N/A</v>
      </c>
      <c r="E236" s="32">
        <v>13933.129363</v>
      </c>
      <c r="F236" s="27" t="str">
        <f t="shared" si="37"/>
        <v>N/A</v>
      </c>
      <c r="G236" s="32">
        <v>12269.5</v>
      </c>
      <c r="H236" s="27" t="str">
        <f t="shared" si="38"/>
        <v>N/A</v>
      </c>
      <c r="I236" s="8">
        <v>16.52</v>
      </c>
      <c r="J236" s="8">
        <v>-11.9</v>
      </c>
      <c r="K236" s="28" t="s">
        <v>734</v>
      </c>
      <c r="L236" s="105" t="str">
        <f t="shared" si="39"/>
        <v>Yes</v>
      </c>
    </row>
    <row r="237" spans="1:12" x14ac:dyDescent="0.2">
      <c r="A237" s="168" t="s">
        <v>1546</v>
      </c>
      <c r="B237" s="22" t="s">
        <v>213</v>
      </c>
      <c r="C237" s="27">
        <v>14.190395664</v>
      </c>
      <c r="D237" s="27" t="str">
        <f t="shared" si="36"/>
        <v>N/A</v>
      </c>
      <c r="E237" s="27">
        <v>9.1126528860999993</v>
      </c>
      <c r="F237" s="27" t="str">
        <f t="shared" si="37"/>
        <v>N/A</v>
      </c>
      <c r="G237" s="27">
        <v>8.6459490677000002</v>
      </c>
      <c r="H237" s="27" t="str">
        <f t="shared" si="38"/>
        <v>N/A</v>
      </c>
      <c r="I237" s="8">
        <v>-35.799999999999997</v>
      </c>
      <c r="J237" s="8">
        <v>-5.12</v>
      </c>
      <c r="K237" s="28" t="s">
        <v>734</v>
      </c>
      <c r="L237" s="105" t="str">
        <f t="shared" si="39"/>
        <v>Yes</v>
      </c>
    </row>
    <row r="238" spans="1:12" x14ac:dyDescent="0.2">
      <c r="A238" s="174" t="s">
        <v>1547</v>
      </c>
      <c r="B238" s="22" t="s">
        <v>213</v>
      </c>
      <c r="C238" s="27">
        <v>12.969068928</v>
      </c>
      <c r="D238" s="27" t="str">
        <f t="shared" si="36"/>
        <v>N/A</v>
      </c>
      <c r="E238" s="27">
        <v>6.1923794023000003</v>
      </c>
      <c r="F238" s="27" t="str">
        <f t="shared" si="37"/>
        <v>N/A</v>
      </c>
      <c r="G238" s="27">
        <v>3.4473667508000001</v>
      </c>
      <c r="H238" s="27" t="str">
        <f t="shared" si="38"/>
        <v>N/A</v>
      </c>
      <c r="I238" s="8">
        <v>-52.3</v>
      </c>
      <c r="J238" s="8">
        <v>-44.3</v>
      </c>
      <c r="K238" s="28" t="s">
        <v>734</v>
      </c>
      <c r="L238" s="105" t="str">
        <f t="shared" si="39"/>
        <v>No</v>
      </c>
    </row>
    <row r="239" spans="1:12" x14ac:dyDescent="0.2">
      <c r="A239" s="174" t="s">
        <v>1548</v>
      </c>
      <c r="B239" s="22" t="s">
        <v>213</v>
      </c>
      <c r="C239" s="27">
        <v>24.459203731999999</v>
      </c>
      <c r="D239" s="27" t="str">
        <f t="shared" si="36"/>
        <v>N/A</v>
      </c>
      <c r="E239" s="27">
        <v>21.186008003000001</v>
      </c>
      <c r="F239" s="27" t="str">
        <f t="shared" si="37"/>
        <v>N/A</v>
      </c>
      <c r="G239" s="27">
        <v>25.805117925000001</v>
      </c>
      <c r="H239" s="27" t="str">
        <f t="shared" si="38"/>
        <v>N/A</v>
      </c>
      <c r="I239" s="8">
        <v>-13.4</v>
      </c>
      <c r="J239" s="8">
        <v>21.8</v>
      </c>
      <c r="K239" s="28" t="s">
        <v>734</v>
      </c>
      <c r="L239" s="105" t="str">
        <f t="shared" si="39"/>
        <v>Yes</v>
      </c>
    </row>
    <row r="240" spans="1:12" x14ac:dyDescent="0.2">
      <c r="A240" s="174" t="s">
        <v>1549</v>
      </c>
      <c r="B240" s="22" t="s">
        <v>213</v>
      </c>
      <c r="C240" s="27">
        <v>4.9083990548000003</v>
      </c>
      <c r="D240" s="27" t="str">
        <f t="shared" si="36"/>
        <v>N/A</v>
      </c>
      <c r="E240" s="27">
        <v>3.8200556002999999</v>
      </c>
      <c r="F240" s="27" t="str">
        <f t="shared" si="37"/>
        <v>N/A</v>
      </c>
      <c r="G240" s="27">
        <v>5.0618777333000002</v>
      </c>
      <c r="H240" s="27" t="str">
        <f t="shared" si="38"/>
        <v>N/A</v>
      </c>
      <c r="I240" s="8">
        <v>-22.2</v>
      </c>
      <c r="J240" s="8">
        <v>32.51</v>
      </c>
      <c r="K240" s="28" t="s">
        <v>734</v>
      </c>
      <c r="L240" s="105" t="str">
        <f t="shared" si="39"/>
        <v>No</v>
      </c>
    </row>
    <row r="241" spans="1:12" x14ac:dyDescent="0.2">
      <c r="A241" s="174" t="s">
        <v>1550</v>
      </c>
      <c r="B241" s="22" t="s">
        <v>213</v>
      </c>
      <c r="C241" s="27">
        <v>0.93681734159999996</v>
      </c>
      <c r="D241" s="27" t="str">
        <f t="shared" si="36"/>
        <v>N/A</v>
      </c>
      <c r="E241" s="27">
        <v>0.58710066309999998</v>
      </c>
      <c r="F241" s="27" t="str">
        <f t="shared" si="37"/>
        <v>N/A</v>
      </c>
      <c r="G241" s="27">
        <v>0.2109412822</v>
      </c>
      <c r="H241" s="27" t="str">
        <f t="shared" si="38"/>
        <v>N/A</v>
      </c>
      <c r="I241" s="8">
        <v>-37.299999999999997</v>
      </c>
      <c r="J241" s="8">
        <v>-64.099999999999994</v>
      </c>
      <c r="K241" s="28" t="s">
        <v>734</v>
      </c>
      <c r="L241" s="105" t="str">
        <f t="shared" si="39"/>
        <v>No</v>
      </c>
    </row>
    <row r="242" spans="1:12" ht="25.5" x14ac:dyDescent="0.2">
      <c r="A242" s="137" t="s">
        <v>1375</v>
      </c>
      <c r="B242" s="22" t="s">
        <v>213</v>
      </c>
      <c r="C242" s="32">
        <v>5207415771</v>
      </c>
      <c r="D242" s="27" t="str">
        <f t="shared" si="36"/>
        <v>N/A</v>
      </c>
      <c r="E242" s="32">
        <v>6720024791</v>
      </c>
      <c r="F242" s="27" t="str">
        <f t="shared" si="37"/>
        <v>N/A</v>
      </c>
      <c r="G242" s="32">
        <v>8040571456</v>
      </c>
      <c r="H242" s="27" t="str">
        <f t="shared" si="38"/>
        <v>N/A</v>
      </c>
      <c r="I242" s="8">
        <v>29.05</v>
      </c>
      <c r="J242" s="8">
        <v>19.649999999999999</v>
      </c>
      <c r="K242" s="28" t="s">
        <v>734</v>
      </c>
      <c r="L242" s="105" t="str">
        <f t="shared" si="39"/>
        <v>Yes</v>
      </c>
    </row>
    <row r="243" spans="1:12" x14ac:dyDescent="0.2">
      <c r="A243" s="137" t="s">
        <v>1551</v>
      </c>
      <c r="B243" s="22" t="s">
        <v>213</v>
      </c>
      <c r="C243" s="31">
        <v>92139</v>
      </c>
      <c r="D243" s="31" t="str">
        <f t="shared" si="36"/>
        <v>N/A</v>
      </c>
      <c r="E243" s="31">
        <v>81025</v>
      </c>
      <c r="F243" s="31" t="str">
        <f t="shared" si="37"/>
        <v>N/A</v>
      </c>
      <c r="G243" s="31">
        <v>79702</v>
      </c>
      <c r="H243" s="27" t="str">
        <f t="shared" si="38"/>
        <v>N/A</v>
      </c>
      <c r="I243" s="8">
        <v>-12.1</v>
      </c>
      <c r="J243" s="8">
        <v>-1.63</v>
      </c>
      <c r="K243" s="28" t="s">
        <v>734</v>
      </c>
      <c r="L243" s="105" t="str">
        <f t="shared" si="39"/>
        <v>Yes</v>
      </c>
    </row>
    <row r="244" spans="1:12" ht="25.5" x14ac:dyDescent="0.2">
      <c r="A244" s="137" t="s">
        <v>1552</v>
      </c>
      <c r="B244" s="22" t="s">
        <v>213</v>
      </c>
      <c r="C244" s="32">
        <v>56516.955588999997</v>
      </c>
      <c r="D244" s="27" t="str">
        <f t="shared" si="36"/>
        <v>N/A</v>
      </c>
      <c r="E244" s="32">
        <v>82937.670977999995</v>
      </c>
      <c r="F244" s="27" t="str">
        <f t="shared" si="37"/>
        <v>N/A</v>
      </c>
      <c r="G244" s="32">
        <v>100882.93212</v>
      </c>
      <c r="H244" s="27" t="str">
        <f t="shared" si="38"/>
        <v>N/A</v>
      </c>
      <c r="I244" s="8">
        <v>46.75</v>
      </c>
      <c r="J244" s="8">
        <v>21.64</v>
      </c>
      <c r="K244" s="28" t="s">
        <v>734</v>
      </c>
      <c r="L244" s="105" t="str">
        <f t="shared" si="39"/>
        <v>Yes</v>
      </c>
    </row>
    <row r="245" spans="1:12" ht="25.5" x14ac:dyDescent="0.2">
      <c r="A245" s="175" t="s">
        <v>1553</v>
      </c>
      <c r="B245" s="22" t="s">
        <v>213</v>
      </c>
      <c r="C245" s="32">
        <v>35271.615996</v>
      </c>
      <c r="D245" s="27" t="str">
        <f t="shared" si="36"/>
        <v>N/A</v>
      </c>
      <c r="E245" s="32">
        <v>111126.93060000001</v>
      </c>
      <c r="F245" s="27" t="str">
        <f t="shared" si="37"/>
        <v>N/A</v>
      </c>
      <c r="G245" s="32">
        <v>156855.51099000001</v>
      </c>
      <c r="H245" s="27" t="str">
        <f t="shared" si="38"/>
        <v>N/A</v>
      </c>
      <c r="I245" s="8">
        <v>215.1</v>
      </c>
      <c r="J245" s="8">
        <v>41.15</v>
      </c>
      <c r="K245" s="28" t="s">
        <v>734</v>
      </c>
      <c r="L245" s="105" t="str">
        <f t="shared" si="39"/>
        <v>No</v>
      </c>
    </row>
    <row r="246" spans="1:12" ht="25.5" x14ac:dyDescent="0.2">
      <c r="A246" s="175" t="s">
        <v>1554</v>
      </c>
      <c r="B246" s="22" t="s">
        <v>213</v>
      </c>
      <c r="C246" s="32">
        <v>63001.804731999997</v>
      </c>
      <c r="D246" s="27" t="str">
        <f t="shared" si="36"/>
        <v>N/A</v>
      </c>
      <c r="E246" s="32">
        <v>83825.999406000003</v>
      </c>
      <c r="F246" s="27" t="str">
        <f t="shared" si="37"/>
        <v>N/A</v>
      </c>
      <c r="G246" s="32">
        <v>109532.42959</v>
      </c>
      <c r="H246" s="27" t="str">
        <f t="shared" si="38"/>
        <v>N/A</v>
      </c>
      <c r="I246" s="8">
        <v>33.049999999999997</v>
      </c>
      <c r="J246" s="8">
        <v>30.67</v>
      </c>
      <c r="K246" s="28" t="s">
        <v>734</v>
      </c>
      <c r="L246" s="105" t="str">
        <f t="shared" si="39"/>
        <v>No</v>
      </c>
    </row>
    <row r="247" spans="1:12" ht="25.5" x14ac:dyDescent="0.2">
      <c r="A247" s="175" t="s">
        <v>1555</v>
      </c>
      <c r="B247" s="22" t="s">
        <v>213</v>
      </c>
      <c r="C247" s="32">
        <v>18785.317324</v>
      </c>
      <c r="D247" s="27" t="str">
        <f t="shared" si="36"/>
        <v>N/A</v>
      </c>
      <c r="E247" s="32">
        <v>19628.063803000001</v>
      </c>
      <c r="F247" s="27" t="str">
        <f t="shared" si="37"/>
        <v>N/A</v>
      </c>
      <c r="G247" s="32">
        <v>26478.325137</v>
      </c>
      <c r="H247" s="27" t="str">
        <f t="shared" si="38"/>
        <v>N/A</v>
      </c>
      <c r="I247" s="8">
        <v>4.4859999999999998</v>
      </c>
      <c r="J247" s="8">
        <v>34.9</v>
      </c>
      <c r="K247" s="28" t="s">
        <v>734</v>
      </c>
      <c r="L247" s="105" t="str">
        <f t="shared" si="39"/>
        <v>No</v>
      </c>
    </row>
    <row r="248" spans="1:12" ht="25.5" x14ac:dyDescent="0.2">
      <c r="A248" s="175" t="s">
        <v>1556</v>
      </c>
      <c r="B248" s="22" t="s">
        <v>213</v>
      </c>
      <c r="C248" s="32">
        <v>32662.380697000001</v>
      </c>
      <c r="D248" s="27" t="str">
        <f t="shared" si="36"/>
        <v>N/A</v>
      </c>
      <c r="E248" s="32">
        <v>43170.529932999998</v>
      </c>
      <c r="F248" s="27" t="str">
        <f t="shared" si="37"/>
        <v>N/A</v>
      </c>
      <c r="G248" s="32">
        <v>35956.205882000002</v>
      </c>
      <c r="H248" s="27" t="str">
        <f t="shared" si="38"/>
        <v>N/A</v>
      </c>
      <c r="I248" s="8">
        <v>32.17</v>
      </c>
      <c r="J248" s="8">
        <v>-16.7</v>
      </c>
      <c r="K248" s="28" t="s">
        <v>734</v>
      </c>
      <c r="L248" s="105" t="str">
        <f t="shared" si="39"/>
        <v>Yes</v>
      </c>
    </row>
    <row r="249" spans="1:12" ht="25.5" x14ac:dyDescent="0.2">
      <c r="A249" s="168" t="s">
        <v>1557</v>
      </c>
      <c r="B249" s="22" t="s">
        <v>213</v>
      </c>
      <c r="C249" s="27">
        <v>7.8455765335000001</v>
      </c>
      <c r="D249" s="27" t="str">
        <f t="shared" si="36"/>
        <v>N/A</v>
      </c>
      <c r="E249" s="27">
        <v>5.7953651384000002</v>
      </c>
      <c r="F249" s="27" t="str">
        <f t="shared" si="37"/>
        <v>N/A</v>
      </c>
      <c r="G249" s="27">
        <v>5.8450763618000003</v>
      </c>
      <c r="H249" s="27" t="str">
        <f t="shared" si="38"/>
        <v>N/A</v>
      </c>
      <c r="I249" s="8">
        <v>-26.1</v>
      </c>
      <c r="J249" s="8">
        <v>0.85780000000000001</v>
      </c>
      <c r="K249" s="28" t="s">
        <v>734</v>
      </c>
      <c r="L249" s="105" t="str">
        <f t="shared" si="39"/>
        <v>Yes</v>
      </c>
    </row>
    <row r="250" spans="1:12" ht="25.5" x14ac:dyDescent="0.2">
      <c r="A250" s="174" t="s">
        <v>1558</v>
      </c>
      <c r="B250" s="22" t="s">
        <v>213</v>
      </c>
      <c r="C250" s="27">
        <v>3.8496850475</v>
      </c>
      <c r="D250" s="27" t="str">
        <f t="shared" si="36"/>
        <v>N/A</v>
      </c>
      <c r="E250" s="27">
        <v>1.9332193367999999</v>
      </c>
      <c r="F250" s="27" t="str">
        <f t="shared" si="37"/>
        <v>N/A</v>
      </c>
      <c r="G250" s="27">
        <v>1.1771138983</v>
      </c>
      <c r="H250" s="27" t="str">
        <f t="shared" si="38"/>
        <v>N/A</v>
      </c>
      <c r="I250" s="8">
        <v>-49.8</v>
      </c>
      <c r="J250" s="8">
        <v>-39.1</v>
      </c>
      <c r="K250" s="28" t="s">
        <v>734</v>
      </c>
      <c r="L250" s="105" t="str">
        <f t="shared" si="39"/>
        <v>No</v>
      </c>
    </row>
    <row r="251" spans="1:12" ht="25.5" x14ac:dyDescent="0.2">
      <c r="A251" s="174" t="s">
        <v>1559</v>
      </c>
      <c r="B251" s="22" t="s">
        <v>213</v>
      </c>
      <c r="C251" s="27">
        <v>16.750823622999999</v>
      </c>
      <c r="D251" s="27" t="str">
        <f t="shared" si="36"/>
        <v>N/A</v>
      </c>
      <c r="E251" s="27">
        <v>15.877604526000001</v>
      </c>
      <c r="F251" s="27" t="str">
        <f t="shared" si="37"/>
        <v>N/A</v>
      </c>
      <c r="G251" s="27">
        <v>21.264760234000001</v>
      </c>
      <c r="H251" s="27" t="str">
        <f t="shared" si="38"/>
        <v>N/A</v>
      </c>
      <c r="I251" s="8">
        <v>-5.21</v>
      </c>
      <c r="J251" s="8">
        <v>33.93</v>
      </c>
      <c r="K251" s="28" t="s">
        <v>734</v>
      </c>
      <c r="L251" s="105" t="str">
        <f t="shared" si="39"/>
        <v>No</v>
      </c>
    </row>
    <row r="252" spans="1:12" ht="25.5" x14ac:dyDescent="0.2">
      <c r="A252" s="174" t="s">
        <v>1560</v>
      </c>
      <c r="B252" s="22" t="s">
        <v>213</v>
      </c>
      <c r="C252" s="27">
        <v>2.1404240954999998</v>
      </c>
      <c r="D252" s="27" t="str">
        <f t="shared" si="36"/>
        <v>N/A</v>
      </c>
      <c r="E252" s="27">
        <v>1.6564952048999999</v>
      </c>
      <c r="F252" s="27" t="str">
        <f t="shared" si="37"/>
        <v>N/A</v>
      </c>
      <c r="G252" s="27">
        <v>2.2704010422000001</v>
      </c>
      <c r="H252" s="27" t="str">
        <f t="shared" si="38"/>
        <v>N/A</v>
      </c>
      <c r="I252" s="8">
        <v>-22.6</v>
      </c>
      <c r="J252" s="8">
        <v>37.06</v>
      </c>
      <c r="K252" s="28" t="s">
        <v>734</v>
      </c>
      <c r="L252" s="105" t="str">
        <f t="shared" si="39"/>
        <v>No</v>
      </c>
    </row>
    <row r="253" spans="1:12" ht="25.5" x14ac:dyDescent="0.2">
      <c r="A253" s="176" t="s">
        <v>1561</v>
      </c>
      <c r="B253" s="113" t="s">
        <v>213</v>
      </c>
      <c r="C253" s="145">
        <v>0.2238519336</v>
      </c>
      <c r="D253" s="145" t="str">
        <f t="shared" si="36"/>
        <v>N/A</v>
      </c>
      <c r="E253" s="145">
        <v>0.13592525620000001</v>
      </c>
      <c r="F253" s="145" t="str">
        <f t="shared" si="37"/>
        <v>N/A</v>
      </c>
      <c r="G253" s="145">
        <v>5.8786914699999998E-2</v>
      </c>
      <c r="H253" s="145" t="str">
        <f t="shared" si="38"/>
        <v>N/A</v>
      </c>
      <c r="I253" s="146">
        <v>-39.299999999999997</v>
      </c>
      <c r="J253" s="146">
        <v>-56.8</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1754266</v>
      </c>
      <c r="D7" s="19" t="str">
        <f>IF($B7="N/A","N/A",IF(C7&gt;15,"No",IF(C7&lt;-15,"No","Yes")))</f>
        <v>N/A</v>
      </c>
      <c r="E7" s="18">
        <v>1785789</v>
      </c>
      <c r="F7" s="19" t="str">
        <f>IF($B7="N/A","N/A",IF(E7&gt;15,"No",IF(E7&lt;-15,"No","Yes")))</f>
        <v>N/A</v>
      </c>
      <c r="G7" s="18">
        <v>1446867</v>
      </c>
      <c r="H7" s="19" t="str">
        <f>IF($B7="N/A","N/A",IF(G7&gt;15,"No",IF(G7&lt;-15,"No","Yes")))</f>
        <v>N/A</v>
      </c>
      <c r="I7" s="20">
        <v>1.7969999999999999</v>
      </c>
      <c r="J7" s="20">
        <v>-19</v>
      </c>
      <c r="K7" s="106" t="str">
        <f t="shared" ref="K7:K24" si="0">IF(J7="Div by 0", "N/A", IF(J7="N/A","N/A", IF(J7&gt;30, "No", IF(J7&lt;-30, "No", "Yes"))))</f>
        <v>Yes</v>
      </c>
    </row>
    <row r="8" spans="1:12" x14ac:dyDescent="0.2">
      <c r="A8" s="102" t="s">
        <v>361</v>
      </c>
      <c r="B8" s="17" t="s">
        <v>213</v>
      </c>
      <c r="C8" s="21">
        <v>33.714442394000002</v>
      </c>
      <c r="D8" s="19" t="str">
        <f>IF($B8="N/A","N/A",IF(C8&gt;15,"No",IF(C8&lt;-15,"No","Yes")))</f>
        <v>N/A</v>
      </c>
      <c r="E8" s="21">
        <v>33.359988217999998</v>
      </c>
      <c r="F8" s="19" t="str">
        <f>IF($B8="N/A","N/A",IF(E8&gt;15,"No",IF(E8&lt;-15,"No","Yes")))</f>
        <v>N/A</v>
      </c>
      <c r="G8" s="21">
        <v>41.541205929999997</v>
      </c>
      <c r="H8" s="19" t="str">
        <f>IF($B8="N/A","N/A",IF(G8&gt;15,"No",IF(G8&lt;-15,"No","Yes")))</f>
        <v>N/A</v>
      </c>
      <c r="I8" s="20">
        <v>-1.05</v>
      </c>
      <c r="J8" s="20">
        <v>24.52</v>
      </c>
      <c r="K8" s="106" t="str">
        <f t="shared" si="0"/>
        <v>Yes</v>
      </c>
    </row>
    <row r="9" spans="1:12" x14ac:dyDescent="0.2">
      <c r="A9" s="102" t="s">
        <v>302</v>
      </c>
      <c r="B9" s="22" t="s">
        <v>213</v>
      </c>
      <c r="C9" s="5">
        <v>29.164448265000001</v>
      </c>
      <c r="D9" s="5" t="str">
        <f>IF($B9="N/A","N/A",IF(C9&gt;15,"No",IF(C9&lt;-15,"No","Yes")))</f>
        <v>N/A</v>
      </c>
      <c r="E9" s="5">
        <v>30.582504428</v>
      </c>
      <c r="F9" s="5" t="str">
        <f>IF($B9="N/A","N/A",IF(E9&gt;15,"No",IF(E9&lt;-15,"No","Yes")))</f>
        <v>N/A</v>
      </c>
      <c r="G9" s="5">
        <v>39.795157398999997</v>
      </c>
      <c r="H9" s="5" t="str">
        <f>IF($B9="N/A","N/A",IF(G9&gt;15,"No",IF(G9&lt;-15,"No","Yes")))</f>
        <v>N/A</v>
      </c>
      <c r="I9" s="6">
        <v>4.8620000000000001</v>
      </c>
      <c r="J9" s="6">
        <v>30.12</v>
      </c>
      <c r="K9" s="105" t="str">
        <f t="shared" si="0"/>
        <v>No</v>
      </c>
    </row>
    <row r="10" spans="1:12" x14ac:dyDescent="0.2">
      <c r="A10" s="102" t="s">
        <v>303</v>
      </c>
      <c r="B10" s="22" t="s">
        <v>213</v>
      </c>
      <c r="C10" s="5">
        <v>37.121109341</v>
      </c>
      <c r="D10" s="5" t="str">
        <f>IF($B10="N/A","N/A",IF(C10&gt;15,"No",IF(C10&lt;-15,"No","Yes")))</f>
        <v>N/A</v>
      </c>
      <c r="E10" s="5">
        <v>36.057507354000002</v>
      </c>
      <c r="F10" s="5" t="str">
        <f>IF($B10="N/A","N/A",IF(E10&gt;15,"No",IF(E10&lt;-15,"No","Yes")))</f>
        <v>N/A</v>
      </c>
      <c r="G10" s="5">
        <v>18.663636671999999</v>
      </c>
      <c r="H10" s="5" t="str">
        <f>IF($B10="N/A","N/A",IF(G10&gt;15,"No",IF(G10&lt;-15,"No","Yes")))</f>
        <v>N/A</v>
      </c>
      <c r="I10" s="6">
        <v>-2.87</v>
      </c>
      <c r="J10" s="6">
        <v>-48.2</v>
      </c>
      <c r="K10" s="105" t="str">
        <f t="shared" si="0"/>
        <v>No</v>
      </c>
    </row>
    <row r="11" spans="1:12" x14ac:dyDescent="0.2">
      <c r="A11" s="102" t="s">
        <v>812</v>
      </c>
      <c r="B11" s="22" t="s">
        <v>214</v>
      </c>
      <c r="C11" s="5">
        <v>98.949817187999997</v>
      </c>
      <c r="D11" s="5" t="str">
        <f>IF(OR($B11="N/A",$C11="N/A"),"N/A",IF(C11&gt;100,"No",IF(C11&lt;95,"No","Yes")))</f>
        <v>Yes</v>
      </c>
      <c r="E11" s="5">
        <v>99.022336905000003</v>
      </c>
      <c r="F11" s="5" t="str">
        <f>IF(OR($B11="N/A",$E11="N/A"),"N/A",IF(E11&gt;100,"No",IF(E11&lt;95,"No","Yes")))</f>
        <v>Yes</v>
      </c>
      <c r="G11" s="5">
        <v>99.746832294000001</v>
      </c>
      <c r="H11" s="5" t="str">
        <f>IF($B11="N/A","N/A",IF(G11&gt;100,"No",IF(G11&lt;95,"No","Yes")))</f>
        <v>Yes</v>
      </c>
      <c r="I11" s="6">
        <v>7.3300000000000004E-2</v>
      </c>
      <c r="J11" s="6">
        <v>0.73160000000000003</v>
      </c>
      <c r="K11" s="105" t="str">
        <f t="shared" si="0"/>
        <v>Yes</v>
      </c>
    </row>
    <row r="12" spans="1:12" x14ac:dyDescent="0.2">
      <c r="A12" s="102" t="s">
        <v>304</v>
      </c>
      <c r="B12" s="22" t="s">
        <v>213</v>
      </c>
      <c r="C12" s="5">
        <v>0</v>
      </c>
      <c r="D12" s="5" t="str">
        <f t="shared" ref="D12:D13" si="1">IF(OR($B12="N/A",$C12="N/A"),"N/A",IF(C12&gt;100,"No",IF(C12&lt;95,"No","Yes")))</f>
        <v>N/A</v>
      </c>
      <c r="E12" s="5">
        <v>2.0048294153000001</v>
      </c>
      <c r="F12" s="5" t="str">
        <f t="shared" ref="F12:F13" si="2">IF(OR($B12="N/A",$E12="N/A"),"N/A",IF(E12&gt;100,"No",IF(E12&lt;95,"No","Yes")))</f>
        <v>N/A</v>
      </c>
      <c r="G12" s="5">
        <v>53.541148722000003</v>
      </c>
      <c r="H12" s="5" t="str">
        <f t="shared" ref="H12:H13" si="3">IF($B12="N/A","N/A",IF(G12&gt;100,"No",IF(G12&lt;95,"No","Yes")))</f>
        <v>N/A</v>
      </c>
      <c r="I12" s="6" t="s">
        <v>1751</v>
      </c>
      <c r="J12" s="6">
        <v>2571</v>
      </c>
      <c r="K12" s="105" t="str">
        <f t="shared" si="0"/>
        <v>No</v>
      </c>
    </row>
    <row r="13" spans="1:12" x14ac:dyDescent="0.2">
      <c r="A13" s="102" t="s">
        <v>813</v>
      </c>
      <c r="B13" s="22" t="s">
        <v>214</v>
      </c>
      <c r="C13" s="5">
        <v>0</v>
      </c>
      <c r="D13" s="5" t="str">
        <f t="shared" si="1"/>
        <v>No</v>
      </c>
      <c r="E13" s="5">
        <v>0</v>
      </c>
      <c r="F13" s="5" t="str">
        <f t="shared" si="2"/>
        <v>No</v>
      </c>
      <c r="G13" s="5">
        <v>0</v>
      </c>
      <c r="H13" s="5" t="str">
        <f t="shared" si="3"/>
        <v>No</v>
      </c>
      <c r="I13" s="6" t="s">
        <v>1751</v>
      </c>
      <c r="J13" s="6" t="s">
        <v>1751</v>
      </c>
      <c r="K13" s="105" t="str">
        <f t="shared" si="0"/>
        <v>N/A</v>
      </c>
    </row>
    <row r="14" spans="1:12" x14ac:dyDescent="0.2">
      <c r="A14" s="103" t="s">
        <v>305</v>
      </c>
      <c r="B14" s="22" t="s">
        <v>213</v>
      </c>
      <c r="C14" s="23">
        <v>591441</v>
      </c>
      <c r="D14" s="5" t="str">
        <f>IF($B14="N/A","N/A",IF(C14&gt;15,"No",IF(C14&lt;-15,"No","Yes")))</f>
        <v>N/A</v>
      </c>
      <c r="E14" s="23">
        <v>595739</v>
      </c>
      <c r="F14" s="5" t="str">
        <f>IF($B14="N/A","N/A",IF(E14&gt;15,"No",IF(E14&lt;-15,"No","Yes")))</f>
        <v>N/A</v>
      </c>
      <c r="G14" s="23">
        <v>601046</v>
      </c>
      <c r="H14" s="5" t="str">
        <f>IF($B14="N/A","N/A",IF(G14&gt;15,"No",IF(G14&lt;-15,"No","Yes")))</f>
        <v>N/A</v>
      </c>
      <c r="I14" s="6">
        <v>0.72670000000000001</v>
      </c>
      <c r="J14" s="6">
        <v>0.89080000000000004</v>
      </c>
      <c r="K14" s="105" t="str">
        <f t="shared" si="0"/>
        <v>Yes</v>
      </c>
    </row>
    <row r="15" spans="1:12" x14ac:dyDescent="0.2">
      <c r="A15" s="102" t="s">
        <v>432</v>
      </c>
      <c r="B15" s="22" t="s">
        <v>215</v>
      </c>
      <c r="C15" s="5">
        <v>28.301047780000001</v>
      </c>
      <c r="D15" s="5" t="str">
        <f>IF($B15="N/A","N/A",IF(C15&gt;20,"No",IF(C15&lt;5,"No","Yes")))</f>
        <v>No</v>
      </c>
      <c r="E15" s="5">
        <v>25.272476704999999</v>
      </c>
      <c r="F15" s="5" t="str">
        <f>IF($B15="N/A","N/A",IF(E15&gt;20,"No",IF(E15&lt;5,"No","Yes")))</f>
        <v>No</v>
      </c>
      <c r="G15" s="5">
        <v>21.782193042999999</v>
      </c>
      <c r="H15" s="5" t="str">
        <f>IF($B15="N/A","N/A",IF(G15&gt;20,"No",IF(G15&lt;5,"No","Yes")))</f>
        <v>No</v>
      </c>
      <c r="I15" s="6">
        <v>-10.7</v>
      </c>
      <c r="J15" s="6">
        <v>-13.8</v>
      </c>
      <c r="K15" s="105" t="str">
        <f t="shared" si="0"/>
        <v>Yes</v>
      </c>
    </row>
    <row r="16" spans="1:12" x14ac:dyDescent="0.2">
      <c r="A16" s="102" t="s">
        <v>433</v>
      </c>
      <c r="B16" s="22" t="s">
        <v>213</v>
      </c>
      <c r="C16" s="5">
        <v>71.698952219999995</v>
      </c>
      <c r="D16" s="5" t="str">
        <f>IF($B16="N/A","N/A",IF(C16&gt;15,"No",IF(C16&lt;-15,"No","Yes")))</f>
        <v>N/A</v>
      </c>
      <c r="E16" s="5">
        <v>74.727523294999997</v>
      </c>
      <c r="F16" s="5" t="str">
        <f>IF($B16="N/A","N/A",IF(E16&gt;15,"No",IF(E16&lt;-15,"No","Yes")))</f>
        <v>N/A</v>
      </c>
      <c r="G16" s="5">
        <v>78.217806956999993</v>
      </c>
      <c r="H16" s="5" t="str">
        <f>IF($B16="N/A","N/A",IF(G16&gt;15,"No",IF(G16&lt;-15,"No","Yes")))</f>
        <v>N/A</v>
      </c>
      <c r="I16" s="6">
        <v>4.2240000000000002</v>
      </c>
      <c r="J16" s="6">
        <v>4.6710000000000003</v>
      </c>
      <c r="K16" s="105" t="str">
        <f t="shared" si="0"/>
        <v>Yes</v>
      </c>
    </row>
    <row r="17" spans="1:11" x14ac:dyDescent="0.2">
      <c r="A17" s="102" t="s">
        <v>434</v>
      </c>
      <c r="B17" s="22" t="s">
        <v>213</v>
      </c>
      <c r="C17" s="5">
        <v>57.820137596000002</v>
      </c>
      <c r="D17" s="5" t="str">
        <f>IF($B17="N/A","N/A",IF(C17&gt;15,"No",IF(C17&lt;-15,"No","Yes")))</f>
        <v>N/A</v>
      </c>
      <c r="E17" s="5">
        <v>44.143660226999998</v>
      </c>
      <c r="F17" s="5" t="str">
        <f>IF($B17="N/A","N/A",IF(E17&gt;15,"No",IF(E17&lt;-15,"No","Yes")))</f>
        <v>N/A</v>
      </c>
      <c r="G17" s="5">
        <v>18.007107608999998</v>
      </c>
      <c r="H17" s="5" t="str">
        <f>IF($B17="N/A","N/A",IF(G17&gt;15,"No",IF(G17&lt;-15,"No","Yes")))</f>
        <v>N/A</v>
      </c>
      <c r="I17" s="6">
        <v>-23.7</v>
      </c>
      <c r="J17" s="6">
        <v>-59.2</v>
      </c>
      <c r="K17" s="105" t="str">
        <f t="shared" si="0"/>
        <v>No</v>
      </c>
    </row>
    <row r="18" spans="1:11" x14ac:dyDescent="0.2">
      <c r="A18" s="102" t="s">
        <v>814</v>
      </c>
      <c r="B18" s="22" t="s">
        <v>213</v>
      </c>
      <c r="C18" s="64">
        <v>7691.1237849999998</v>
      </c>
      <c r="D18" s="5" t="str">
        <f>IF($B18="N/A","N/A",IF(C18&gt;15,"No",IF(C18&lt;-15,"No","Yes")))</f>
        <v>N/A</v>
      </c>
      <c r="E18" s="64">
        <v>7531.9619591999999</v>
      </c>
      <c r="F18" s="5" t="str">
        <f>IF($B18="N/A","N/A",IF(E18&gt;15,"No",IF(E18&lt;-15,"No","Yes")))</f>
        <v>N/A</v>
      </c>
      <c r="G18" s="64">
        <v>13537.040607999999</v>
      </c>
      <c r="H18" s="5" t="str">
        <f>IF($B18="N/A","N/A",IF(G18&gt;15,"No",IF(G18&lt;-15,"No","Yes")))</f>
        <v>N/A</v>
      </c>
      <c r="I18" s="6">
        <v>-2.0699999999999998</v>
      </c>
      <c r="J18" s="6">
        <v>79.73</v>
      </c>
      <c r="K18" s="105" t="str">
        <f t="shared" si="0"/>
        <v>No</v>
      </c>
    </row>
    <row r="19" spans="1:11" x14ac:dyDescent="0.2">
      <c r="A19" s="104" t="s">
        <v>306</v>
      </c>
      <c r="B19" s="22" t="s">
        <v>213</v>
      </c>
      <c r="C19" s="23">
        <v>3962</v>
      </c>
      <c r="D19" s="22" t="s">
        <v>213</v>
      </c>
      <c r="E19" s="23">
        <v>2727</v>
      </c>
      <c r="F19" s="22" t="s">
        <v>213</v>
      </c>
      <c r="G19" s="23">
        <v>734</v>
      </c>
      <c r="H19" s="5" t="str">
        <f>IF($B19="N/A","N/A",IF(G19&gt;15,"No",IF(G19&lt;-15,"No","Yes")))</f>
        <v>N/A</v>
      </c>
      <c r="I19" s="6">
        <v>-31.2</v>
      </c>
      <c r="J19" s="6">
        <v>-73.099999999999994</v>
      </c>
      <c r="K19" s="105" t="str">
        <f t="shared" si="0"/>
        <v>No</v>
      </c>
    </row>
    <row r="20" spans="1:11" x14ac:dyDescent="0.2">
      <c r="A20" s="104" t="s">
        <v>346</v>
      </c>
      <c r="B20" s="22" t="s">
        <v>213</v>
      </c>
      <c r="C20" s="4">
        <v>0.2258494436</v>
      </c>
      <c r="D20" s="22" t="s">
        <v>213</v>
      </c>
      <c r="E20" s="4">
        <v>0.1527056108</v>
      </c>
      <c r="F20" s="22" t="s">
        <v>213</v>
      </c>
      <c r="G20" s="4">
        <v>5.0730302099999999E-2</v>
      </c>
      <c r="H20" s="5" t="str">
        <f>IF($B20="N/A","N/A",IF(G20&gt;15,"No",IF(G20&lt;-15,"No","Yes")))</f>
        <v>N/A</v>
      </c>
      <c r="I20" s="6">
        <v>-32.4</v>
      </c>
      <c r="J20" s="6">
        <v>-66.8</v>
      </c>
      <c r="K20" s="105" t="str">
        <f t="shared" si="0"/>
        <v>No</v>
      </c>
    </row>
    <row r="21" spans="1:11" ht="25.5" x14ac:dyDescent="0.2">
      <c r="A21" s="104" t="s">
        <v>815</v>
      </c>
      <c r="B21" s="22" t="s">
        <v>213</v>
      </c>
      <c r="C21" s="24">
        <v>7022.9750125999999</v>
      </c>
      <c r="D21" s="5" t="str">
        <f>IF($B21="N/A","N/A",IF(C21&gt;60,"No",IF(C21&lt;15,"No","Yes")))</f>
        <v>N/A</v>
      </c>
      <c r="E21" s="24">
        <v>7358.6930693000004</v>
      </c>
      <c r="F21" s="5" t="str">
        <f>IF($B21="N/A","N/A",IF(E21&gt;60,"No",IF(E21&lt;15,"No","Yes")))</f>
        <v>N/A</v>
      </c>
      <c r="G21" s="24">
        <v>7200.0790190999996</v>
      </c>
      <c r="H21" s="5" t="str">
        <f>IF($B21="N/A","N/A",IF(G21&gt;60,"No",IF(G21&lt;15,"No","Yes")))</f>
        <v>N/A</v>
      </c>
      <c r="I21" s="6">
        <v>4.78</v>
      </c>
      <c r="J21" s="6">
        <v>-2.16</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-50</v>
      </c>
      <c r="J22" s="6">
        <v>300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424057</v>
      </c>
      <c r="D6" s="5" t="str">
        <f>IF($B6="N/A","N/A",IF(C6&gt;15,"No",IF(C6&lt;-15,"No","Yes")))</f>
        <v>N/A</v>
      </c>
      <c r="E6" s="23">
        <v>445181</v>
      </c>
      <c r="F6" s="5" t="str">
        <f>IF($B6="N/A","N/A",IF(E6&gt;15,"No",IF(E6&lt;-15,"No","Yes")))</f>
        <v>N/A</v>
      </c>
      <c r="G6" s="23">
        <v>470125</v>
      </c>
      <c r="H6" s="5" t="str">
        <f>IF($B6="N/A","N/A",IF(G6&gt;15,"No",IF(G6&lt;-15,"No","Yes")))</f>
        <v>N/A</v>
      </c>
      <c r="I6" s="6">
        <v>4.9809999999999999</v>
      </c>
      <c r="J6" s="6">
        <v>5.6029999999999998</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7653.8084927</v>
      </c>
      <c r="D9" s="5" t="str">
        <f>IF($B9="N/A","N/A",IF(C9&gt;7000,"No",IF(C9&lt;2000,"No","Yes")))</f>
        <v>No</v>
      </c>
      <c r="E9" s="64">
        <v>7464.6625979</v>
      </c>
      <c r="F9" s="5" t="str">
        <f>IF($B9="N/A","N/A",IF(E9&gt;7000,"No",IF(E9&lt;2000,"No","Yes")))</f>
        <v>No</v>
      </c>
      <c r="G9" s="64">
        <v>7250.4413230999999</v>
      </c>
      <c r="H9" s="5" t="str">
        <f>IF($B9="N/A","N/A",IF(G9&gt;7000,"No",IF(G9&lt;2000,"No","Yes")))</f>
        <v>No</v>
      </c>
      <c r="I9" s="6">
        <v>-2.4700000000000002</v>
      </c>
      <c r="J9" s="6">
        <v>-2.87</v>
      </c>
      <c r="K9" s="105" t="str">
        <f t="shared" si="0"/>
        <v>Yes</v>
      </c>
    </row>
    <row r="10" spans="1:11" x14ac:dyDescent="0.2">
      <c r="A10" s="101" t="s">
        <v>820</v>
      </c>
      <c r="B10" s="22" t="s">
        <v>213</v>
      </c>
      <c r="C10" s="64">
        <v>1185.5207826000001</v>
      </c>
      <c r="D10" s="5" t="str">
        <f>IF($B10="N/A","N/A",IF(C10&gt;15,"No",IF(C10&lt;-15,"No","Yes")))</f>
        <v>N/A</v>
      </c>
      <c r="E10" s="64">
        <v>1201.4478644999999</v>
      </c>
      <c r="F10" s="5" t="str">
        <f>IF($B10="N/A","N/A",IF(E10&gt;15,"No",IF(E10&lt;-15,"No","Yes")))</f>
        <v>N/A</v>
      </c>
      <c r="G10" s="64">
        <v>1274.2695364000001</v>
      </c>
      <c r="H10" s="5" t="str">
        <f>IF($B10="N/A","N/A",IF(G10&gt;15,"No",IF(G10&lt;-15,"No","Yes")))</f>
        <v>N/A</v>
      </c>
      <c r="I10" s="6">
        <v>1.343</v>
      </c>
      <c r="J10" s="6">
        <v>6.0609999999999999</v>
      </c>
      <c r="K10" s="105" t="str">
        <f t="shared" si="0"/>
        <v>Yes</v>
      </c>
    </row>
    <row r="11" spans="1:11" x14ac:dyDescent="0.2">
      <c r="A11" s="101" t="s">
        <v>309</v>
      </c>
      <c r="B11" s="22" t="s">
        <v>219</v>
      </c>
      <c r="C11" s="5">
        <v>0.47092725740000002</v>
      </c>
      <c r="D11" s="5" t="str">
        <f>IF($B11="N/A","N/A",IF(C11&gt;10,"No",IF(C11&lt;=0,"No","Yes")))</f>
        <v>Yes</v>
      </c>
      <c r="E11" s="5">
        <v>0.631428565</v>
      </c>
      <c r="F11" s="5" t="str">
        <f>IF($B11="N/A","N/A",IF(E11&gt;10,"No",IF(E11&lt;=0,"No","Yes")))</f>
        <v>Yes</v>
      </c>
      <c r="G11" s="5">
        <v>9.4066471682999993</v>
      </c>
      <c r="H11" s="5" t="str">
        <f>IF($B11="N/A","N/A",IF(G11&gt;10,"No",IF(G11&lt;=0,"No","Yes")))</f>
        <v>Yes</v>
      </c>
      <c r="I11" s="6">
        <v>34.08</v>
      </c>
      <c r="J11" s="6">
        <v>1390</v>
      </c>
      <c r="K11" s="105" t="str">
        <f t="shared" si="0"/>
        <v>No</v>
      </c>
    </row>
    <row r="12" spans="1:11" x14ac:dyDescent="0.2">
      <c r="A12" s="101" t="s">
        <v>821</v>
      </c>
      <c r="B12" s="22" t="s">
        <v>213</v>
      </c>
      <c r="C12" s="64">
        <v>6396.9439159000003</v>
      </c>
      <c r="D12" s="5" t="str">
        <f>IF($B12="N/A","N/A",IF(C12&gt;15,"No",IF(C12&lt;-15,"No","Yes")))</f>
        <v>N/A</v>
      </c>
      <c r="E12" s="64">
        <v>8974.3205264999997</v>
      </c>
      <c r="F12" s="5" t="str">
        <f>IF($B12="N/A","N/A",IF(E12&gt;15,"No",IF(E12&lt;-15,"No","Yes")))</f>
        <v>N/A</v>
      </c>
      <c r="G12" s="64">
        <v>11795.729485</v>
      </c>
      <c r="H12" s="5" t="str">
        <f>IF($B12="N/A","N/A",IF(G12&gt;15,"No",IF(G12&lt;-15,"No","Yes")))</f>
        <v>N/A</v>
      </c>
      <c r="I12" s="6">
        <v>40.29</v>
      </c>
      <c r="J12" s="6">
        <v>31.44</v>
      </c>
      <c r="K12" s="105" t="str">
        <f t="shared" si="0"/>
        <v>No</v>
      </c>
    </row>
    <row r="13" spans="1:11" x14ac:dyDescent="0.2">
      <c r="A13" s="101" t="s">
        <v>310</v>
      </c>
      <c r="B13" s="22" t="s">
        <v>214</v>
      </c>
      <c r="C13" s="4">
        <v>0</v>
      </c>
      <c r="D13" s="5" t="str">
        <f>IF($B13="N/A","N/A",IF(C13&gt;100,"No",IF(C13&lt;95,"No","Yes")))</f>
        <v>No</v>
      </c>
      <c r="E13" s="4">
        <v>0.76957462249999997</v>
      </c>
      <c r="F13" s="5" t="str">
        <f>IF($B13="N/A","N/A",IF(E13&gt;100,"No",IF(E13&lt;95,"No","Yes")))</f>
        <v>No</v>
      </c>
      <c r="G13" s="4">
        <v>60.444988035000002</v>
      </c>
      <c r="H13" s="5" t="str">
        <f>IF($B13="N/A","N/A",IF(G13&gt;100,"No",IF(G13&lt;95,"No","Yes")))</f>
        <v>No</v>
      </c>
      <c r="I13" s="6" t="s">
        <v>1751</v>
      </c>
      <c r="J13" s="6">
        <v>7754</v>
      </c>
      <c r="K13" s="105" t="str">
        <f t="shared" si="0"/>
        <v>No</v>
      </c>
    </row>
    <row r="14" spans="1:11" x14ac:dyDescent="0.2">
      <c r="A14" s="101" t="s">
        <v>822</v>
      </c>
      <c r="B14" s="22" t="s">
        <v>220</v>
      </c>
      <c r="C14" s="4" t="s">
        <v>1751</v>
      </c>
      <c r="D14" s="5" t="str">
        <f>IF($B14="N/A","N/A",IF(C14&gt;1,"Yes","No"))</f>
        <v>Yes</v>
      </c>
      <c r="E14" s="4">
        <v>1.1339754816000001</v>
      </c>
      <c r="F14" s="5" t="str">
        <f>IF($B14="N/A","N/A",IF(E14&gt;1,"Yes","No"))</f>
        <v>Yes</v>
      </c>
      <c r="G14" s="4">
        <v>1.1468960154000001</v>
      </c>
      <c r="H14" s="5" t="str">
        <f>IF($B14="N/A","N/A",IF(G14&gt;1,"Yes","No"))</f>
        <v>Yes</v>
      </c>
      <c r="I14" s="6" t="s">
        <v>1751</v>
      </c>
      <c r="J14" s="6">
        <v>1.139</v>
      </c>
      <c r="K14" s="105" t="str">
        <f t="shared" si="0"/>
        <v>Yes</v>
      </c>
    </row>
    <row r="15" spans="1:11" x14ac:dyDescent="0.2">
      <c r="A15" s="101" t="s">
        <v>311</v>
      </c>
      <c r="B15" s="22" t="s">
        <v>214</v>
      </c>
      <c r="C15" s="4">
        <v>0</v>
      </c>
      <c r="D15" s="5" t="str">
        <f>IF($B15="N/A","N/A",IF(C15&gt;100,"No",IF(C15&lt;95,"No","Yes")))</f>
        <v>No</v>
      </c>
      <c r="E15" s="4">
        <v>0.76440818450000003</v>
      </c>
      <c r="F15" s="5" t="str">
        <f>IF($B15="N/A","N/A",IF(E15&gt;100,"No",IF(E15&lt;95,"No","Yes")))</f>
        <v>No</v>
      </c>
      <c r="G15" s="4">
        <v>59.266578037999999</v>
      </c>
      <c r="H15" s="5" t="str">
        <f>IF($B15="N/A","N/A",IF(G15&gt;100,"No",IF(G15&lt;95,"No","Yes")))</f>
        <v>No</v>
      </c>
      <c r="I15" s="6" t="s">
        <v>1751</v>
      </c>
      <c r="J15" s="6">
        <v>7653</v>
      </c>
      <c r="K15" s="105" t="str">
        <f t="shared" si="0"/>
        <v>No</v>
      </c>
    </row>
    <row r="16" spans="1:11" x14ac:dyDescent="0.2">
      <c r="A16" s="101" t="s">
        <v>823</v>
      </c>
      <c r="B16" s="22" t="s">
        <v>221</v>
      </c>
      <c r="C16" s="4" t="s">
        <v>1751</v>
      </c>
      <c r="D16" s="5" t="str">
        <f>IF($B16="N/A","N/A",IF(C16&gt;3,"Yes","No"))</f>
        <v>Yes</v>
      </c>
      <c r="E16" s="4">
        <v>8.4446076991000005</v>
      </c>
      <c r="F16" s="5" t="str">
        <f>IF($B16="N/A","N/A",IF(E16&gt;3,"Yes","No"))</f>
        <v>Yes</v>
      </c>
      <c r="G16" s="4">
        <v>9.6956612245000002</v>
      </c>
      <c r="H16" s="5" t="str">
        <f>IF($B16="N/A","N/A",IF(G16&gt;3,"Yes","No"))</f>
        <v>Yes</v>
      </c>
      <c r="I16" s="6" t="s">
        <v>1751</v>
      </c>
      <c r="J16" s="6">
        <v>14.81</v>
      </c>
      <c r="K16" s="105" t="str">
        <f t="shared" si="0"/>
        <v>Yes</v>
      </c>
    </row>
    <row r="17" spans="1:11" x14ac:dyDescent="0.2">
      <c r="A17" s="101" t="s">
        <v>824</v>
      </c>
      <c r="B17" s="22" t="s">
        <v>222</v>
      </c>
      <c r="C17" s="4">
        <v>6.5868156988999997</v>
      </c>
      <c r="D17" s="5" t="str">
        <f>IF($B17="N/A","N/A",IF(C17&gt;=8,"No",IF(C17&lt;2,"No","Yes")))</f>
        <v>Yes</v>
      </c>
      <c r="E17" s="4">
        <v>6.4455083815999998</v>
      </c>
      <c r="F17" s="5" t="str">
        <f>IF($B17="N/A","N/A",IF(E17&gt;=8,"No",IF(E17&lt;2,"No","Yes")))</f>
        <v>Yes</v>
      </c>
      <c r="G17" s="4">
        <v>6.2053030464000001</v>
      </c>
      <c r="H17" s="5" t="str">
        <f>IF($B17="N/A","N/A",IF(G17&gt;=8,"No",IF(G17&lt;2,"No","Yes")))</f>
        <v>Yes</v>
      </c>
      <c r="I17" s="6">
        <v>-2.15</v>
      </c>
      <c r="J17" s="6">
        <v>-3.73</v>
      </c>
      <c r="K17" s="105" t="str">
        <f t="shared" si="0"/>
        <v>Yes</v>
      </c>
    </row>
    <row r="18" spans="1:11" x14ac:dyDescent="0.2">
      <c r="A18" s="101" t="s">
        <v>825</v>
      </c>
      <c r="B18" s="22" t="s">
        <v>222</v>
      </c>
      <c r="C18" s="4">
        <v>6.6309608453999997</v>
      </c>
      <c r="D18" s="5" t="str">
        <f>IF($B18="N/A","N/A",IF(C18&gt;=8,"No",IF(C18&lt;2,"No","Yes")))</f>
        <v>Yes</v>
      </c>
      <c r="E18" s="4">
        <v>6.5114500708999996</v>
      </c>
      <c r="F18" s="5" t="str">
        <f>IF($B18="N/A","N/A",IF(E18&gt;=8,"No",IF(E18&lt;2,"No","Yes")))</f>
        <v>Yes</v>
      </c>
      <c r="G18" s="4">
        <v>6.2243500096000002</v>
      </c>
      <c r="H18" s="5" t="str">
        <f>IF($B18="N/A","N/A",IF(G18&gt;=8,"No",IF(G18&lt;2,"No","Yes")))</f>
        <v>Yes</v>
      </c>
      <c r="I18" s="6">
        <v>-1.8</v>
      </c>
      <c r="J18" s="6">
        <v>-4.41</v>
      </c>
      <c r="K18" s="105" t="str">
        <f t="shared" si="0"/>
        <v>Yes</v>
      </c>
    </row>
    <row r="19" spans="1:11" x14ac:dyDescent="0.2">
      <c r="A19" s="101" t="s">
        <v>312</v>
      </c>
      <c r="B19" s="22" t="s">
        <v>223</v>
      </c>
      <c r="C19" s="4">
        <v>99.162612573000004</v>
      </c>
      <c r="D19" s="5" t="str">
        <f>IF(OR($B19="N/A",$C19="N/A"),"N/A",IF(C19&gt;100,"No",IF(C19&lt;98,"No","Yes")))</f>
        <v>Yes</v>
      </c>
      <c r="E19" s="4">
        <v>97.622315417999999</v>
      </c>
      <c r="F19" s="5" t="str">
        <f>IF(OR($B19="N/A",$E19="N/A"),"N/A",IF(E19&gt;100,"No",IF(E19&lt;98,"No","Yes")))</f>
        <v>No</v>
      </c>
      <c r="G19" s="4">
        <v>98.840521138</v>
      </c>
      <c r="H19" s="5" t="str">
        <f>IF($B19="N/A","N/A",IF(G19&gt;100,"No",IF(G19&lt;98,"No","Yes")))</f>
        <v>Yes</v>
      </c>
      <c r="I19" s="6">
        <v>-1.55</v>
      </c>
      <c r="J19" s="6">
        <v>1.248</v>
      </c>
      <c r="K19" s="105" t="str">
        <f t="shared" si="0"/>
        <v>Yes</v>
      </c>
    </row>
    <row r="20" spans="1:11" x14ac:dyDescent="0.2">
      <c r="A20" s="101" t="s">
        <v>31</v>
      </c>
      <c r="B20" s="38" t="s">
        <v>214</v>
      </c>
      <c r="C20" s="4">
        <v>96.681814001000006</v>
      </c>
      <c r="D20" s="5" t="str">
        <f>IF($B20="N/A","N/A",IF(C20&gt;100,"No",IF(C20&lt;95,"No","Yes")))</f>
        <v>Yes</v>
      </c>
      <c r="E20" s="4">
        <v>94.638135949000002</v>
      </c>
      <c r="F20" s="5" t="str">
        <f>IF($B20="N/A","N/A",IF(E20&gt;100,"No",IF(E20&lt;95,"No","Yes")))</f>
        <v>No</v>
      </c>
      <c r="G20" s="4">
        <v>93.651475671</v>
      </c>
      <c r="H20" s="5" t="str">
        <f>IF($B20="N/A","N/A",IF(G20&gt;100,"No",IF(G20&lt;95,"No","Yes")))</f>
        <v>No</v>
      </c>
      <c r="I20" s="6">
        <v>-2.11</v>
      </c>
      <c r="J20" s="6">
        <v>-1.04</v>
      </c>
      <c r="K20" s="105" t="str">
        <f t="shared" si="0"/>
        <v>Yes</v>
      </c>
    </row>
    <row r="21" spans="1:11" x14ac:dyDescent="0.2">
      <c r="A21" s="101" t="s">
        <v>313</v>
      </c>
      <c r="B21" s="22" t="s">
        <v>214</v>
      </c>
      <c r="C21" s="4">
        <v>99.971701917000004</v>
      </c>
      <c r="D21" s="5" t="str">
        <f>IF($B21="N/A","N/A",IF(C21&gt;100,"No",IF(C21&lt;95,"No","Yes")))</f>
        <v>Yes</v>
      </c>
      <c r="E21" s="4">
        <v>99.980008131999995</v>
      </c>
      <c r="F21" s="5" t="str">
        <f>IF($B21="N/A","N/A",IF(E21&gt;100,"No",IF(E21&lt;95,"No","Yes")))</f>
        <v>Yes</v>
      </c>
      <c r="G21" s="4">
        <v>99.984472214999997</v>
      </c>
      <c r="H21" s="5" t="str">
        <f>IF($B21="N/A","N/A",IF(G21&gt;100,"No",IF(G21&lt;95,"No","Yes")))</f>
        <v>Yes</v>
      </c>
      <c r="I21" s="6">
        <v>8.3000000000000001E-3</v>
      </c>
      <c r="J21" s="6">
        <v>4.4999999999999997E-3</v>
      </c>
      <c r="K21" s="105" t="str">
        <f t="shared" si="0"/>
        <v>Yes</v>
      </c>
    </row>
    <row r="22" spans="1:11" x14ac:dyDescent="0.2">
      <c r="A22" s="101" t="s">
        <v>1681</v>
      </c>
      <c r="B22" s="22" t="s">
        <v>224</v>
      </c>
      <c r="C22" s="4">
        <v>1.7450484299999999E-2</v>
      </c>
      <c r="D22" s="5" t="str">
        <f>IF($B22="N/A","N/A",IF(C22&gt;5,"No",IF(C22&lt;=0,"No","Yes")))</f>
        <v>Yes</v>
      </c>
      <c r="E22" s="4">
        <v>1.5499313799999999E-2</v>
      </c>
      <c r="F22" s="5" t="str">
        <f>IF($B22="N/A","N/A",IF(E22&gt;5,"No",IF(E22&lt;=0,"No","Yes")))</f>
        <v>Yes</v>
      </c>
      <c r="G22" s="4">
        <v>1.6378622700000001E-2</v>
      </c>
      <c r="H22" s="5" t="str">
        <f>IF($B22="N/A","N/A",IF(G22&gt;5,"No",IF(G22&lt;=0,"No","Yes")))</f>
        <v>Yes</v>
      </c>
      <c r="I22" s="6">
        <v>-11.2</v>
      </c>
      <c r="J22" s="6">
        <v>5.673</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6.3902069769000001</v>
      </c>
      <c r="D24" s="5" t="str">
        <f>IF($B24="N/A","N/A",IF(C24&gt;=2,"Yes","No"))</f>
        <v>Yes</v>
      </c>
      <c r="E24" s="4">
        <v>6.5163854702000004</v>
      </c>
      <c r="F24" s="5" t="str">
        <f>IF($B24="N/A","N/A",IF(E24&gt;=2,"Yes","No"))</f>
        <v>Yes</v>
      </c>
      <c r="G24" s="4">
        <v>6.6956256314999996</v>
      </c>
      <c r="H24" s="5" t="str">
        <f>IF($B24="N/A","N/A",IF(G24&gt;=2,"Yes","No"))</f>
        <v>Yes</v>
      </c>
      <c r="I24" s="6">
        <v>1.9750000000000001</v>
      </c>
      <c r="J24" s="6">
        <v>2.7509999999999999</v>
      </c>
      <c r="K24" s="105" t="str">
        <f t="shared" si="0"/>
        <v>Yes</v>
      </c>
    </row>
    <row r="25" spans="1:11" x14ac:dyDescent="0.2">
      <c r="A25" s="101" t="s">
        <v>827</v>
      </c>
      <c r="B25" s="22" t="s">
        <v>226</v>
      </c>
      <c r="C25" s="4">
        <v>4.2126412250999996</v>
      </c>
      <c r="D25" s="5" t="str">
        <f>IF($B25="N/A","N/A",IF(C25&gt;30,"No",IF(C25&lt;5,"No","Yes")))</f>
        <v>No</v>
      </c>
      <c r="E25" s="4">
        <v>3.8678649807999999</v>
      </c>
      <c r="F25" s="5" t="str">
        <f>IF($B25="N/A","N/A",IF(E25&gt;30,"No",IF(E25&lt;5,"No","Yes")))</f>
        <v>No</v>
      </c>
      <c r="G25" s="4">
        <v>3.8342993884999998</v>
      </c>
      <c r="H25" s="5" t="str">
        <f>IF($B25="N/A","N/A",IF(G25&gt;30,"No",IF(G25&lt;5,"No","Yes")))</f>
        <v>No</v>
      </c>
      <c r="I25" s="6">
        <v>-8.18</v>
      </c>
      <c r="J25" s="6">
        <v>-0.86799999999999999</v>
      </c>
      <c r="K25" s="105" t="str">
        <f t="shared" si="0"/>
        <v>Yes</v>
      </c>
    </row>
    <row r="26" spans="1:11" x14ac:dyDescent="0.2">
      <c r="A26" s="101" t="s">
        <v>828</v>
      </c>
      <c r="B26" s="22" t="s">
        <v>227</v>
      </c>
      <c r="C26" s="4">
        <v>26.532282216999999</v>
      </c>
      <c r="D26" s="5" t="str">
        <f>IF($B26="N/A","N/A",IF(C26&gt;75,"No",IF(C26&lt;15,"No","Yes")))</f>
        <v>Yes</v>
      </c>
      <c r="E26" s="4">
        <v>27.099988543999999</v>
      </c>
      <c r="F26" s="5" t="str">
        <f>IF($B26="N/A","N/A",IF(E26&gt;75,"No",IF(E26&lt;15,"No","Yes")))</f>
        <v>Yes</v>
      </c>
      <c r="G26" s="4">
        <v>30.651209784999999</v>
      </c>
      <c r="H26" s="5" t="str">
        <f>IF($B26="N/A","N/A",IF(G26&gt;75,"No",IF(G26&lt;15,"No","Yes")))</f>
        <v>Yes</v>
      </c>
      <c r="I26" s="6">
        <v>2.14</v>
      </c>
      <c r="J26" s="6">
        <v>13.1</v>
      </c>
      <c r="K26" s="105" t="str">
        <f t="shared" si="0"/>
        <v>Yes</v>
      </c>
    </row>
    <row r="27" spans="1:11" x14ac:dyDescent="0.2">
      <c r="A27" s="101" t="s">
        <v>829</v>
      </c>
      <c r="B27" s="22" t="s">
        <v>228</v>
      </c>
      <c r="C27" s="4">
        <v>69.255076557999999</v>
      </c>
      <c r="D27" s="5" t="str">
        <f>IF($B27="N/A","N/A",IF(C27&gt;70,"No",IF(C27&lt;25,"No","Yes")))</f>
        <v>Yes</v>
      </c>
      <c r="E27" s="4">
        <v>69.032146475000005</v>
      </c>
      <c r="F27" s="5" t="str">
        <f>IF($B27="N/A","N/A",IF(E27&gt;70,"No",IF(E27&lt;25,"No","Yes")))</f>
        <v>Yes</v>
      </c>
      <c r="G27" s="4">
        <v>60.246317468999997</v>
      </c>
      <c r="H27" s="5" t="str">
        <f>IF($B27="N/A","N/A",IF(G27&gt;70,"No",IF(G27&lt;25,"No","Yes")))</f>
        <v>Yes</v>
      </c>
      <c r="I27" s="6">
        <v>-0.32200000000000001</v>
      </c>
      <c r="J27" s="6">
        <v>-12.7</v>
      </c>
      <c r="K27" s="105" t="str">
        <f t="shared" si="0"/>
        <v>Yes</v>
      </c>
    </row>
    <row r="28" spans="1:11" x14ac:dyDescent="0.2">
      <c r="A28" s="101" t="s">
        <v>318</v>
      </c>
      <c r="B28" s="22" t="s">
        <v>229</v>
      </c>
      <c r="C28" s="4">
        <v>74.834279354000003</v>
      </c>
      <c r="D28" s="5" t="str">
        <f>IF($B28="N/A","N/A",IF(C28&gt;70,"No",IF(C28&lt;35,"No","Yes")))</f>
        <v>No</v>
      </c>
      <c r="E28" s="4">
        <v>75.717067889000006</v>
      </c>
      <c r="F28" s="5" t="str">
        <f>IF($B28="N/A","N/A",IF(E28&gt;70,"No",IF(E28&lt;35,"No","Yes")))</f>
        <v>No</v>
      </c>
      <c r="G28" s="4">
        <v>73.922680138000004</v>
      </c>
      <c r="H28" s="5" t="str">
        <f>IF($B28="N/A","N/A",IF(G28&gt;70,"No",IF(G28&lt;35,"No","Yes")))</f>
        <v>No</v>
      </c>
      <c r="I28" s="6">
        <v>1.18</v>
      </c>
      <c r="J28" s="6">
        <v>-2.37</v>
      </c>
      <c r="K28" s="105" t="str">
        <f t="shared" si="0"/>
        <v>Yes</v>
      </c>
    </row>
    <row r="29" spans="1:11" x14ac:dyDescent="0.2">
      <c r="A29" s="101" t="s">
        <v>830</v>
      </c>
      <c r="B29" s="22" t="s">
        <v>220</v>
      </c>
      <c r="C29" s="4">
        <v>2.4996344614999999</v>
      </c>
      <c r="D29" s="5" t="str">
        <f>IF($B29="N/A","N/A",IF(C29&gt;1,"Yes","No"))</f>
        <v>Yes</v>
      </c>
      <c r="E29" s="4">
        <v>2.4998219997</v>
      </c>
      <c r="F29" s="5" t="str">
        <f>IF($B29="N/A","N/A",IF(E29&gt;1,"Yes","No"))</f>
        <v>Yes</v>
      </c>
      <c r="G29" s="4">
        <v>2.4630203523</v>
      </c>
      <c r="H29" s="5" t="str">
        <f>IF($B29="N/A","N/A",IF(G29&gt;1,"Yes","No"))</f>
        <v>Yes</v>
      </c>
      <c r="I29" s="6">
        <v>7.4999999999999997E-3</v>
      </c>
      <c r="J29" s="6">
        <v>-1.47</v>
      </c>
      <c r="K29" s="105" t="str">
        <f t="shared" si="0"/>
        <v>Yes</v>
      </c>
    </row>
    <row r="30" spans="1:11" x14ac:dyDescent="0.2">
      <c r="A30" s="101" t="s">
        <v>319</v>
      </c>
      <c r="B30" s="22" t="s">
        <v>213</v>
      </c>
      <c r="C30" s="4">
        <v>0</v>
      </c>
      <c r="D30" s="5" t="str">
        <f>IF($B30="N/A","N/A",IF(C30&gt;15,"No",IF(C30&lt;-15,"No","Yes")))</f>
        <v>N/A</v>
      </c>
      <c r="E30" s="4">
        <v>1.7800034E-3</v>
      </c>
      <c r="F30" s="5" t="str">
        <f>IF($B30="N/A","N/A",IF(E30&gt;15,"No",IF(E30&lt;-15,"No","Yes")))</f>
        <v>N/A</v>
      </c>
      <c r="G30" s="4">
        <v>0.11078212179999999</v>
      </c>
      <c r="H30" s="5" t="str">
        <f>IF($B30="N/A","N/A",IF(G30&gt;15,"No",IF(G30&lt;-15,"No","Yes")))</f>
        <v>N/A</v>
      </c>
      <c r="I30" s="6" t="s">
        <v>1751</v>
      </c>
      <c r="J30" s="6">
        <v>6124</v>
      </c>
      <c r="K30" s="105" t="str">
        <f t="shared" si="0"/>
        <v>No</v>
      </c>
    </row>
    <row r="31" spans="1:11" x14ac:dyDescent="0.2">
      <c r="A31" s="101" t="s">
        <v>831</v>
      </c>
      <c r="B31" s="22" t="s">
        <v>213</v>
      </c>
      <c r="C31" s="4">
        <v>96.266780109999999</v>
      </c>
      <c r="D31" s="5" t="str">
        <f>IF($B31="N/A","N/A",IF(C31&gt;15,"No",IF(C31&lt;-15,"No","Yes")))</f>
        <v>N/A</v>
      </c>
      <c r="E31" s="4">
        <v>94.231602181</v>
      </c>
      <c r="F31" s="5" t="str">
        <f>IF($B31="N/A","N/A",IF(E31&gt;15,"No",IF(E31&lt;-15,"No","Yes")))</f>
        <v>N/A</v>
      </c>
      <c r="G31" s="4">
        <v>74.471770700999997</v>
      </c>
      <c r="H31" s="5" t="str">
        <f>IF($B31="N/A","N/A",IF(G31&gt;15,"No",IF(G31&lt;-15,"No","Yes")))</f>
        <v>N/A</v>
      </c>
      <c r="I31" s="6">
        <v>-2.11</v>
      </c>
      <c r="J31" s="6">
        <v>-21</v>
      </c>
      <c r="K31" s="105" t="str">
        <f t="shared" si="0"/>
        <v>Yes</v>
      </c>
    </row>
    <row r="32" spans="1:11" x14ac:dyDescent="0.2">
      <c r="A32" s="101" t="s">
        <v>320</v>
      </c>
      <c r="B32" s="22" t="s">
        <v>213</v>
      </c>
      <c r="C32" s="4" t="s">
        <v>1751</v>
      </c>
      <c r="D32" s="5" t="str">
        <f>IF($B32="N/A","N/A",IF(C32&gt;15,"No",IF(C32&lt;-15,"No","Yes")))</f>
        <v>N/A</v>
      </c>
      <c r="E32" s="4">
        <v>100</v>
      </c>
      <c r="F32" s="5" t="str">
        <f>IF($B32="N/A","N/A",IF(E32&gt;15,"No",IF(E32&lt;-15,"No","Yes")))</f>
        <v>N/A</v>
      </c>
      <c r="G32" s="4">
        <v>100</v>
      </c>
      <c r="H32" s="5" t="str">
        <f>IF($B32="N/A","N/A",IF(G32&gt;15,"No",IF(G32&lt;-15,"No","Yes")))</f>
        <v>N/A</v>
      </c>
      <c r="I32" s="6" t="s">
        <v>1751</v>
      </c>
      <c r="J32" s="6">
        <v>0</v>
      </c>
      <c r="K32" s="105" t="str">
        <f t="shared" si="0"/>
        <v>Yes</v>
      </c>
    </row>
    <row r="33" spans="1:11" x14ac:dyDescent="0.2">
      <c r="A33" s="101" t="s">
        <v>321</v>
      </c>
      <c r="B33" s="22" t="s">
        <v>213</v>
      </c>
      <c r="C33" s="4">
        <v>100</v>
      </c>
      <c r="D33" s="5" t="str">
        <f>IF($B33="N/A","N/A",IF(C33&gt;15,"No",IF(C33&lt;-15,"No","Yes")))</f>
        <v>N/A</v>
      </c>
      <c r="E33" s="4">
        <v>100</v>
      </c>
      <c r="F33" s="5" t="str">
        <f>IF($B33="N/A","N/A",IF(E33&gt;15,"No",IF(E33&lt;-15,"No","Yes")))</f>
        <v>N/A</v>
      </c>
      <c r="G33" s="4">
        <v>97.602883958000007</v>
      </c>
      <c r="H33" s="5" t="str">
        <f>IF($B33="N/A","N/A",IF(G33&gt;15,"No",IF(G33&lt;-15,"No","Yes")))</f>
        <v>N/A</v>
      </c>
      <c r="I33" s="6">
        <v>0</v>
      </c>
      <c r="J33" s="6">
        <v>-2.4</v>
      </c>
      <c r="K33" s="105" t="str">
        <f t="shared" si="0"/>
        <v>Yes</v>
      </c>
    </row>
    <row r="34" spans="1:11" x14ac:dyDescent="0.2">
      <c r="A34" s="101" t="s">
        <v>322</v>
      </c>
      <c r="B34" s="22" t="s">
        <v>230</v>
      </c>
      <c r="C34" s="4">
        <v>92.005791673999994</v>
      </c>
      <c r="D34" s="5" t="str">
        <f>IF($B34="N/A","N/A",IF(C34&gt;=90,"Yes","No"))</f>
        <v>Yes</v>
      </c>
      <c r="E34" s="4">
        <v>92.06075731</v>
      </c>
      <c r="F34" s="5" t="str">
        <f>IF($B34="N/A","N/A",IF(E34&gt;=90,"Yes","No"))</f>
        <v>Yes</v>
      </c>
      <c r="G34" s="4">
        <v>92.125923955999994</v>
      </c>
      <c r="H34" s="5" t="str">
        <f>IF($B34="N/A","N/A",IF(G34&gt;=90,"Yes","No"))</f>
        <v>Yes</v>
      </c>
      <c r="I34" s="6">
        <v>5.9700000000000003E-2</v>
      </c>
      <c r="J34" s="6">
        <v>7.0800000000000002E-2</v>
      </c>
      <c r="K34" s="105" t="str">
        <f t="shared" si="0"/>
        <v>Yes</v>
      </c>
    </row>
    <row r="35" spans="1:11" x14ac:dyDescent="0.2">
      <c r="A35" s="101" t="s">
        <v>323</v>
      </c>
      <c r="B35" s="22" t="s">
        <v>213</v>
      </c>
      <c r="C35" s="4">
        <v>7.0681535737000001</v>
      </c>
      <c r="D35" s="5" t="str">
        <f>IF($B35="N/A","N/A",IF(C35&gt;15,"No",IF(C35&lt;-15,"No","Yes")))</f>
        <v>N/A</v>
      </c>
      <c r="E35" s="4">
        <v>7.4457355547999997</v>
      </c>
      <c r="F35" s="5" t="str">
        <f>IF($B35="N/A","N/A",IF(E35&gt;15,"No",IF(E35&lt;-15,"No","Yes")))</f>
        <v>N/A</v>
      </c>
      <c r="G35" s="4">
        <v>7.5869183727999996</v>
      </c>
      <c r="H35" s="5" t="str">
        <f>IF($B35="N/A","N/A",IF(G35&gt;15,"No",IF(G35&lt;-15,"No","Yes")))</f>
        <v>N/A</v>
      </c>
      <c r="I35" s="6">
        <v>5.3419999999999996</v>
      </c>
      <c r="J35" s="6">
        <v>1.8959999999999999</v>
      </c>
      <c r="K35" s="105" t="str">
        <f t="shared" si="0"/>
        <v>Yes</v>
      </c>
    </row>
    <row r="36" spans="1:11" x14ac:dyDescent="0.2">
      <c r="A36" s="101" t="s">
        <v>1705</v>
      </c>
      <c r="B36" s="22" t="s">
        <v>213</v>
      </c>
      <c r="C36" s="4">
        <v>8.5745548358000008</v>
      </c>
      <c r="D36" s="5" t="str">
        <f>IF($B36="N/A","N/A",IF(C36&gt;15,"No",IF(C36&lt;-15,"No","Yes")))</f>
        <v>N/A</v>
      </c>
      <c r="E36" s="4">
        <v>8.9718563909999993</v>
      </c>
      <c r="F36" s="5" t="str">
        <f>IF($B36="N/A","N/A",IF(E36&gt;15,"No",IF(E36&lt;-15,"No","Yes")))</f>
        <v>N/A</v>
      </c>
      <c r="G36" s="4">
        <v>9.3313480457000004</v>
      </c>
      <c r="H36" s="5" t="str">
        <f>IF($B36="N/A","N/A",IF(G36&gt;15,"No",IF(G36&lt;-15,"No","Yes")))</f>
        <v>N/A</v>
      </c>
      <c r="I36" s="6">
        <v>4.633</v>
      </c>
      <c r="J36" s="6">
        <v>4.0069999999999997</v>
      </c>
      <c r="K36" s="105" t="str">
        <f t="shared" si="0"/>
        <v>Yes</v>
      </c>
    </row>
    <row r="37" spans="1:11" x14ac:dyDescent="0.2">
      <c r="A37" s="101" t="s">
        <v>372</v>
      </c>
      <c r="B37" s="22" t="s">
        <v>231</v>
      </c>
      <c r="C37" s="4">
        <v>78.550525046999994</v>
      </c>
      <c r="D37" s="5" t="str">
        <f>IF($B37="N/A","N/A",IF(C37&gt;90,"No",IF(C37&lt;75,"No","Yes")))</f>
        <v>Yes</v>
      </c>
      <c r="E37" s="4">
        <v>78.348357184999998</v>
      </c>
      <c r="F37" s="5" t="str">
        <f>IF($B37="N/A","N/A",IF(E37&gt;90,"No",IF(E37&lt;75,"No","Yes")))</f>
        <v>Yes</v>
      </c>
      <c r="G37" s="4">
        <v>77.942674820999997</v>
      </c>
      <c r="H37" s="5" t="str">
        <f>IF($B37="N/A","N/A",IF(G37&gt;90,"No",IF(G37&lt;75,"No","Yes")))</f>
        <v>Yes</v>
      </c>
      <c r="I37" s="6">
        <v>-0.25700000000000001</v>
      </c>
      <c r="J37" s="6">
        <v>-0.51800000000000002</v>
      </c>
      <c r="K37" s="105" t="str">
        <f>IF(J37="Div by 0", "N/A", IF(J37="N/A","N/A", IF(J37&gt;30, "No", IF(J37&lt;-30, "No", "Yes"))))</f>
        <v>Yes</v>
      </c>
    </row>
    <row r="38" spans="1:11" x14ac:dyDescent="0.2">
      <c r="A38" s="101" t="s">
        <v>373</v>
      </c>
      <c r="B38" s="22" t="s">
        <v>232</v>
      </c>
      <c r="C38" s="4">
        <v>16.671343710999999</v>
      </c>
      <c r="D38" s="5" t="str">
        <f>IF($B38="N/A","N/A",IF(C38&gt;10,"No",IF(C38&lt;1,"No","Yes")))</f>
        <v>No</v>
      </c>
      <c r="E38" s="4">
        <v>17.033745825</v>
      </c>
      <c r="F38" s="5" t="str">
        <f>IF($B38="N/A","N/A",IF(E38&gt;10,"No",IF(E38&lt;1,"No","Yes")))</f>
        <v>No</v>
      </c>
      <c r="G38" s="4">
        <v>17.191172559999998</v>
      </c>
      <c r="H38" s="5" t="str">
        <f>IF($B38="N/A","N/A",IF(G38&gt;10,"No",IF(G38&lt;1,"No","Yes")))</f>
        <v>No</v>
      </c>
      <c r="I38" s="6">
        <v>2.1739999999999999</v>
      </c>
      <c r="J38" s="6">
        <v>0.92420000000000002</v>
      </c>
      <c r="K38" s="105" t="str">
        <f>IF(J38="Div by 0", "N/A", IF(J38="N/A","N/A", IF(J38&gt;30, "No", IF(J38&lt;-30, "No", "Yes"))))</f>
        <v>Yes</v>
      </c>
    </row>
    <row r="39" spans="1:11" x14ac:dyDescent="0.2">
      <c r="A39" s="101" t="s">
        <v>374</v>
      </c>
      <c r="B39" s="22" t="s">
        <v>233</v>
      </c>
      <c r="C39" s="4">
        <v>0.35655584039999999</v>
      </c>
      <c r="D39" s="5" t="str">
        <f>IF($B39="N/A","N/A",IF(C39&gt;2,"No",IF(C39&lt;=0,"No","Yes")))</f>
        <v>Yes</v>
      </c>
      <c r="E39" s="4">
        <v>0.27179956020000001</v>
      </c>
      <c r="F39" s="5" t="str">
        <f>IF($B39="N/A","N/A",IF(E39&gt;2,"No",IF(E39&lt;=0,"No","Yes")))</f>
        <v>Yes</v>
      </c>
      <c r="G39" s="4">
        <v>0.39904280780000001</v>
      </c>
      <c r="H39" s="5" t="str">
        <f>IF($B39="N/A","N/A",IF(G39&gt;2,"No",IF(G39&lt;=0,"No","Yes")))</f>
        <v>Yes</v>
      </c>
      <c r="I39" s="6">
        <v>-23.8</v>
      </c>
      <c r="J39" s="6">
        <v>46.82</v>
      </c>
      <c r="K39" s="105" t="str">
        <f>IF(J39="Div by 0", "N/A", IF(J39="N/A","N/A", IF(J39&gt;30, "No", IF(J39&lt;-30, "No", "Yes"))))</f>
        <v>No</v>
      </c>
    </row>
    <row r="40" spans="1:11" x14ac:dyDescent="0.2">
      <c r="A40" s="117" t="s">
        <v>375</v>
      </c>
      <c r="B40" s="113" t="s">
        <v>234</v>
      </c>
      <c r="C40" s="118">
        <v>1.1609288374</v>
      </c>
      <c r="D40" s="114" t="str">
        <f>IF($B40="N/A","N/A",IF(C40&gt;3,"No",IF(C40&lt;=0,"No","Yes")))</f>
        <v>Yes</v>
      </c>
      <c r="E40" s="118">
        <v>1.1256095835</v>
      </c>
      <c r="F40" s="114" t="str">
        <f>IF($B40="N/A","N/A",IF(E40&gt;3,"No",IF(E40&lt;=0,"No","Yes")))</f>
        <v>Yes</v>
      </c>
      <c r="G40" s="118">
        <v>1.177133741</v>
      </c>
      <c r="H40" s="114" t="str">
        <f>IF($B40="N/A","N/A",IF(G40&gt;3,"No",IF(G40&lt;=0,"No","Yes")))</f>
        <v>Yes</v>
      </c>
      <c r="I40" s="115">
        <v>-3.04</v>
      </c>
      <c r="J40" s="115">
        <v>4.577</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167384</v>
      </c>
      <c r="D6" s="5" t="str">
        <f>IF($B6="N/A","N/A",IF(C6&gt;15,"No",IF(C6&lt;-15,"No","Yes")))</f>
        <v>N/A</v>
      </c>
      <c r="E6" s="23">
        <v>150558</v>
      </c>
      <c r="F6" s="5" t="str">
        <f>IF($B6="N/A","N/A",IF(E6&gt;15,"No",IF(E6&lt;-15,"No","Yes")))</f>
        <v>N/A</v>
      </c>
      <c r="G6" s="23">
        <v>130921</v>
      </c>
      <c r="H6" s="5" t="str">
        <f>IF($B6="N/A","N/A",IF(G6&gt;15,"No",IF(G6&lt;-15,"No","Yes")))</f>
        <v>N/A</v>
      </c>
      <c r="I6" s="6">
        <v>-10.1</v>
      </c>
      <c r="J6" s="6">
        <v>-13</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1580.2515653</v>
      </c>
      <c r="D9" s="5" t="str">
        <f>IF($B9="N/A","N/A",IF(C9&gt;15,"No",IF(C9&lt;-15,"No","Yes")))</f>
        <v>N/A</v>
      </c>
      <c r="E9" s="64">
        <v>1640.6772140999999</v>
      </c>
      <c r="F9" s="5" t="str">
        <f>IF($B9="N/A","N/A",IF(E9&gt;15,"No",IF(E9&lt;-15,"No","Yes")))</f>
        <v>N/A</v>
      </c>
      <c r="G9" s="64">
        <v>2323.7780646000001</v>
      </c>
      <c r="H9" s="5" t="str">
        <f>IF($B9="N/A","N/A",IF(G9&gt;15,"No",IF(G9&lt;-15,"No","Yes")))</f>
        <v>N/A</v>
      </c>
      <c r="I9" s="6">
        <v>3.8239999999999998</v>
      </c>
      <c r="J9" s="6">
        <v>41.64</v>
      </c>
      <c r="K9" s="105" t="str">
        <f t="shared" si="0"/>
        <v>No</v>
      </c>
    </row>
    <row r="10" spans="1:11" x14ac:dyDescent="0.2">
      <c r="A10" s="101" t="s">
        <v>309</v>
      </c>
      <c r="B10" s="22" t="s">
        <v>213</v>
      </c>
      <c r="C10" s="4">
        <v>0.80354155709999997</v>
      </c>
      <c r="D10" s="5" t="str">
        <f>IF($B10="N/A","N/A",IF(C10&gt;15,"No",IF(C10&lt;-15,"No","Yes")))</f>
        <v>N/A</v>
      </c>
      <c r="E10" s="4">
        <v>0.71201795990000005</v>
      </c>
      <c r="F10" s="5" t="str">
        <f>IF($B10="N/A","N/A",IF(E10&gt;15,"No",IF(E10&lt;-15,"No","Yes")))</f>
        <v>N/A</v>
      </c>
      <c r="G10" s="4">
        <v>1.1167039665</v>
      </c>
      <c r="H10" s="5" t="str">
        <f>IF($B10="N/A","N/A",IF(G10&gt;15,"No",IF(G10&lt;-15,"No","Yes")))</f>
        <v>N/A</v>
      </c>
      <c r="I10" s="6">
        <v>-11.4</v>
      </c>
      <c r="J10" s="6">
        <v>56.84</v>
      </c>
      <c r="K10" s="105" t="str">
        <f t="shared" si="0"/>
        <v>No</v>
      </c>
    </row>
    <row r="11" spans="1:11" x14ac:dyDescent="0.2">
      <c r="A11" s="101" t="s">
        <v>821</v>
      </c>
      <c r="B11" s="22" t="s">
        <v>213</v>
      </c>
      <c r="C11" s="64">
        <v>855.56059479999999</v>
      </c>
      <c r="D11" s="5" t="str">
        <f>IF($B11="N/A","N/A",IF(C11&gt;15,"No",IF(C11&lt;-15,"No","Yes")))</f>
        <v>N/A</v>
      </c>
      <c r="E11" s="64">
        <v>2094.3535447999998</v>
      </c>
      <c r="F11" s="5" t="str">
        <f>IF($B11="N/A","N/A",IF(E11&gt;15,"No",IF(E11&lt;-15,"No","Yes")))</f>
        <v>N/A</v>
      </c>
      <c r="G11" s="64">
        <v>3335.3077975000001</v>
      </c>
      <c r="H11" s="5" t="str">
        <f>IF($B11="N/A","N/A",IF(G11&gt;15,"No",IF(G11&lt;-15,"No","Yes")))</f>
        <v>N/A</v>
      </c>
      <c r="I11" s="6">
        <v>144.80000000000001</v>
      </c>
      <c r="J11" s="6">
        <v>59.25</v>
      </c>
      <c r="K11" s="105" t="str">
        <f t="shared" si="0"/>
        <v>No</v>
      </c>
    </row>
    <row r="12" spans="1:11" x14ac:dyDescent="0.2">
      <c r="A12" s="101" t="s">
        <v>310</v>
      </c>
      <c r="B12" s="22" t="s">
        <v>214</v>
      </c>
      <c r="C12" s="4">
        <v>0</v>
      </c>
      <c r="D12" s="5" t="str">
        <f>IF($B12="N/A","N/A",IF(C12&gt;100,"No",IF(C12&lt;95,"No","Yes")))</f>
        <v>No</v>
      </c>
      <c r="E12" s="4">
        <v>0.39519653560000001</v>
      </c>
      <c r="F12" s="5" t="str">
        <f>IF($B12="N/A","N/A",IF(E12&gt;100,"No",IF(E12&lt;95,"No","Yes")))</f>
        <v>No</v>
      </c>
      <c r="G12" s="4">
        <v>55.667158057000002</v>
      </c>
      <c r="H12" s="5" t="str">
        <f>IF($B12="N/A","N/A",IF(G12&gt;100,"No",IF(G12&lt;95,"No","Yes")))</f>
        <v>No</v>
      </c>
      <c r="I12" s="6" t="s">
        <v>1751</v>
      </c>
      <c r="J12" s="6">
        <v>13986</v>
      </c>
      <c r="K12" s="105" t="str">
        <f t="shared" si="0"/>
        <v>No</v>
      </c>
    </row>
    <row r="13" spans="1:11" x14ac:dyDescent="0.2">
      <c r="A13" s="101" t="s">
        <v>822</v>
      </c>
      <c r="B13" s="22" t="s">
        <v>220</v>
      </c>
      <c r="C13" s="4" t="s">
        <v>1751</v>
      </c>
      <c r="D13" s="5" t="str">
        <f>IF($B13="N/A","N/A",IF(C13&gt;1,"Yes","No"))</f>
        <v>Yes</v>
      </c>
      <c r="E13" s="4">
        <v>1.2201680671999999</v>
      </c>
      <c r="F13" s="5" t="str">
        <f>IF($B13="N/A","N/A",IF(E13&gt;1,"Yes","No"))</f>
        <v>Yes</v>
      </c>
      <c r="G13" s="4">
        <v>1.2145170142999999</v>
      </c>
      <c r="H13" s="5" t="str">
        <f>IF($B13="N/A","N/A",IF(G13&gt;1,"Yes","No"))</f>
        <v>Yes</v>
      </c>
      <c r="I13" s="6" t="s">
        <v>1751</v>
      </c>
      <c r="J13" s="6">
        <v>-0.46300000000000002</v>
      </c>
      <c r="K13" s="105" t="str">
        <f t="shared" si="0"/>
        <v>Yes</v>
      </c>
    </row>
    <row r="14" spans="1:11" x14ac:dyDescent="0.2">
      <c r="A14" s="101" t="s">
        <v>311</v>
      </c>
      <c r="B14" s="22" t="s">
        <v>214</v>
      </c>
      <c r="C14" s="4">
        <v>0</v>
      </c>
      <c r="D14" s="5" t="str">
        <f>IF($B14="N/A","N/A",IF(C14&gt;100,"No",IF(C14&lt;95,"No","Yes")))</f>
        <v>No</v>
      </c>
      <c r="E14" s="4">
        <v>0.37194968049999999</v>
      </c>
      <c r="F14" s="5" t="str">
        <f>IF($B14="N/A","N/A",IF(E14&gt;100,"No",IF(E14&lt;95,"No","Yes")))</f>
        <v>No</v>
      </c>
      <c r="G14" s="4">
        <v>54.94764018</v>
      </c>
      <c r="H14" s="5" t="str">
        <f>IF($B14="N/A","N/A",IF(G14&gt;100,"No",IF(G14&lt;95,"No","Yes")))</f>
        <v>No</v>
      </c>
      <c r="I14" s="6" t="s">
        <v>1751</v>
      </c>
      <c r="J14" s="6">
        <v>14673</v>
      </c>
      <c r="K14" s="105" t="str">
        <f t="shared" si="0"/>
        <v>No</v>
      </c>
    </row>
    <row r="15" spans="1:11" x14ac:dyDescent="0.2">
      <c r="A15" s="101" t="s">
        <v>823</v>
      </c>
      <c r="B15" s="22" t="s">
        <v>221</v>
      </c>
      <c r="C15" s="4" t="s">
        <v>1751</v>
      </c>
      <c r="D15" s="5" t="str">
        <f>IF($B15="N/A","N/A",IF(C15&gt;3,"Yes","No"))</f>
        <v>Yes</v>
      </c>
      <c r="E15" s="4">
        <v>12.376785714</v>
      </c>
      <c r="F15" s="5" t="str">
        <f>IF($B15="N/A","N/A",IF(E15&gt;3,"Yes","No"))</f>
        <v>Yes</v>
      </c>
      <c r="G15" s="4">
        <v>12.548402790999999</v>
      </c>
      <c r="H15" s="5" t="str">
        <f>IF($B15="N/A","N/A",IF(G15&gt;3,"Yes","No"))</f>
        <v>Yes</v>
      </c>
      <c r="I15" s="6" t="s">
        <v>1751</v>
      </c>
      <c r="J15" s="6">
        <v>1.387</v>
      </c>
      <c r="K15" s="105" t="str">
        <f t="shared" si="0"/>
        <v>Yes</v>
      </c>
    </row>
    <row r="16" spans="1:11" x14ac:dyDescent="0.2">
      <c r="A16" s="101" t="s">
        <v>824</v>
      </c>
      <c r="B16" s="22" t="s">
        <v>222</v>
      </c>
      <c r="C16" s="4">
        <v>7.3611346823000003</v>
      </c>
      <c r="D16" s="5" t="str">
        <f>IF($B16="N/A","N/A",IF(C16&gt;=8,"No",IF(C16&lt;2,"No","Yes")))</f>
        <v>Yes</v>
      </c>
      <c r="E16" s="4">
        <v>7.5894299760999999</v>
      </c>
      <c r="F16" s="5" t="str">
        <f>IF($B16="N/A","N/A",IF(E16&gt;=8,"No",IF(E16&lt;2,"No","Yes")))</f>
        <v>Yes</v>
      </c>
      <c r="G16" s="4">
        <v>7.7512706262000002</v>
      </c>
      <c r="H16" s="5" t="str">
        <f>IF($B16="N/A","N/A",IF(G16&gt;=8,"No",IF(G16&lt;2,"No","Yes")))</f>
        <v>Yes</v>
      </c>
      <c r="I16" s="6">
        <v>3.101</v>
      </c>
      <c r="J16" s="6">
        <v>2.1320000000000001</v>
      </c>
      <c r="K16" s="105" t="str">
        <f t="shared" si="0"/>
        <v>Yes</v>
      </c>
    </row>
    <row r="17" spans="1:11" x14ac:dyDescent="0.2">
      <c r="A17" s="101" t="s">
        <v>312</v>
      </c>
      <c r="B17" s="22" t="s">
        <v>223</v>
      </c>
      <c r="C17" s="4">
        <v>94.410457390999994</v>
      </c>
      <c r="D17" s="5" t="str">
        <f>IF(OR($B17="N/A",$C17="N/A"),"N/A",IF(C17&gt;100,"No",IF(C17&lt;98,"No","Yes")))</f>
        <v>No</v>
      </c>
      <c r="E17" s="4">
        <v>89.638544613999997</v>
      </c>
      <c r="F17" s="5" t="str">
        <f>IF(OR($B17="N/A",$E17="N/A"),"N/A",IF(E17&gt;100,"No",IF(E17&lt;98,"No","Yes")))</f>
        <v>No</v>
      </c>
      <c r="G17" s="4">
        <v>95.586651492000001</v>
      </c>
      <c r="H17" s="5" t="str">
        <f>IF($B17="N/A","N/A",IF(G17&gt;100,"No",IF(G17&lt;98,"No","Yes")))</f>
        <v>No</v>
      </c>
      <c r="I17" s="6">
        <v>-5.05</v>
      </c>
      <c r="J17" s="6">
        <v>6.6360000000000001</v>
      </c>
      <c r="K17" s="105" t="str">
        <f t="shared" si="0"/>
        <v>Yes</v>
      </c>
    </row>
    <row r="18" spans="1:11" x14ac:dyDescent="0.2">
      <c r="A18" s="101" t="s">
        <v>31</v>
      </c>
      <c r="B18" s="22" t="s">
        <v>214</v>
      </c>
      <c r="C18" s="4">
        <v>94.351311953000007</v>
      </c>
      <c r="D18" s="5" t="str">
        <f>IF($B18="N/A","N/A",IF(C18&gt;100,"No",IF(C18&lt;95,"No","Yes")))</f>
        <v>No</v>
      </c>
      <c r="E18" s="4">
        <v>89.556184328000001</v>
      </c>
      <c r="F18" s="5" t="str">
        <f>IF($B18="N/A","N/A",IF(E18&gt;100,"No",IF(E18&lt;95,"No","Yes")))</f>
        <v>No</v>
      </c>
      <c r="G18" s="4">
        <v>89.191191634999996</v>
      </c>
      <c r="H18" s="5" t="str">
        <f>IF($B18="N/A","N/A",IF(G18&gt;100,"No",IF(G18&lt;95,"No","Yes")))</f>
        <v>No</v>
      </c>
      <c r="I18" s="6">
        <v>-5.08</v>
      </c>
      <c r="J18" s="6">
        <v>-0.40799999999999997</v>
      </c>
      <c r="K18" s="105" t="str">
        <f t="shared" si="0"/>
        <v>Yes</v>
      </c>
    </row>
    <row r="19" spans="1:11" x14ac:dyDescent="0.2">
      <c r="A19" s="101" t="s">
        <v>313</v>
      </c>
      <c r="B19" s="22" t="s">
        <v>214</v>
      </c>
      <c r="C19" s="4">
        <v>99.998805142999998</v>
      </c>
      <c r="D19" s="5" t="str">
        <f>IF($B19="N/A","N/A",IF(C19&gt;100,"No",IF(C19&lt;95,"No","Yes")))</f>
        <v>Yes</v>
      </c>
      <c r="E19" s="4">
        <v>100</v>
      </c>
      <c r="F19" s="5" t="str">
        <f>IF($B19="N/A","N/A",IF(E19&gt;100,"No",IF(E19&lt;95,"No","Yes")))</f>
        <v>Yes</v>
      </c>
      <c r="G19" s="4">
        <v>99.999236181000001</v>
      </c>
      <c r="H19" s="5" t="str">
        <f>IF($B19="N/A","N/A",IF(G19&gt;100,"No",IF(G19&lt;95,"No","Yes")))</f>
        <v>Yes</v>
      </c>
      <c r="I19" s="6">
        <v>1.1999999999999999E-3</v>
      </c>
      <c r="J19" s="6">
        <v>-1E-3</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8.0082564642000005</v>
      </c>
      <c r="D21" s="5" t="str">
        <f>IF($B21="N/A","N/A",IF(C21&gt;=2,"Yes","No"))</f>
        <v>Yes</v>
      </c>
      <c r="E21" s="4">
        <v>8.1238791695000003</v>
      </c>
      <c r="F21" s="5" t="str">
        <f>IF($B21="N/A","N/A",IF(E21&gt;=2,"Yes","No"))</f>
        <v>Yes</v>
      </c>
      <c r="G21" s="4">
        <v>8.2489516578999993</v>
      </c>
      <c r="H21" s="5" t="str">
        <f>IF($B21="N/A","N/A",IF(G21&gt;=2,"Yes","No"))</f>
        <v>Yes</v>
      </c>
      <c r="I21" s="6">
        <v>1.444</v>
      </c>
      <c r="J21" s="6">
        <v>1.54</v>
      </c>
      <c r="K21" s="105" t="str">
        <f t="shared" si="0"/>
        <v>Yes</v>
      </c>
    </row>
    <row r="22" spans="1:11" x14ac:dyDescent="0.2">
      <c r="A22" s="101" t="s">
        <v>827</v>
      </c>
      <c r="B22" s="22" t="s">
        <v>226</v>
      </c>
      <c r="C22" s="4">
        <v>4.8660564929000003</v>
      </c>
      <c r="D22" s="5" t="str">
        <f>IF($B22="N/A","N/A",IF(C22&gt;30,"No",IF(C22&lt;5,"No","Yes")))</f>
        <v>No</v>
      </c>
      <c r="E22" s="4">
        <v>4.5484132361</v>
      </c>
      <c r="F22" s="5" t="str">
        <f>IF($B22="N/A","N/A",IF(E22&gt;30,"No",IF(E22&lt;5,"No","Yes")))</f>
        <v>No</v>
      </c>
      <c r="G22" s="4">
        <v>4.5218108629999998</v>
      </c>
      <c r="H22" s="5" t="str">
        <f>IF($B22="N/A","N/A",IF(G22&gt;30,"No",IF(G22&lt;5,"No","Yes")))</f>
        <v>No</v>
      </c>
      <c r="I22" s="6">
        <v>-6.53</v>
      </c>
      <c r="J22" s="6">
        <v>-0.58499999999999996</v>
      </c>
      <c r="K22" s="105" t="str">
        <f t="shared" si="0"/>
        <v>Yes</v>
      </c>
    </row>
    <row r="23" spans="1:11" x14ac:dyDescent="0.2">
      <c r="A23" s="101" t="s">
        <v>828</v>
      </c>
      <c r="B23" s="22" t="s">
        <v>227</v>
      </c>
      <c r="C23" s="4">
        <v>38.693065048000001</v>
      </c>
      <c r="D23" s="5" t="str">
        <f>IF($B23="N/A","N/A",IF(C23&gt;75,"No",IF(C23&lt;15,"No","Yes")))</f>
        <v>Yes</v>
      </c>
      <c r="E23" s="4">
        <v>38.998259806999997</v>
      </c>
      <c r="F23" s="5" t="str">
        <f>IF($B23="N/A","N/A",IF(E23&gt;75,"No",IF(E23&lt;15,"No","Yes")))</f>
        <v>Yes</v>
      </c>
      <c r="G23" s="4">
        <v>42.209424003999999</v>
      </c>
      <c r="H23" s="5" t="str">
        <f>IF($B23="N/A","N/A",IF(G23&gt;75,"No",IF(G23&lt;15,"No","Yes")))</f>
        <v>Yes</v>
      </c>
      <c r="I23" s="6">
        <v>0.78879999999999995</v>
      </c>
      <c r="J23" s="6">
        <v>8.234</v>
      </c>
      <c r="K23" s="105" t="str">
        <f t="shared" si="0"/>
        <v>Yes</v>
      </c>
    </row>
    <row r="24" spans="1:11" x14ac:dyDescent="0.2">
      <c r="A24" s="101" t="s">
        <v>829</v>
      </c>
      <c r="B24" s="22" t="s">
        <v>228</v>
      </c>
      <c r="C24" s="4">
        <v>56.440878458999997</v>
      </c>
      <c r="D24" s="5" t="str">
        <f>IF($B24="N/A","N/A",IF(C24&gt;70,"No",IF(C24&lt;25,"No","Yes")))</f>
        <v>Yes</v>
      </c>
      <c r="E24" s="4">
        <v>56.453326957000002</v>
      </c>
      <c r="F24" s="5" t="str">
        <f>IF($B24="N/A","N/A",IF(E24&gt;70,"No",IF(E24&lt;25,"No","Yes")))</f>
        <v>Yes</v>
      </c>
      <c r="G24" s="4">
        <v>48.982210645999999</v>
      </c>
      <c r="H24" s="5" t="str">
        <f>IF($B24="N/A","N/A",IF(G24&gt;70,"No",IF(G24&lt;25,"No","Yes")))</f>
        <v>Yes</v>
      </c>
      <c r="I24" s="6">
        <v>2.2100000000000002E-2</v>
      </c>
      <c r="J24" s="6">
        <v>-13.2</v>
      </c>
      <c r="K24" s="105" t="str">
        <f t="shared" si="0"/>
        <v>Yes</v>
      </c>
    </row>
    <row r="25" spans="1:11" x14ac:dyDescent="0.2">
      <c r="A25" s="101" t="s">
        <v>318</v>
      </c>
      <c r="B25" s="22" t="s">
        <v>229</v>
      </c>
      <c r="C25" s="4">
        <v>71.543875161000003</v>
      </c>
      <c r="D25" s="5" t="str">
        <f>IF($B25="N/A","N/A",IF(C25&gt;70,"No",IF(C25&lt;35,"No","Yes")))</f>
        <v>No</v>
      </c>
      <c r="E25" s="4">
        <v>72.555427144000006</v>
      </c>
      <c r="F25" s="5" t="str">
        <f>IF($B25="N/A","N/A",IF(E25&gt;70,"No",IF(E25&lt;35,"No","Yes")))</f>
        <v>No</v>
      </c>
      <c r="G25" s="4">
        <v>69.629776735999997</v>
      </c>
      <c r="H25" s="5" t="str">
        <f>IF($B25="N/A","N/A",IF(G25&gt;70,"No",IF(G25&lt;35,"No","Yes")))</f>
        <v>Yes</v>
      </c>
      <c r="I25" s="6">
        <v>1.4139999999999999</v>
      </c>
      <c r="J25" s="6">
        <v>-4.03</v>
      </c>
      <c r="K25" s="105" t="str">
        <f t="shared" si="0"/>
        <v>Yes</v>
      </c>
    </row>
    <row r="26" spans="1:11" x14ac:dyDescent="0.2">
      <c r="A26" s="101" t="s">
        <v>830</v>
      </c>
      <c r="B26" s="22" t="s">
        <v>220</v>
      </c>
      <c r="C26" s="4">
        <v>2.7705610715</v>
      </c>
      <c r="D26" s="5" t="str">
        <f>IF($B26="N/A","N/A",IF(C26&gt;1,"Yes","No"))</f>
        <v>Yes</v>
      </c>
      <c r="E26" s="4">
        <v>2.7730002379999998</v>
      </c>
      <c r="F26" s="5" t="str">
        <f>IF($B26="N/A","N/A",IF(E26&gt;1,"Yes","No"))</f>
        <v>Yes</v>
      </c>
      <c r="G26" s="4">
        <v>2.6834028081999999</v>
      </c>
      <c r="H26" s="5" t="str">
        <f>IF($B26="N/A","N/A",IF(G26&gt;1,"Yes","No"))</f>
        <v>Yes</v>
      </c>
      <c r="I26" s="6">
        <v>8.7999999999999995E-2</v>
      </c>
      <c r="J26" s="6">
        <v>-3.23</v>
      </c>
      <c r="K26" s="105" t="str">
        <f t="shared" si="0"/>
        <v>Yes</v>
      </c>
    </row>
    <row r="27" spans="1:11" x14ac:dyDescent="0.2">
      <c r="A27" s="101" t="s">
        <v>319</v>
      </c>
      <c r="B27" s="22" t="s">
        <v>213</v>
      </c>
      <c r="C27" s="4">
        <v>0</v>
      </c>
      <c r="D27" s="5" t="str">
        <f>IF($B27="N/A","N/A",IF(C27&gt;15,"No",IF(C27&lt;-15,"No","Yes")))</f>
        <v>N/A</v>
      </c>
      <c r="E27" s="4">
        <v>9.1543240000000001E-4</v>
      </c>
      <c r="F27" s="5" t="str">
        <f>IF($B27="N/A","N/A",IF(E27&gt;15,"No",IF(E27&lt;-15,"No","Yes")))</f>
        <v>N/A</v>
      </c>
      <c r="G27" s="4">
        <v>0.1151820974</v>
      </c>
      <c r="H27" s="5" t="str">
        <f>IF($B27="N/A","N/A",IF(G27&gt;15,"No",IF(G27&lt;-15,"No","Yes")))</f>
        <v>N/A</v>
      </c>
      <c r="I27" s="6" t="s">
        <v>1751</v>
      </c>
      <c r="J27" s="6">
        <v>12482</v>
      </c>
      <c r="K27" s="105" t="str">
        <f t="shared" si="0"/>
        <v>No</v>
      </c>
    </row>
    <row r="28" spans="1:11" x14ac:dyDescent="0.2">
      <c r="A28" s="101" t="s">
        <v>831</v>
      </c>
      <c r="B28" s="22" t="s">
        <v>213</v>
      </c>
      <c r="C28" s="4">
        <v>8.2945729960999994</v>
      </c>
      <c r="D28" s="5" t="str">
        <f>IF($B28="N/A","N/A",IF(C28&gt;15,"No",IF(C28&lt;-15,"No","Yes")))</f>
        <v>N/A</v>
      </c>
      <c r="E28" s="4">
        <v>7.2392390926000001</v>
      </c>
      <c r="F28" s="5" t="str">
        <f>IF($B28="N/A","N/A",IF(E28&gt;15,"No",IF(E28&lt;-15,"No","Yes")))</f>
        <v>N/A</v>
      </c>
      <c r="G28" s="4">
        <v>37.232338745</v>
      </c>
      <c r="H28" s="5" t="str">
        <f>IF($B28="N/A","N/A",IF(G28&gt;15,"No",IF(G28&lt;-15,"No","Yes")))</f>
        <v>N/A</v>
      </c>
      <c r="I28" s="6">
        <v>-12.7</v>
      </c>
      <c r="J28" s="6">
        <v>414.3</v>
      </c>
      <c r="K28" s="105" t="str">
        <f t="shared" si="0"/>
        <v>No</v>
      </c>
    </row>
    <row r="29" spans="1:11" x14ac:dyDescent="0.2">
      <c r="A29" s="101" t="s">
        <v>320</v>
      </c>
      <c r="B29" s="22" t="s">
        <v>213</v>
      </c>
      <c r="C29" s="4" t="s">
        <v>1751</v>
      </c>
      <c r="D29" s="5" t="str">
        <f>IF($B29="N/A","N/A",IF(C29&gt;15,"No",IF(C29&lt;-15,"No","Yes")))</f>
        <v>N/A</v>
      </c>
      <c r="E29" s="4">
        <v>100</v>
      </c>
      <c r="F29" s="5" t="str">
        <f>IF($B29="N/A","N/A",IF(E29&gt;15,"No",IF(E29&lt;-15,"No","Yes")))</f>
        <v>N/A</v>
      </c>
      <c r="G29" s="4">
        <v>100</v>
      </c>
      <c r="H29" s="5" t="str">
        <f>IF($B29="N/A","N/A",IF(G29&gt;15,"No",IF(G29&lt;-15,"No","Yes")))</f>
        <v>N/A</v>
      </c>
      <c r="I29" s="6" t="s">
        <v>1751</v>
      </c>
      <c r="J29" s="6">
        <v>0</v>
      </c>
      <c r="K29" s="105" t="str">
        <f t="shared" si="0"/>
        <v>Yes</v>
      </c>
    </row>
    <row r="30" spans="1:11" x14ac:dyDescent="0.2">
      <c r="A30" s="101" t="s">
        <v>321</v>
      </c>
      <c r="B30" s="22" t="s">
        <v>213</v>
      </c>
      <c r="C30" s="4">
        <v>100</v>
      </c>
      <c r="D30" s="5" t="str">
        <f>IF($B30="N/A","N/A",IF(C30&gt;15,"No",IF(C30&lt;-15,"No","Yes")))</f>
        <v>N/A</v>
      </c>
      <c r="E30" s="4">
        <v>100</v>
      </c>
      <c r="F30" s="5" t="str">
        <f>IF($B30="N/A","N/A",IF(E30&gt;15,"No",IF(E30&lt;-15,"No","Yes")))</f>
        <v>N/A</v>
      </c>
      <c r="G30" s="4">
        <v>94.885242038000001</v>
      </c>
      <c r="H30" s="5" t="str">
        <f>IF($B30="N/A","N/A",IF(G30&gt;15,"No",IF(G30&lt;-15,"No","Yes")))</f>
        <v>N/A</v>
      </c>
      <c r="I30" s="6">
        <v>0</v>
      </c>
      <c r="J30" s="6">
        <v>-5.1100000000000003</v>
      </c>
      <c r="K30" s="105" t="str">
        <f t="shared" si="0"/>
        <v>Yes</v>
      </c>
    </row>
    <row r="31" spans="1:11" x14ac:dyDescent="0.2">
      <c r="A31" s="117" t="s">
        <v>322</v>
      </c>
      <c r="B31" s="113" t="s">
        <v>230</v>
      </c>
      <c r="C31" s="118">
        <v>67.602040815999999</v>
      </c>
      <c r="D31" s="114" t="str">
        <f>IF($B31="N/A","N/A",IF(C31&gt;=90,"Yes","No"))</f>
        <v>No</v>
      </c>
      <c r="E31" s="118">
        <v>71.074934576999993</v>
      </c>
      <c r="F31" s="114" t="str">
        <f>IF($B31="N/A","N/A",IF(E31&gt;=90,"Yes","No"))</f>
        <v>No</v>
      </c>
      <c r="G31" s="118">
        <v>71.734099189999995</v>
      </c>
      <c r="H31" s="114" t="str">
        <f>IF($B31="N/A","N/A",IF(G31&gt;=90,"Yes","No"))</f>
        <v>No</v>
      </c>
      <c r="I31" s="115">
        <v>5.1369999999999996</v>
      </c>
      <c r="J31" s="115">
        <v>0.9274</v>
      </c>
      <c r="K31" s="116" t="str">
        <f t="shared" si="0"/>
        <v>Yes</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511622</v>
      </c>
      <c r="D6" s="5" t="str">
        <f>IF(OR($B6="N/A",$C6="N/A"),"N/A",IF(C6&lt;0,"No","Yes"))</f>
        <v>N/A</v>
      </c>
      <c r="E6" s="23">
        <v>546139</v>
      </c>
      <c r="F6" s="5" t="str">
        <f>IF($B6="N/A","N/A",IF(E6&lt;0,"No","Yes"))</f>
        <v>N/A</v>
      </c>
      <c r="G6" s="23">
        <v>575783</v>
      </c>
      <c r="H6" s="5" t="str">
        <f>IF($B6="N/A","N/A",IF(G6&lt;0,"No","Yes"))</f>
        <v>N/A</v>
      </c>
      <c r="I6" s="6">
        <v>6.7469999999999999</v>
      </c>
      <c r="J6" s="6">
        <v>5.4279999999999999</v>
      </c>
      <c r="K6" s="105" t="str">
        <f t="shared" ref="K6:K35" si="0">IF(J6="Div by 0", "N/A", IF(J6="N/A","N/A", IF(J6&gt;30, "No", IF(J6&lt;-30, "No", "Yes"))))</f>
        <v>Yes</v>
      </c>
    </row>
    <row r="7" spans="1:11" x14ac:dyDescent="0.2">
      <c r="A7" s="101" t="s">
        <v>435</v>
      </c>
      <c r="B7" s="73" t="s">
        <v>213</v>
      </c>
      <c r="C7" s="5">
        <v>2.2876264116999998</v>
      </c>
      <c r="D7" s="5" t="str">
        <f t="shared" ref="D7:D17" si="1">IF(OR($B7="N/A",$C7="N/A"),"N/A",IF(C7&lt;0,"No","Yes"))</f>
        <v>N/A</v>
      </c>
      <c r="E7" s="5">
        <v>2.8708808562999999</v>
      </c>
      <c r="F7" s="5" t="str">
        <f t="shared" ref="F7:F17" si="2">IF($B7="N/A","N/A",IF(E7&lt;0,"No","Yes"))</f>
        <v>N/A</v>
      </c>
      <c r="G7" s="5">
        <v>1.2449134482999999</v>
      </c>
      <c r="H7" s="5" t="str">
        <f t="shared" ref="H7:H17" si="3">IF($B7="N/A","N/A",IF(G7&lt;0,"No","Yes"))</f>
        <v>N/A</v>
      </c>
      <c r="I7" s="6">
        <v>25.5</v>
      </c>
      <c r="J7" s="6">
        <v>-56.6</v>
      </c>
      <c r="K7" s="105" t="str">
        <f t="shared" si="0"/>
        <v>No</v>
      </c>
    </row>
    <row r="8" spans="1:11" x14ac:dyDescent="0.2">
      <c r="A8" s="101" t="s">
        <v>436</v>
      </c>
      <c r="B8" s="73" t="s">
        <v>213</v>
      </c>
      <c r="C8" s="5">
        <v>18.299252182</v>
      </c>
      <c r="D8" s="5" t="str">
        <f t="shared" si="1"/>
        <v>N/A</v>
      </c>
      <c r="E8" s="5">
        <v>17.522462229999999</v>
      </c>
      <c r="F8" s="5" t="str">
        <f t="shared" si="2"/>
        <v>N/A</v>
      </c>
      <c r="G8" s="5">
        <v>9.4912493075000004</v>
      </c>
      <c r="H8" s="5" t="str">
        <f t="shared" si="3"/>
        <v>N/A</v>
      </c>
      <c r="I8" s="6">
        <v>-4.24</v>
      </c>
      <c r="J8" s="6">
        <v>-45.8</v>
      </c>
      <c r="K8" s="105" t="str">
        <f t="shared" si="0"/>
        <v>No</v>
      </c>
    </row>
    <row r="9" spans="1:11" x14ac:dyDescent="0.2">
      <c r="A9" s="101" t="s">
        <v>437</v>
      </c>
      <c r="B9" s="73" t="s">
        <v>213</v>
      </c>
      <c r="C9" s="5">
        <v>31.860826938999999</v>
      </c>
      <c r="D9" s="5" t="str">
        <f t="shared" si="1"/>
        <v>N/A</v>
      </c>
      <c r="E9" s="5">
        <v>29.717343021000001</v>
      </c>
      <c r="F9" s="5" t="str">
        <f t="shared" si="2"/>
        <v>N/A</v>
      </c>
      <c r="G9" s="5">
        <v>0.88314521270000002</v>
      </c>
      <c r="H9" s="5" t="str">
        <f t="shared" si="3"/>
        <v>N/A</v>
      </c>
      <c r="I9" s="6">
        <v>-6.73</v>
      </c>
      <c r="J9" s="6">
        <v>-97</v>
      </c>
      <c r="K9" s="105" t="str">
        <f t="shared" si="0"/>
        <v>No</v>
      </c>
    </row>
    <row r="10" spans="1:11" x14ac:dyDescent="0.2">
      <c r="A10" s="101" t="s">
        <v>438</v>
      </c>
      <c r="B10" s="73" t="s">
        <v>213</v>
      </c>
      <c r="C10" s="5">
        <v>47.543107998000004</v>
      </c>
      <c r="D10" s="5" t="str">
        <f t="shared" si="1"/>
        <v>N/A</v>
      </c>
      <c r="E10" s="5">
        <v>49.853791800000003</v>
      </c>
      <c r="F10" s="5" t="str">
        <f t="shared" si="2"/>
        <v>N/A</v>
      </c>
      <c r="G10" s="5">
        <v>3.8332149437999998</v>
      </c>
      <c r="H10" s="5" t="str">
        <f t="shared" si="3"/>
        <v>N/A</v>
      </c>
      <c r="I10" s="6">
        <v>4.8600000000000003</v>
      </c>
      <c r="J10" s="6">
        <v>-92.3</v>
      </c>
      <c r="K10" s="105" t="str">
        <f t="shared" si="0"/>
        <v>No</v>
      </c>
    </row>
    <row r="11" spans="1:11" x14ac:dyDescent="0.2">
      <c r="A11" s="102" t="s">
        <v>324</v>
      </c>
      <c r="B11" s="73" t="s">
        <v>213</v>
      </c>
      <c r="C11" s="5">
        <v>34.355637561000002</v>
      </c>
      <c r="D11" s="5" t="str">
        <f t="shared" si="1"/>
        <v>N/A</v>
      </c>
      <c r="E11" s="5">
        <v>50.113798868000003</v>
      </c>
      <c r="F11" s="5" t="str">
        <f t="shared" si="2"/>
        <v>N/A</v>
      </c>
      <c r="G11" s="5">
        <v>84.159310017999999</v>
      </c>
      <c r="H11" s="5" t="str">
        <f t="shared" si="3"/>
        <v>N/A</v>
      </c>
      <c r="I11" s="6">
        <v>45.87</v>
      </c>
      <c r="J11" s="6">
        <v>67.94</v>
      </c>
      <c r="K11" s="105" t="str">
        <f t="shared" si="0"/>
        <v>No</v>
      </c>
    </row>
    <row r="12" spans="1:11" x14ac:dyDescent="0.2">
      <c r="A12" s="102" t="s">
        <v>310</v>
      </c>
      <c r="B12" s="73" t="s">
        <v>213</v>
      </c>
      <c r="C12" s="5">
        <v>0</v>
      </c>
      <c r="D12" s="5" t="str">
        <f t="shared" si="1"/>
        <v>N/A</v>
      </c>
      <c r="E12" s="5">
        <v>5.2459172481999996</v>
      </c>
      <c r="F12" s="5" t="str">
        <f t="shared" si="2"/>
        <v>N/A</v>
      </c>
      <c r="G12" s="5">
        <v>64.912302030000006</v>
      </c>
      <c r="H12" s="5" t="str">
        <f t="shared" si="3"/>
        <v>N/A</v>
      </c>
      <c r="I12" s="6" t="s">
        <v>1751</v>
      </c>
      <c r="J12" s="6">
        <v>1137</v>
      </c>
      <c r="K12" s="105" t="str">
        <f t="shared" si="0"/>
        <v>No</v>
      </c>
    </row>
    <row r="13" spans="1:11" x14ac:dyDescent="0.2">
      <c r="A13" s="102" t="s">
        <v>822</v>
      </c>
      <c r="B13" s="73" t="s">
        <v>213</v>
      </c>
      <c r="C13" s="5" t="s">
        <v>1751</v>
      </c>
      <c r="D13" s="5" t="str">
        <f t="shared" si="1"/>
        <v>N/A</v>
      </c>
      <c r="E13" s="5">
        <v>1.0174520069999999</v>
      </c>
      <c r="F13" s="5" t="str">
        <f t="shared" si="2"/>
        <v>N/A</v>
      </c>
      <c r="G13" s="5">
        <v>1.0890104186</v>
      </c>
      <c r="H13" s="5" t="str">
        <f t="shared" si="3"/>
        <v>N/A</v>
      </c>
      <c r="I13" s="6" t="s">
        <v>1751</v>
      </c>
      <c r="J13" s="6">
        <v>7.0330000000000004</v>
      </c>
      <c r="K13" s="105" t="str">
        <f t="shared" si="0"/>
        <v>Yes</v>
      </c>
    </row>
    <row r="14" spans="1:11" x14ac:dyDescent="0.2">
      <c r="A14" s="102" t="s">
        <v>311</v>
      </c>
      <c r="B14" s="73" t="s">
        <v>213</v>
      </c>
      <c r="C14" s="5">
        <v>0</v>
      </c>
      <c r="D14" s="5" t="str">
        <f t="shared" si="1"/>
        <v>N/A</v>
      </c>
      <c r="E14" s="5">
        <v>1.7145818188999999</v>
      </c>
      <c r="F14" s="5" t="str">
        <f t="shared" si="2"/>
        <v>N/A</v>
      </c>
      <c r="G14" s="5">
        <v>46.468548046999999</v>
      </c>
      <c r="H14" s="5" t="str">
        <f t="shared" si="3"/>
        <v>N/A</v>
      </c>
      <c r="I14" s="6" t="s">
        <v>1751</v>
      </c>
      <c r="J14" s="6">
        <v>2610</v>
      </c>
      <c r="K14" s="105" t="str">
        <f t="shared" si="0"/>
        <v>No</v>
      </c>
    </row>
    <row r="15" spans="1:11" x14ac:dyDescent="0.2">
      <c r="A15" s="102" t="s">
        <v>823</v>
      </c>
      <c r="B15" s="73" t="s">
        <v>213</v>
      </c>
      <c r="C15" s="5" t="s">
        <v>1751</v>
      </c>
      <c r="D15" s="5" t="str">
        <f t="shared" si="1"/>
        <v>N/A</v>
      </c>
      <c r="E15" s="5">
        <v>4.1140538231999999</v>
      </c>
      <c r="F15" s="5" t="str">
        <f t="shared" si="2"/>
        <v>N/A</v>
      </c>
      <c r="G15" s="5">
        <v>7.9927380232000003</v>
      </c>
      <c r="H15" s="5" t="str">
        <f t="shared" si="3"/>
        <v>N/A</v>
      </c>
      <c r="I15" s="6" t="s">
        <v>1751</v>
      </c>
      <c r="J15" s="6">
        <v>94.28</v>
      </c>
      <c r="K15" s="105" t="str">
        <f t="shared" si="0"/>
        <v>No</v>
      </c>
    </row>
    <row r="16" spans="1:11" x14ac:dyDescent="0.2">
      <c r="A16" s="102" t="s">
        <v>832</v>
      </c>
      <c r="B16" s="73" t="s">
        <v>213</v>
      </c>
      <c r="C16" s="5">
        <v>4.4665988665</v>
      </c>
      <c r="D16" s="5" t="str">
        <f t="shared" si="1"/>
        <v>N/A</v>
      </c>
      <c r="E16" s="5">
        <v>4.4500726701</v>
      </c>
      <c r="F16" s="5" t="str">
        <f t="shared" si="2"/>
        <v>N/A</v>
      </c>
      <c r="G16" s="5">
        <v>4.3744919781</v>
      </c>
      <c r="H16" s="5" t="str">
        <f t="shared" si="3"/>
        <v>N/A</v>
      </c>
      <c r="I16" s="6">
        <v>-0.37</v>
      </c>
      <c r="J16" s="6">
        <v>-1.7</v>
      </c>
      <c r="K16" s="105" t="str">
        <f t="shared" si="0"/>
        <v>Yes</v>
      </c>
    </row>
    <row r="17" spans="1:11" x14ac:dyDescent="0.2">
      <c r="A17" s="102" t="s">
        <v>825</v>
      </c>
      <c r="B17" s="73" t="s">
        <v>213</v>
      </c>
      <c r="C17" s="5">
        <v>3.4933877642</v>
      </c>
      <c r="D17" s="5" t="str">
        <f t="shared" si="1"/>
        <v>N/A</v>
      </c>
      <c r="E17" s="5">
        <v>3.5521350496999999</v>
      </c>
      <c r="F17" s="5" t="str">
        <f t="shared" si="2"/>
        <v>N/A</v>
      </c>
      <c r="G17" s="5">
        <v>5.6006436555999999</v>
      </c>
      <c r="H17" s="5" t="str">
        <f t="shared" si="3"/>
        <v>N/A</v>
      </c>
      <c r="I17" s="6">
        <v>1.6819999999999999</v>
      </c>
      <c r="J17" s="6">
        <v>57.67</v>
      </c>
      <c r="K17" s="105" t="str">
        <f t="shared" si="0"/>
        <v>No</v>
      </c>
    </row>
    <row r="18" spans="1:11" x14ac:dyDescent="0.2">
      <c r="A18" s="101" t="s">
        <v>312</v>
      </c>
      <c r="B18" s="22" t="s">
        <v>223</v>
      </c>
      <c r="C18" s="5">
        <v>99.784215689999996</v>
      </c>
      <c r="D18" s="5" t="str">
        <f>IF(OR($B18="N/A",$C18="N/A"),"N/A",IF(C18&gt;100,"No",IF(C18&lt;98,"No","Yes")))</f>
        <v>Yes</v>
      </c>
      <c r="E18" s="5">
        <v>99.439153769000001</v>
      </c>
      <c r="F18" s="5" t="str">
        <f>IF(OR($B18="N/A",$E18="N/A"),"N/A",IF(E18&gt;100,"No",IF(E18&lt;98,"No","Yes")))</f>
        <v>Yes</v>
      </c>
      <c r="G18" s="5">
        <v>97.123221768999997</v>
      </c>
      <c r="H18" s="5" t="str">
        <f>IF($B18="N/A","N/A",IF(G18&gt;100,"No",IF(G18&lt;98,"No","Yes")))</f>
        <v>No</v>
      </c>
      <c r="I18" s="6">
        <v>-0.34599999999999997</v>
      </c>
      <c r="J18" s="6">
        <v>-2.33</v>
      </c>
      <c r="K18" s="105" t="str">
        <f t="shared" si="0"/>
        <v>Yes</v>
      </c>
    </row>
    <row r="19" spans="1:11" x14ac:dyDescent="0.2">
      <c r="A19" s="101" t="s">
        <v>31</v>
      </c>
      <c r="B19" s="22" t="s">
        <v>214</v>
      </c>
      <c r="C19" s="5">
        <v>98.740867281000007</v>
      </c>
      <c r="D19" s="5" t="str">
        <f>IF(OR($B19="N/A",$C19="N/A"),"N/A",IF(C19&gt;100,"No",IF(C19&lt;95,"No","Yes")))</f>
        <v>Yes</v>
      </c>
      <c r="E19" s="5">
        <v>97.618921189999995</v>
      </c>
      <c r="F19" s="5" t="str">
        <f>IF(OR($B19="N/A",$E19="N/A"),"N/A",IF(E19&gt;100,"No",IF(E19&lt;98,"No","Yes")))</f>
        <v>No</v>
      </c>
      <c r="G19" s="5">
        <v>93.938341354000002</v>
      </c>
      <c r="H19" s="5" t="str">
        <f>IF($B19="N/A","N/A",IF(G19&gt;100,"No",IF(G19&lt;95,"No","Yes")))</f>
        <v>No</v>
      </c>
      <c r="I19" s="6">
        <v>-1.1399999999999999</v>
      </c>
      <c r="J19" s="6">
        <v>-3.77</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3.7136792000000002E-3</v>
      </c>
      <c r="D21" s="5" t="str">
        <f t="shared" si="4"/>
        <v>N/A</v>
      </c>
      <c r="E21" s="5">
        <v>4.7606927999999998E-3</v>
      </c>
      <c r="F21" s="5" t="str">
        <f t="shared" si="5"/>
        <v>N/A</v>
      </c>
      <c r="G21" s="5">
        <v>1.910442E-3</v>
      </c>
      <c r="H21" s="5" t="str">
        <f t="shared" si="6"/>
        <v>N/A</v>
      </c>
      <c r="I21" s="6">
        <v>28.19</v>
      </c>
      <c r="J21" s="6">
        <v>-59.9</v>
      </c>
      <c r="K21" s="105" t="str">
        <f t="shared" si="0"/>
        <v>No</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5.5774868945999998</v>
      </c>
      <c r="D23" s="5" t="str">
        <f t="shared" si="4"/>
        <v>N/A</v>
      </c>
      <c r="E23" s="5">
        <v>5.7972677284999996</v>
      </c>
      <c r="F23" s="5" t="str">
        <f t="shared" si="5"/>
        <v>N/A</v>
      </c>
      <c r="G23" s="5">
        <v>5.6367086211000004</v>
      </c>
      <c r="H23" s="5" t="str">
        <f t="shared" si="6"/>
        <v>N/A</v>
      </c>
      <c r="I23" s="6">
        <v>3.94</v>
      </c>
      <c r="J23" s="6">
        <v>-2.77</v>
      </c>
      <c r="K23" s="105" t="str">
        <f t="shared" si="0"/>
        <v>Yes</v>
      </c>
    </row>
    <row r="24" spans="1:11" x14ac:dyDescent="0.2">
      <c r="A24" s="102" t="s">
        <v>315</v>
      </c>
      <c r="B24" s="73" t="s">
        <v>213</v>
      </c>
      <c r="C24" s="5">
        <v>3.6798652129999998</v>
      </c>
      <c r="D24" s="5" t="str">
        <f t="shared" si="4"/>
        <v>N/A</v>
      </c>
      <c r="E24" s="5">
        <v>3.4088391417000001</v>
      </c>
      <c r="F24" s="5" t="str">
        <f t="shared" si="5"/>
        <v>N/A</v>
      </c>
      <c r="G24" s="5">
        <v>3.4761359748</v>
      </c>
      <c r="H24" s="5" t="str">
        <f t="shared" si="6"/>
        <v>N/A</v>
      </c>
      <c r="I24" s="6">
        <v>-7.37</v>
      </c>
      <c r="J24" s="6">
        <v>1.974</v>
      </c>
      <c r="K24" s="105" t="str">
        <f t="shared" si="0"/>
        <v>Yes</v>
      </c>
    </row>
    <row r="25" spans="1:11" x14ac:dyDescent="0.2">
      <c r="A25" s="102" t="s">
        <v>316</v>
      </c>
      <c r="B25" s="73" t="s">
        <v>213</v>
      </c>
      <c r="C25" s="5">
        <v>19.020096868</v>
      </c>
      <c r="D25" s="5" t="str">
        <f t="shared" si="4"/>
        <v>N/A</v>
      </c>
      <c r="E25" s="5">
        <v>20.219028488999999</v>
      </c>
      <c r="F25" s="5" t="str">
        <f t="shared" si="5"/>
        <v>N/A</v>
      </c>
      <c r="G25" s="5">
        <v>23.408124240999999</v>
      </c>
      <c r="H25" s="5" t="str">
        <f t="shared" si="6"/>
        <v>N/A</v>
      </c>
      <c r="I25" s="6">
        <v>6.3029999999999999</v>
      </c>
      <c r="J25" s="6">
        <v>15.77</v>
      </c>
      <c r="K25" s="105" t="str">
        <f t="shared" si="0"/>
        <v>Yes</v>
      </c>
    </row>
    <row r="26" spans="1:11" x14ac:dyDescent="0.2">
      <c r="A26" s="102" t="s">
        <v>317</v>
      </c>
      <c r="B26" s="73" t="s">
        <v>213</v>
      </c>
      <c r="C26" s="5">
        <v>77.300037919000005</v>
      </c>
      <c r="D26" s="5" t="str">
        <f t="shared" si="4"/>
        <v>N/A</v>
      </c>
      <c r="E26" s="5">
        <v>76.372132368999999</v>
      </c>
      <c r="F26" s="5" t="str">
        <f t="shared" si="5"/>
        <v>N/A</v>
      </c>
      <c r="G26" s="5">
        <v>68.414663163</v>
      </c>
      <c r="H26" s="5" t="str">
        <f t="shared" si="6"/>
        <v>N/A</v>
      </c>
      <c r="I26" s="6">
        <v>-1.2</v>
      </c>
      <c r="J26" s="6">
        <v>-10.4</v>
      </c>
      <c r="K26" s="105" t="str">
        <f t="shared" si="0"/>
        <v>Yes</v>
      </c>
    </row>
    <row r="27" spans="1:11" x14ac:dyDescent="0.2">
      <c r="A27" s="102" t="s">
        <v>318</v>
      </c>
      <c r="B27" s="73" t="s">
        <v>213</v>
      </c>
      <c r="C27" s="5">
        <v>77.489044645999996</v>
      </c>
      <c r="D27" s="5" t="str">
        <f t="shared" si="4"/>
        <v>N/A</v>
      </c>
      <c r="E27" s="5">
        <v>78.605263495000003</v>
      </c>
      <c r="F27" s="5" t="str">
        <f t="shared" si="5"/>
        <v>N/A</v>
      </c>
      <c r="G27" s="5">
        <v>72.119531143000003</v>
      </c>
      <c r="H27" s="5" t="str">
        <f t="shared" si="6"/>
        <v>N/A</v>
      </c>
      <c r="I27" s="6">
        <v>1.44</v>
      </c>
      <c r="J27" s="6">
        <v>-8.25</v>
      </c>
      <c r="K27" s="105" t="str">
        <f t="shared" si="0"/>
        <v>Yes</v>
      </c>
    </row>
    <row r="28" spans="1:11" x14ac:dyDescent="0.2">
      <c r="A28" s="102" t="s">
        <v>830</v>
      </c>
      <c r="B28" s="73" t="s">
        <v>213</v>
      </c>
      <c r="C28" s="5">
        <v>2.3911176916999999</v>
      </c>
      <c r="D28" s="5" t="str">
        <f t="shared" si="4"/>
        <v>N/A</v>
      </c>
      <c r="E28" s="5">
        <v>2.4265608185</v>
      </c>
      <c r="F28" s="5" t="str">
        <f t="shared" si="5"/>
        <v>N/A</v>
      </c>
      <c r="G28" s="5">
        <v>2.3366558138000002</v>
      </c>
      <c r="H28" s="5" t="str">
        <f t="shared" si="6"/>
        <v>N/A</v>
      </c>
      <c r="I28" s="6">
        <v>1.482</v>
      </c>
      <c r="J28" s="6">
        <v>-3.71</v>
      </c>
      <c r="K28" s="105" t="str">
        <f t="shared" si="0"/>
        <v>Yes</v>
      </c>
    </row>
    <row r="29" spans="1:11" x14ac:dyDescent="0.2">
      <c r="A29" s="102" t="s">
        <v>319</v>
      </c>
      <c r="B29" s="73" t="s">
        <v>213</v>
      </c>
      <c r="C29" s="5">
        <v>0</v>
      </c>
      <c r="D29" s="5" t="str">
        <f t="shared" si="4"/>
        <v>N/A</v>
      </c>
      <c r="E29" s="5">
        <v>1.3885588897000001</v>
      </c>
      <c r="F29" s="5" t="str">
        <f t="shared" si="5"/>
        <v>N/A</v>
      </c>
      <c r="G29" s="5">
        <v>2.2923429627999998</v>
      </c>
      <c r="H29" s="5" t="str">
        <f t="shared" si="6"/>
        <v>N/A</v>
      </c>
      <c r="I29" s="6" t="s">
        <v>1751</v>
      </c>
      <c r="J29" s="6">
        <v>65.09</v>
      </c>
      <c r="K29" s="105" t="str">
        <f t="shared" si="0"/>
        <v>No</v>
      </c>
    </row>
    <row r="30" spans="1:11" x14ac:dyDescent="0.2">
      <c r="A30" s="102" t="s">
        <v>831</v>
      </c>
      <c r="B30" s="73" t="s">
        <v>213</v>
      </c>
      <c r="C30" s="5">
        <v>0.22323061359999999</v>
      </c>
      <c r="D30" s="5" t="str">
        <f t="shared" si="4"/>
        <v>N/A</v>
      </c>
      <c r="E30" s="5">
        <v>5.6560305991000002</v>
      </c>
      <c r="F30" s="5" t="str">
        <f t="shared" si="5"/>
        <v>N/A</v>
      </c>
      <c r="G30" s="5">
        <v>46.140415939999997</v>
      </c>
      <c r="H30" s="5" t="str">
        <f t="shared" si="6"/>
        <v>N/A</v>
      </c>
      <c r="I30" s="6">
        <v>2434</v>
      </c>
      <c r="J30" s="6">
        <v>715.8</v>
      </c>
      <c r="K30" s="105" t="str">
        <f t="shared" si="0"/>
        <v>No</v>
      </c>
    </row>
    <row r="31" spans="1:11" x14ac:dyDescent="0.2">
      <c r="A31" s="101" t="s">
        <v>320</v>
      </c>
      <c r="B31" s="22" t="s">
        <v>213</v>
      </c>
      <c r="C31" s="5" t="s">
        <v>1751</v>
      </c>
      <c r="D31" s="5" t="str">
        <f t="shared" si="4"/>
        <v>N/A</v>
      </c>
      <c r="E31" s="5">
        <v>100</v>
      </c>
      <c r="F31" s="5" t="str">
        <f t="shared" si="5"/>
        <v>N/A</v>
      </c>
      <c r="G31" s="5">
        <v>99.947473474000006</v>
      </c>
      <c r="H31" s="5" t="str">
        <f t="shared" si="6"/>
        <v>N/A</v>
      </c>
      <c r="I31" s="6" t="s">
        <v>1751</v>
      </c>
      <c r="J31" s="6">
        <v>-5.2999999999999999E-2</v>
      </c>
      <c r="K31" s="105" t="str">
        <f t="shared" si="0"/>
        <v>Yes</v>
      </c>
    </row>
    <row r="32" spans="1:11" x14ac:dyDescent="0.2">
      <c r="A32" s="101" t="s">
        <v>321</v>
      </c>
      <c r="B32" s="22" t="s">
        <v>213</v>
      </c>
      <c r="C32" s="5">
        <v>100</v>
      </c>
      <c r="D32" s="5" t="str">
        <f t="shared" si="4"/>
        <v>N/A</v>
      </c>
      <c r="E32" s="5">
        <v>99.406943701000003</v>
      </c>
      <c r="F32" s="5" t="str">
        <f t="shared" si="5"/>
        <v>N/A</v>
      </c>
      <c r="G32" s="5">
        <v>97.400299583999995</v>
      </c>
      <c r="H32" s="5" t="str">
        <f t="shared" si="6"/>
        <v>N/A</v>
      </c>
      <c r="I32" s="6">
        <v>-0.59299999999999997</v>
      </c>
      <c r="J32" s="6">
        <v>-2.02</v>
      </c>
      <c r="K32" s="105" t="str">
        <f t="shared" si="0"/>
        <v>Yes</v>
      </c>
    </row>
    <row r="33" spans="1:11" x14ac:dyDescent="0.2">
      <c r="A33" s="102" t="s">
        <v>322</v>
      </c>
      <c r="B33" s="73" t="s">
        <v>213</v>
      </c>
      <c r="C33" s="5">
        <v>89.200425314</v>
      </c>
      <c r="D33" s="5" t="str">
        <f t="shared" si="4"/>
        <v>N/A</v>
      </c>
      <c r="E33" s="5">
        <v>87.533210409999995</v>
      </c>
      <c r="F33" s="5" t="str">
        <f t="shared" si="5"/>
        <v>N/A</v>
      </c>
      <c r="G33" s="5">
        <v>81.106597450999999</v>
      </c>
      <c r="H33" s="5" t="str">
        <f t="shared" si="6"/>
        <v>N/A</v>
      </c>
      <c r="I33" s="6">
        <v>-1.87</v>
      </c>
      <c r="J33" s="6">
        <v>-7.34</v>
      </c>
      <c r="K33" s="105" t="str">
        <f t="shared" si="0"/>
        <v>Yes</v>
      </c>
    </row>
    <row r="34" spans="1:11" x14ac:dyDescent="0.2">
      <c r="A34" s="102" t="s">
        <v>323</v>
      </c>
      <c r="B34" s="73" t="s">
        <v>213</v>
      </c>
      <c r="C34" s="5">
        <v>19.101406898</v>
      </c>
      <c r="D34" s="5" t="str">
        <f t="shared" si="4"/>
        <v>N/A</v>
      </c>
      <c r="E34" s="5">
        <v>18.665944018000001</v>
      </c>
      <c r="F34" s="5" t="str">
        <f t="shared" si="5"/>
        <v>N/A</v>
      </c>
      <c r="G34" s="5">
        <v>16.586978080000002</v>
      </c>
      <c r="H34" s="5" t="str">
        <f t="shared" si="6"/>
        <v>N/A</v>
      </c>
      <c r="I34" s="6">
        <v>-2.2799999999999998</v>
      </c>
      <c r="J34" s="6">
        <v>-11.1</v>
      </c>
      <c r="K34" s="105" t="str">
        <f t="shared" si="0"/>
        <v>Yes</v>
      </c>
    </row>
    <row r="35" spans="1:11" x14ac:dyDescent="0.2">
      <c r="A35" s="102" t="s">
        <v>1705</v>
      </c>
      <c r="B35" s="73" t="s">
        <v>213</v>
      </c>
      <c r="C35" s="5">
        <v>19.938743838000001</v>
      </c>
      <c r="D35" s="5" t="str">
        <f t="shared" si="4"/>
        <v>N/A</v>
      </c>
      <c r="E35" s="5">
        <v>18.323906551</v>
      </c>
      <c r="F35" s="5" t="str">
        <f>IF($B35="N/A","N/A",IF(E35&lt;0,"No","Yes"))</f>
        <v>N/A</v>
      </c>
      <c r="G35" s="5">
        <v>18.263477733999999</v>
      </c>
      <c r="H35" s="5" t="str">
        <f t="shared" si="6"/>
        <v>N/A</v>
      </c>
      <c r="I35" s="6">
        <v>-8.1</v>
      </c>
      <c r="J35" s="6">
        <v>-0.33</v>
      </c>
      <c r="K35" s="105" t="str">
        <f t="shared" si="0"/>
        <v>Yes</v>
      </c>
    </row>
    <row r="36" spans="1:11" x14ac:dyDescent="0.2">
      <c r="A36" s="103" t="s">
        <v>372</v>
      </c>
      <c r="B36" s="1" t="s">
        <v>213</v>
      </c>
      <c r="C36" s="4">
        <v>87.730394704999995</v>
      </c>
      <c r="D36" s="5" t="str">
        <f t="shared" ref="D36:D39" si="7">IF($B36="N/A","N/A",IF(C36&lt;0,"No","Yes"))</f>
        <v>N/A</v>
      </c>
      <c r="E36" s="4">
        <v>86.560564252000006</v>
      </c>
      <c r="F36" s="5" t="str">
        <f t="shared" ref="F36:F39" si="8">IF($B36="N/A","N/A",IF(E36&lt;0,"No","Yes"))</f>
        <v>N/A</v>
      </c>
      <c r="G36" s="4">
        <v>86.136270088000003</v>
      </c>
      <c r="H36" s="5" t="str">
        <f t="shared" ref="H36:H39" si="9">IF($B36="N/A","N/A",IF(G36&lt;0,"No","Yes"))</f>
        <v>N/A</v>
      </c>
      <c r="I36" s="6">
        <v>-1.33</v>
      </c>
      <c r="J36" s="6">
        <v>-0.49</v>
      </c>
      <c r="K36" s="105" t="str">
        <f>IF(J36="Div by 0", "N/A", IF(J36="N/A","N/A", IF(J36&gt;30, "No", IF(J36&lt;-30, "No", "Yes"))))</f>
        <v>Yes</v>
      </c>
    </row>
    <row r="37" spans="1:11" x14ac:dyDescent="0.2">
      <c r="A37" s="103" t="s">
        <v>373</v>
      </c>
      <c r="B37" s="1" t="s">
        <v>213</v>
      </c>
      <c r="C37" s="4">
        <v>9.8836641113999999</v>
      </c>
      <c r="D37" s="5" t="str">
        <f t="shared" si="7"/>
        <v>N/A</v>
      </c>
      <c r="E37" s="4">
        <v>10.830026788</v>
      </c>
      <c r="F37" s="5" t="str">
        <f t="shared" si="8"/>
        <v>N/A</v>
      </c>
      <c r="G37" s="4">
        <v>10.349385098000001</v>
      </c>
      <c r="H37" s="5" t="str">
        <f t="shared" si="9"/>
        <v>N/A</v>
      </c>
      <c r="I37" s="6">
        <v>9.5749999999999993</v>
      </c>
      <c r="J37" s="6">
        <v>-4.4400000000000004</v>
      </c>
      <c r="K37" s="105" t="str">
        <f>IF(J37="Div by 0", "N/A", IF(J37="N/A","N/A", IF(J37&gt;30, "No", IF(J37&lt;-30, "No", "Yes"))))</f>
        <v>Yes</v>
      </c>
    </row>
    <row r="38" spans="1:11" x14ac:dyDescent="0.2">
      <c r="A38" s="103" t="s">
        <v>374</v>
      </c>
      <c r="B38" s="1" t="s">
        <v>213</v>
      </c>
      <c r="C38" s="4">
        <v>0.15656089849999999</v>
      </c>
      <c r="D38" s="5" t="str">
        <f t="shared" si="7"/>
        <v>N/A</v>
      </c>
      <c r="E38" s="4">
        <v>0.16534252269999999</v>
      </c>
      <c r="F38" s="5" t="str">
        <f t="shared" si="8"/>
        <v>N/A</v>
      </c>
      <c r="G38" s="4">
        <v>0.75201942399999999</v>
      </c>
      <c r="H38" s="5" t="str">
        <f t="shared" si="9"/>
        <v>N/A</v>
      </c>
      <c r="I38" s="6">
        <v>5.609</v>
      </c>
      <c r="J38" s="6">
        <v>354.8</v>
      </c>
      <c r="K38" s="105" t="str">
        <f>IF(J38="Div by 0", "N/A", IF(J38="N/A","N/A", IF(J38&gt;30, "No", IF(J38&lt;-30, "No", "Yes"))))</f>
        <v>No</v>
      </c>
    </row>
    <row r="39" spans="1:11" x14ac:dyDescent="0.2">
      <c r="A39" s="120" t="s">
        <v>375</v>
      </c>
      <c r="B39" s="121" t="s">
        <v>213</v>
      </c>
      <c r="C39" s="118">
        <v>0.67725781920000006</v>
      </c>
      <c r="D39" s="114" t="str">
        <f t="shared" si="7"/>
        <v>N/A</v>
      </c>
      <c r="E39" s="118">
        <v>0.74303428250000003</v>
      </c>
      <c r="F39" s="114" t="str">
        <f t="shared" si="8"/>
        <v>N/A</v>
      </c>
      <c r="G39" s="118">
        <v>0.75601398440000001</v>
      </c>
      <c r="H39" s="114" t="str">
        <f t="shared" si="9"/>
        <v>N/A</v>
      </c>
      <c r="I39" s="115">
        <v>9.7119999999999997</v>
      </c>
      <c r="J39" s="115">
        <v>1.7470000000000001</v>
      </c>
      <c r="K39" s="116" t="str">
        <f>IF(J39="Div by 0", "N/A", IF(J39="N/A","N/A", IF(J39&gt;30, "No", IF(J39&lt;-30, "No", "Yes"))))</f>
        <v>Yes</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13914052</v>
      </c>
      <c r="D7" s="19" t="str">
        <f>IF($B7="N/A","N/A",IF(C7&gt;15,"No",IF(C7&lt;-15,"No","Yes")))</f>
        <v>N/A</v>
      </c>
      <c r="E7" s="18">
        <v>13423876</v>
      </c>
      <c r="F7" s="19" t="str">
        <f>IF($B7="N/A","N/A",IF(E7&gt;15,"No",IF(E7&lt;-15,"No","Yes")))</f>
        <v>N/A</v>
      </c>
      <c r="G7" s="18">
        <v>13998041</v>
      </c>
      <c r="H7" s="19" t="str">
        <f>IF($B7="N/A","N/A",IF(G7&gt;15,"No",IF(G7&lt;-15,"No","Yes")))</f>
        <v>N/A</v>
      </c>
      <c r="I7" s="20">
        <v>-3.52</v>
      </c>
      <c r="J7" s="20">
        <v>4.2770000000000001</v>
      </c>
      <c r="K7" s="106" t="str">
        <f t="shared" ref="K7:K24" si="0">IF(J7="Div by 0", "N/A", IF(J7="N/A","N/A", IF(J7&gt;30, "No", IF(J7&lt;-30, "No", "Yes"))))</f>
        <v>Yes</v>
      </c>
    </row>
    <row r="8" spans="1:11" x14ac:dyDescent="0.2">
      <c r="A8" s="122" t="s">
        <v>362</v>
      </c>
      <c r="B8" s="17" t="s">
        <v>213</v>
      </c>
      <c r="C8" s="21">
        <v>53.416704207000002</v>
      </c>
      <c r="D8" s="19" t="str">
        <f>IF($B8="N/A","N/A",IF(C8&gt;15,"No",IF(C8&lt;-15,"No","Yes")))</f>
        <v>N/A</v>
      </c>
      <c r="E8" s="21">
        <v>53.933096521000003</v>
      </c>
      <c r="F8" s="19" t="str">
        <f>IF($B8="N/A","N/A",IF(E8&gt;15,"No",IF(E8&lt;-15,"No","Yes")))</f>
        <v>N/A</v>
      </c>
      <c r="G8" s="21">
        <v>56.134926309000001</v>
      </c>
      <c r="H8" s="19" t="str">
        <f>IF($B8="N/A","N/A",IF(G8&gt;15,"No",IF(G8&lt;-15,"No","Yes")))</f>
        <v>N/A</v>
      </c>
      <c r="I8" s="20">
        <v>0.9667</v>
      </c>
      <c r="J8" s="20">
        <v>4.0830000000000002</v>
      </c>
      <c r="K8" s="106" t="str">
        <f t="shared" si="0"/>
        <v>Yes</v>
      </c>
    </row>
    <row r="9" spans="1:11" x14ac:dyDescent="0.2">
      <c r="A9" s="122" t="s">
        <v>119</v>
      </c>
      <c r="B9" s="22" t="s">
        <v>213</v>
      </c>
      <c r="C9" s="4">
        <v>8.5746984415000007</v>
      </c>
      <c r="D9" s="5" t="str">
        <f>IF($B9="N/A","N/A",IF(C9&gt;15,"No",IF(C9&lt;-15,"No","Yes")))</f>
        <v>N/A</v>
      </c>
      <c r="E9" s="4">
        <v>7.9355992262999999</v>
      </c>
      <c r="F9" s="5" t="str">
        <f>IF($B9="N/A","N/A",IF(E9&gt;15,"No",IF(E9&lt;-15,"No","Yes")))</f>
        <v>N/A</v>
      </c>
      <c r="G9" s="4">
        <v>10.285189192000001</v>
      </c>
      <c r="H9" s="5" t="str">
        <f>IF($B9="N/A","N/A",IF(G9&gt;15,"No",IF(G9&lt;-15,"No","Yes")))</f>
        <v>N/A</v>
      </c>
      <c r="I9" s="6">
        <v>-7.45</v>
      </c>
      <c r="J9" s="6">
        <v>29.61</v>
      </c>
      <c r="K9" s="105" t="str">
        <f t="shared" si="0"/>
        <v>Yes</v>
      </c>
    </row>
    <row r="10" spans="1:11" x14ac:dyDescent="0.2">
      <c r="A10" s="122" t="s">
        <v>120</v>
      </c>
      <c r="B10" s="22" t="s">
        <v>213</v>
      </c>
      <c r="C10" s="4">
        <v>38.008597352000002</v>
      </c>
      <c r="D10" s="5" t="str">
        <f>IF($B10="N/A","N/A",IF(C10&gt;15,"No",IF(C10&lt;-15,"No","Yes")))</f>
        <v>N/A</v>
      </c>
      <c r="E10" s="4">
        <v>38.131304252</v>
      </c>
      <c r="F10" s="5" t="str">
        <f>IF($B10="N/A","N/A",IF(E10&gt;15,"No",IF(E10&lt;-15,"No","Yes")))</f>
        <v>N/A</v>
      </c>
      <c r="G10" s="4">
        <v>33.579884499999999</v>
      </c>
      <c r="H10" s="5" t="str">
        <f>IF($B10="N/A","N/A",IF(G10&gt;15,"No",IF(G10&lt;-15,"No","Yes")))</f>
        <v>N/A</v>
      </c>
      <c r="I10" s="6">
        <v>0.32279999999999998</v>
      </c>
      <c r="J10" s="6">
        <v>-11.9</v>
      </c>
      <c r="K10" s="105" t="str">
        <f t="shared" si="0"/>
        <v>Yes</v>
      </c>
    </row>
    <row r="11" spans="1:11" x14ac:dyDescent="0.2">
      <c r="A11" s="122" t="s">
        <v>834</v>
      </c>
      <c r="B11" s="22" t="s">
        <v>214</v>
      </c>
      <c r="C11" s="4">
        <v>87.860804314999996</v>
      </c>
      <c r="D11" s="5" t="str">
        <f>IF(OR($B11="N/A",$C11="N/A"),"N/A",IF(C11&gt;100,"No",IF(C11&lt;95,"No","Yes")))</f>
        <v>No</v>
      </c>
      <c r="E11" s="4">
        <v>88.751497705000006</v>
      </c>
      <c r="F11" s="5" t="str">
        <f>IF(OR($B11="N/A",$E11="N/A"),"N/A",IF(E11&gt;100,"No",IF(E11&lt;95,"No","Yes")))</f>
        <v>No</v>
      </c>
      <c r="G11" s="4">
        <v>82.180427961000007</v>
      </c>
      <c r="H11" s="5" t="str">
        <f>IF($B11="N/A","N/A",IF(G11&gt;100,"No",IF(G11&lt;95,"No","Yes")))</f>
        <v>No</v>
      </c>
      <c r="I11" s="6">
        <v>1.014</v>
      </c>
      <c r="J11" s="6">
        <v>-7.4</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0</v>
      </c>
      <c r="D13" s="5" t="str">
        <f t="shared" si="1"/>
        <v>No</v>
      </c>
      <c r="E13" s="4">
        <v>0</v>
      </c>
      <c r="F13" s="5" t="str">
        <f t="shared" si="2"/>
        <v>No</v>
      </c>
      <c r="G13" s="4">
        <v>0</v>
      </c>
      <c r="H13" s="5" t="str">
        <f t="shared" si="3"/>
        <v>No</v>
      </c>
      <c r="I13" s="6" t="s">
        <v>1751</v>
      </c>
      <c r="J13" s="6" t="s">
        <v>1751</v>
      </c>
      <c r="K13" s="105" t="str">
        <f t="shared" si="0"/>
        <v>N/A</v>
      </c>
    </row>
    <row r="14" spans="1:11" x14ac:dyDescent="0.2">
      <c r="A14" s="122" t="s">
        <v>13</v>
      </c>
      <c r="B14" s="22" t="s">
        <v>213</v>
      </c>
      <c r="C14" s="23">
        <v>7432428</v>
      </c>
      <c r="D14" s="5" t="str">
        <f>IF($B14="N/A","N/A",IF(C14&gt;15,"No",IF(C14&lt;-15,"No","Yes")))</f>
        <v>N/A</v>
      </c>
      <c r="E14" s="23">
        <v>7239912</v>
      </c>
      <c r="F14" s="5" t="str">
        <f>IF($B14="N/A","N/A",IF(E14&gt;15,"No",IF(E14&lt;-15,"No","Yes")))</f>
        <v>N/A</v>
      </c>
      <c r="G14" s="23">
        <v>7857790</v>
      </c>
      <c r="H14" s="5" t="str">
        <f>IF($B14="N/A","N/A",IF(G14&gt;15,"No",IF(G14&lt;-15,"No","Yes")))</f>
        <v>N/A</v>
      </c>
      <c r="I14" s="6">
        <v>-2.59</v>
      </c>
      <c r="J14" s="6">
        <v>8.5340000000000007</v>
      </c>
      <c r="K14" s="105" t="str">
        <f t="shared" si="0"/>
        <v>Yes</v>
      </c>
    </row>
    <row r="15" spans="1:11" x14ac:dyDescent="0.2">
      <c r="A15" s="122" t="s">
        <v>439</v>
      </c>
      <c r="B15" s="22" t="s">
        <v>215</v>
      </c>
      <c r="C15" s="4">
        <v>1.5342765514000001</v>
      </c>
      <c r="D15" s="5" t="str">
        <f>IF($B15="N/A","N/A",IF(C15&gt;20,"No",IF(C15&lt;5,"No","Yes")))</f>
        <v>No</v>
      </c>
      <c r="E15" s="4">
        <v>1.2586893320999999</v>
      </c>
      <c r="F15" s="5" t="str">
        <f>IF($B15="N/A","N/A",IF(E15&gt;20,"No",IF(E15&lt;5,"No","Yes")))</f>
        <v>No</v>
      </c>
      <c r="G15" s="4">
        <v>1.0673357267000001</v>
      </c>
      <c r="H15" s="5" t="str">
        <f>IF($B15="N/A","N/A",IF(G15&gt;20,"No",IF(G15&lt;5,"No","Yes")))</f>
        <v>No</v>
      </c>
      <c r="I15" s="6">
        <v>-18</v>
      </c>
      <c r="J15" s="6">
        <v>-15.2</v>
      </c>
      <c r="K15" s="105" t="str">
        <f t="shared" si="0"/>
        <v>Yes</v>
      </c>
    </row>
    <row r="16" spans="1:11" x14ac:dyDescent="0.2">
      <c r="A16" s="122" t="s">
        <v>440</v>
      </c>
      <c r="B16" s="17" t="s">
        <v>213</v>
      </c>
      <c r="C16" s="4">
        <v>98.465723448999995</v>
      </c>
      <c r="D16" s="5" t="str">
        <f>IF($B16="N/A","N/A",IF(C16&gt;15,"No",IF(C16&lt;-15,"No","Yes")))</f>
        <v>N/A</v>
      </c>
      <c r="E16" s="4">
        <v>98.741310667999997</v>
      </c>
      <c r="F16" s="5" t="str">
        <f>IF($B16="N/A","N/A",IF(E16&gt;15,"No",IF(E16&lt;-15,"No","Yes")))</f>
        <v>N/A</v>
      </c>
      <c r="G16" s="4">
        <v>98.932664273</v>
      </c>
      <c r="H16" s="5" t="str">
        <f>IF($B16="N/A","N/A",IF(G16&gt;15,"No",IF(G16&lt;-15,"No","Yes")))</f>
        <v>N/A</v>
      </c>
      <c r="I16" s="6">
        <v>0.27989999999999998</v>
      </c>
      <c r="J16" s="6">
        <v>0.1938</v>
      </c>
      <c r="K16" s="105" t="str">
        <f t="shared" si="0"/>
        <v>Yes</v>
      </c>
    </row>
    <row r="17" spans="1:11" x14ac:dyDescent="0.2">
      <c r="A17" s="122" t="s">
        <v>441</v>
      </c>
      <c r="B17" s="22" t="s">
        <v>235</v>
      </c>
      <c r="C17" s="4">
        <v>74.549447368000003</v>
      </c>
      <c r="D17" s="5" t="str">
        <f>IF($B17="N/A","N/A",IF(C17&gt;1,"Yes","No"))</f>
        <v>Yes</v>
      </c>
      <c r="E17" s="4">
        <v>62.040574526</v>
      </c>
      <c r="F17" s="5" t="str">
        <f>IF($B17="N/A","N/A",IF(E17&gt;1,"Yes","No"))</f>
        <v>Yes</v>
      </c>
      <c r="G17" s="4">
        <v>72.329649939999996</v>
      </c>
      <c r="H17" s="5" t="str">
        <f>IF($B17="N/A","N/A",IF(G17&gt;1,"Yes","No"))</f>
        <v>Yes</v>
      </c>
      <c r="I17" s="6">
        <v>-16.8</v>
      </c>
      <c r="J17" s="6">
        <v>16.579999999999998</v>
      </c>
      <c r="K17" s="105" t="str">
        <f t="shared" si="0"/>
        <v>Yes</v>
      </c>
    </row>
    <row r="18" spans="1:11" x14ac:dyDescent="0.2">
      <c r="A18" s="122" t="s">
        <v>857</v>
      </c>
      <c r="B18" s="22" t="s">
        <v>213</v>
      </c>
      <c r="C18" s="75">
        <v>1151.7723421999999</v>
      </c>
      <c r="D18" s="5" t="str">
        <f>IF($B18="N/A","N/A",IF(C18&gt;15,"No",IF(C18&lt;-15,"No","Yes")))</f>
        <v>N/A</v>
      </c>
      <c r="E18" s="75">
        <v>1569.6815905999999</v>
      </c>
      <c r="F18" s="5" t="str">
        <f>IF($B18="N/A","N/A",IF(E18&gt;15,"No",IF(E18&lt;-15,"No","Yes")))</f>
        <v>N/A</v>
      </c>
      <c r="G18" s="75">
        <v>1687.4644489</v>
      </c>
      <c r="H18" s="5" t="str">
        <f>IF($B18="N/A","N/A",IF(G18&gt;15,"No",IF(G18&lt;-15,"No","Yes")))</f>
        <v>N/A</v>
      </c>
      <c r="I18" s="6">
        <v>36.28</v>
      </c>
      <c r="J18" s="6">
        <v>7.5039999999999996</v>
      </c>
      <c r="K18" s="105" t="str">
        <f t="shared" si="0"/>
        <v>Yes</v>
      </c>
    </row>
    <row r="19" spans="1:11" x14ac:dyDescent="0.2">
      <c r="A19" s="104" t="s">
        <v>131</v>
      </c>
      <c r="B19" s="22" t="s">
        <v>213</v>
      </c>
      <c r="C19" s="23">
        <v>29148</v>
      </c>
      <c r="D19" s="22" t="s">
        <v>213</v>
      </c>
      <c r="E19" s="23">
        <v>28577</v>
      </c>
      <c r="F19" s="22" t="s">
        <v>213</v>
      </c>
      <c r="G19" s="23">
        <v>3996</v>
      </c>
      <c r="H19" s="5" t="str">
        <f>IF($B19="N/A","N/A",IF(G19&gt;15,"No",IF(G19&lt;-15,"No","Yes")))</f>
        <v>N/A</v>
      </c>
      <c r="I19" s="6">
        <v>-1.96</v>
      </c>
      <c r="J19" s="6">
        <v>-86</v>
      </c>
      <c r="K19" s="105" t="str">
        <f t="shared" si="0"/>
        <v>No</v>
      </c>
    </row>
    <row r="20" spans="1:11" x14ac:dyDescent="0.2">
      <c r="A20" s="104" t="s">
        <v>346</v>
      </c>
      <c r="B20" s="17" t="s">
        <v>213</v>
      </c>
      <c r="C20" s="4">
        <v>0.20948606489999999</v>
      </c>
      <c r="D20" s="22" t="s">
        <v>213</v>
      </c>
      <c r="E20" s="4">
        <v>0.21288188299999999</v>
      </c>
      <c r="F20" s="22" t="s">
        <v>213</v>
      </c>
      <c r="G20" s="4">
        <v>2.85468517E-2</v>
      </c>
      <c r="H20" s="5" t="str">
        <f>IF($B20="N/A","N/A",IF(G20&gt;15,"No",IF(G20&lt;-15,"No","Yes")))</f>
        <v>N/A</v>
      </c>
      <c r="I20" s="6">
        <v>1.621</v>
      </c>
      <c r="J20" s="6">
        <v>-86.6</v>
      </c>
      <c r="K20" s="105" t="str">
        <f t="shared" si="0"/>
        <v>No</v>
      </c>
    </row>
    <row r="21" spans="1:11" ht="25.5" x14ac:dyDescent="0.2">
      <c r="A21" s="104" t="s">
        <v>836</v>
      </c>
      <c r="B21" s="22" t="s">
        <v>213</v>
      </c>
      <c r="C21" s="75">
        <v>736.92452312</v>
      </c>
      <c r="D21" s="5" t="str">
        <f>IF($B21="N/A","N/A",IF(C21&gt;60,"No",IF(C21&lt;15,"No","Yes")))</f>
        <v>N/A</v>
      </c>
      <c r="E21" s="75">
        <v>1002.8755643</v>
      </c>
      <c r="F21" s="5" t="str">
        <f>IF($B21="N/A","N/A",IF(E21&gt;60,"No",IF(E21&lt;15,"No","Yes")))</f>
        <v>N/A</v>
      </c>
      <c r="G21" s="75">
        <v>862.82382382000003</v>
      </c>
      <c r="H21" s="5" t="str">
        <f>IF($B21="N/A","N/A",IF(G21&gt;60,"No",IF(G21&lt;15,"No","Yes")))</f>
        <v>N/A</v>
      </c>
      <c r="I21" s="6">
        <v>36.090000000000003</v>
      </c>
      <c r="J21" s="6">
        <v>-14</v>
      </c>
      <c r="K21" s="105" t="str">
        <f t="shared" si="0"/>
        <v>Yes</v>
      </c>
    </row>
    <row r="22" spans="1:11" x14ac:dyDescent="0.2">
      <c r="A22" s="104" t="s">
        <v>27</v>
      </c>
      <c r="B22" s="22" t="s">
        <v>217</v>
      </c>
      <c r="C22" s="23">
        <v>12</v>
      </c>
      <c r="D22" s="5" t="str">
        <f>IF($B22="N/A","N/A",IF(C22="N/A","N/A",IF(C22=0,"Yes","No")))</f>
        <v>No</v>
      </c>
      <c r="E22" s="23">
        <v>11</v>
      </c>
      <c r="F22" s="5" t="str">
        <f>IF($B22="N/A","N/A",IF(E22="N/A","N/A",IF(E22=0,"Yes","No")))</f>
        <v>No</v>
      </c>
      <c r="G22" s="23">
        <v>11</v>
      </c>
      <c r="H22" s="5" t="str">
        <f>IF($B22="N/A","N/A",IF(G22=0,"Yes","No"))</f>
        <v>No</v>
      </c>
      <c r="I22" s="6">
        <v>-33.299999999999997</v>
      </c>
      <c r="J22" s="6">
        <v>12.5</v>
      </c>
      <c r="K22" s="105" t="str">
        <f t="shared" si="0"/>
        <v>Yes</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7318394</v>
      </c>
      <c r="D6" s="5" t="str">
        <f>IF($B6="N/A","N/A",IF(C6&gt;15,"No",IF(C6&lt;-15,"No","Yes")))</f>
        <v>N/A</v>
      </c>
      <c r="E6" s="23">
        <v>7148784</v>
      </c>
      <c r="F6" s="5" t="str">
        <f>IF($B6="N/A","N/A",IF(E6&gt;15,"No",IF(E6&lt;-15,"No","Yes")))</f>
        <v>N/A</v>
      </c>
      <c r="G6" s="23">
        <v>7773921</v>
      </c>
      <c r="H6" s="5" t="str">
        <f>IF($B6="N/A","N/A",IF(G6&gt;15,"No",IF(G6&lt;-15,"No","Yes")))</f>
        <v>N/A</v>
      </c>
      <c r="I6" s="6">
        <v>-2.3199999999999998</v>
      </c>
      <c r="J6" s="6">
        <v>8.7449999999999992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204.05182897</v>
      </c>
      <c r="D9" s="5" t="str">
        <f>IF($B9="N/A","N/A",IF(C9&gt;100,"No",IF(C9&lt;50,"No","Yes")))</f>
        <v>No</v>
      </c>
      <c r="E9" s="24">
        <v>234.39849115000001</v>
      </c>
      <c r="F9" s="5" t="str">
        <f>IF($B9="N/A","N/A",IF(E9&gt;100,"No",IF(E9&lt;50,"No","Yes")))</f>
        <v>No</v>
      </c>
      <c r="G9" s="24">
        <v>362.02368918000002</v>
      </c>
      <c r="H9" s="5" t="str">
        <f>IF($B9="N/A","N/A",IF(G9&gt;100,"No",IF(G9&lt;50,"No","Yes")))</f>
        <v>No</v>
      </c>
      <c r="I9" s="6">
        <v>14.87</v>
      </c>
      <c r="J9" s="6">
        <v>54.45</v>
      </c>
      <c r="K9" s="105" t="str">
        <f t="shared" si="0"/>
        <v>No</v>
      </c>
    </row>
    <row r="10" spans="1:11" ht="25.5" x14ac:dyDescent="0.2">
      <c r="A10" s="124" t="s">
        <v>839</v>
      </c>
      <c r="B10" s="22" t="s">
        <v>213</v>
      </c>
      <c r="C10" s="24">
        <v>742.19911092999996</v>
      </c>
      <c r="D10" s="5" t="str">
        <f>IF($B10="N/A","N/A",IF(C10&gt;15,"No",IF(C10&lt;-15,"No","Yes")))</f>
        <v>N/A</v>
      </c>
      <c r="E10" s="24">
        <v>842.98245503999999</v>
      </c>
      <c r="F10" s="5" t="str">
        <f>IF($B10="N/A","N/A",IF(E10&gt;15,"No",IF(E10&lt;-15,"No","Yes")))</f>
        <v>N/A</v>
      </c>
      <c r="G10" s="24">
        <v>1112.2881308999999</v>
      </c>
      <c r="H10" s="5" t="str">
        <f>IF($B10="N/A","N/A",IF(G10&gt;15,"No",IF(G10&lt;-15,"No","Yes")))</f>
        <v>N/A</v>
      </c>
      <c r="I10" s="6">
        <v>13.58</v>
      </c>
      <c r="J10" s="6">
        <v>31.95</v>
      </c>
      <c r="K10" s="105" t="str">
        <f t="shared" si="0"/>
        <v>No</v>
      </c>
    </row>
    <row r="11" spans="1:11" ht="25.5" x14ac:dyDescent="0.2">
      <c r="A11" s="124" t="s">
        <v>840</v>
      </c>
      <c r="B11" s="22" t="s">
        <v>213</v>
      </c>
      <c r="C11" s="24">
        <v>948.76155785000003</v>
      </c>
      <c r="D11" s="5" t="str">
        <f>IF($B11="N/A","N/A",IF(C11&gt;15,"No",IF(C11&lt;-15,"No","Yes")))</f>
        <v>N/A</v>
      </c>
      <c r="E11" s="24">
        <v>1012.368825</v>
      </c>
      <c r="F11" s="5" t="str">
        <f>IF($B11="N/A","N/A",IF(E11&gt;15,"No",IF(E11&lt;-15,"No","Yes")))</f>
        <v>N/A</v>
      </c>
      <c r="G11" s="24">
        <v>1152.6832604000001</v>
      </c>
      <c r="H11" s="5" t="str">
        <f>IF($B11="N/A","N/A",IF(G11&gt;15,"No",IF(G11&lt;-15,"No","Yes")))</f>
        <v>N/A</v>
      </c>
      <c r="I11" s="6">
        <v>6.7039999999999997</v>
      </c>
      <c r="J11" s="6">
        <v>13.86</v>
      </c>
      <c r="K11" s="105" t="str">
        <f t="shared" si="0"/>
        <v>Yes</v>
      </c>
    </row>
    <row r="12" spans="1:11" ht="25.5" x14ac:dyDescent="0.2">
      <c r="A12" s="124" t="s">
        <v>841</v>
      </c>
      <c r="B12" s="22" t="s">
        <v>213</v>
      </c>
      <c r="C12" s="24">
        <v>780.79074876000004</v>
      </c>
      <c r="D12" s="5" t="str">
        <f>IF($B12="N/A","N/A",IF(C12&gt;15,"No",IF(C12&lt;-15,"No","Yes")))</f>
        <v>N/A</v>
      </c>
      <c r="E12" s="24">
        <v>842.86845334999998</v>
      </c>
      <c r="F12" s="5" t="str">
        <f>IF($B12="N/A","N/A",IF(E12&gt;15,"No",IF(E12&lt;-15,"No","Yes")))</f>
        <v>N/A</v>
      </c>
      <c r="G12" s="24">
        <v>1353.2311556</v>
      </c>
      <c r="H12" s="5" t="str">
        <f>IF($B12="N/A","N/A",IF(G12&gt;15,"No",IF(G12&lt;-15,"No","Yes")))</f>
        <v>N/A</v>
      </c>
      <c r="I12" s="6">
        <v>7.9509999999999996</v>
      </c>
      <c r="J12" s="6">
        <v>60.55</v>
      </c>
      <c r="K12" s="105" t="str">
        <f t="shared" si="0"/>
        <v>No</v>
      </c>
    </row>
    <row r="13" spans="1:11" x14ac:dyDescent="0.2">
      <c r="A13" s="124" t="s">
        <v>650</v>
      </c>
      <c r="B13" s="22" t="s">
        <v>237</v>
      </c>
      <c r="C13" s="4">
        <v>90.513929696000005</v>
      </c>
      <c r="D13" s="5" t="str">
        <f>IF($B13="N/A","N/A",IF(C13&gt;99,"No",IF(C13&lt;75,"No","Yes")))</f>
        <v>Yes</v>
      </c>
      <c r="E13" s="4">
        <v>90.140379119000002</v>
      </c>
      <c r="F13" s="5" t="str">
        <f>IF($B13="N/A","N/A",IF(E13&gt;99,"No",IF(E13&lt;75,"No","Yes")))</f>
        <v>Yes</v>
      </c>
      <c r="G13" s="4">
        <v>78.693892052999999</v>
      </c>
      <c r="H13" s="5" t="str">
        <f>IF($B13="N/A","N/A",IF(G13&gt;99,"No",IF(G13&lt;75,"No","Yes")))</f>
        <v>Yes</v>
      </c>
      <c r="I13" s="6">
        <v>-0.41299999999999998</v>
      </c>
      <c r="J13" s="6">
        <v>-12.7</v>
      </c>
      <c r="K13" s="105" t="str">
        <f t="shared" ref="K13:K24" si="1">IF(J13="Div by 0", "N/A", IF(J13="N/A","N/A", IF(J13&gt;30, "No", IF(J13&lt;-30, "No", "Yes"))))</f>
        <v>Yes</v>
      </c>
    </row>
    <row r="14" spans="1:11" x14ac:dyDescent="0.2">
      <c r="A14" s="124" t="s">
        <v>492</v>
      </c>
      <c r="B14" s="22" t="s">
        <v>213</v>
      </c>
      <c r="C14" s="5">
        <v>98.698326703000006</v>
      </c>
      <c r="D14" s="5" t="str">
        <f>IF($B14="N/A","N/A",IF(C14&gt;15,"No",IF(C14&lt;-15,"No","Yes")))</f>
        <v>N/A</v>
      </c>
      <c r="E14" s="5">
        <v>99.330875313999996</v>
      </c>
      <c r="F14" s="5" t="str">
        <f>IF($B14="N/A","N/A",IF(E14&gt;15,"No",IF(E14&lt;-15,"No","Yes")))</f>
        <v>N/A</v>
      </c>
      <c r="G14" s="5">
        <v>63.582620050000003</v>
      </c>
      <c r="H14" s="5" t="str">
        <f>IF($B14="N/A","N/A",IF(G14&gt;15,"No",IF(G14&lt;-15,"No","Yes")))</f>
        <v>N/A</v>
      </c>
      <c r="I14" s="6">
        <v>0.64090000000000003</v>
      </c>
      <c r="J14" s="6">
        <v>-36</v>
      </c>
      <c r="K14" s="105" t="str">
        <f t="shared" si="1"/>
        <v>No</v>
      </c>
    </row>
    <row r="15" spans="1:11" x14ac:dyDescent="0.2">
      <c r="A15" s="124" t="s">
        <v>842</v>
      </c>
      <c r="B15" s="22" t="s">
        <v>213</v>
      </c>
      <c r="C15" s="23">
        <v>4.5544586590999998</v>
      </c>
      <c r="D15" s="5" t="str">
        <f>IF($B15="N/A","N/A",IF(C15&gt;15,"No",IF(C15&lt;-15,"No","Yes")))</f>
        <v>N/A</v>
      </c>
      <c r="E15" s="6">
        <v>4.5756122298999999</v>
      </c>
      <c r="F15" s="5" t="str">
        <f>IF($B15="N/A","N/A",IF(E15&gt;15,"No",IF(E15&lt;-15,"No","Yes")))</f>
        <v>N/A</v>
      </c>
      <c r="G15" s="6">
        <v>4.1262786553000002</v>
      </c>
      <c r="H15" s="5" t="str">
        <f>IF($B15="N/A","N/A",IF(G15&gt;15,"No",IF(G15&lt;-15,"No","Yes")))</f>
        <v>N/A</v>
      </c>
      <c r="I15" s="6">
        <v>0.46450000000000002</v>
      </c>
      <c r="J15" s="6">
        <v>-9.82</v>
      </c>
      <c r="K15" s="105" t="str">
        <f t="shared" si="1"/>
        <v>Yes</v>
      </c>
    </row>
    <row r="16" spans="1:11" x14ac:dyDescent="0.2">
      <c r="A16" s="125" t="s">
        <v>651</v>
      </c>
      <c r="B16" s="38" t="s">
        <v>238</v>
      </c>
      <c r="C16" s="5">
        <v>8.9086348726000004</v>
      </c>
      <c r="D16" s="5" t="str">
        <f>IF($B16="N/A","N/A",IF(C16&gt;20,"No",IF(C16&lt;=0,"No","Yes")))</f>
        <v>Yes</v>
      </c>
      <c r="E16" s="5">
        <v>9.1561585859000001</v>
      </c>
      <c r="F16" s="5" t="str">
        <f>IF($B16="N/A","N/A",IF(E16&gt;20,"No",IF(E16&lt;=0,"No","Yes")))</f>
        <v>Yes</v>
      </c>
      <c r="G16" s="5">
        <v>20.640973841000001</v>
      </c>
      <c r="H16" s="5" t="str">
        <f>IF($B16="N/A","N/A",IF(G16&gt;20,"No",IF(G16&lt;=0,"No","Yes")))</f>
        <v>No</v>
      </c>
      <c r="I16" s="6">
        <v>2.778</v>
      </c>
      <c r="J16" s="6">
        <v>125.4</v>
      </c>
      <c r="K16" s="105" t="str">
        <f t="shared" si="1"/>
        <v>No</v>
      </c>
    </row>
    <row r="17" spans="1:11" x14ac:dyDescent="0.2">
      <c r="A17" s="125" t="s">
        <v>369</v>
      </c>
      <c r="B17" s="22" t="s">
        <v>213</v>
      </c>
      <c r="C17" s="5">
        <v>99.900302007999997</v>
      </c>
      <c r="D17" s="5" t="str">
        <f>IF($B17="N/A","N/A",IF(C17&gt;15,"No",IF(C17&lt;-15,"No","Yes")))</f>
        <v>N/A</v>
      </c>
      <c r="E17" s="5">
        <v>99.979069718000005</v>
      </c>
      <c r="F17" s="5" t="str">
        <f>IF($B17="N/A","N/A",IF(E17&gt;15,"No",IF(E17&lt;-15,"No","Yes")))</f>
        <v>N/A</v>
      </c>
      <c r="G17" s="5">
        <v>23.268227291999999</v>
      </c>
      <c r="H17" s="5" t="str">
        <f>IF($B17="N/A","N/A",IF(G17&gt;15,"No",IF(G17&lt;-15,"No","Yes")))</f>
        <v>N/A</v>
      </c>
      <c r="I17" s="6">
        <v>7.8799999999999995E-2</v>
      </c>
      <c r="J17" s="6">
        <v>-76.7</v>
      </c>
      <c r="K17" s="105" t="str">
        <f t="shared" si="1"/>
        <v>No</v>
      </c>
    </row>
    <row r="18" spans="1:11" x14ac:dyDescent="0.2">
      <c r="A18" s="125" t="s">
        <v>843</v>
      </c>
      <c r="B18" s="22" t="s">
        <v>213</v>
      </c>
      <c r="C18" s="6">
        <v>3.9201067372999998</v>
      </c>
      <c r="D18" s="5" t="str">
        <f>IF($B18="N/A","N/A",IF(C18&gt;15,"No",IF(C18&lt;-15,"No","Yes")))</f>
        <v>N/A</v>
      </c>
      <c r="E18" s="6">
        <v>3.6941323345999999</v>
      </c>
      <c r="F18" s="5" t="str">
        <f>IF($B18="N/A","N/A",IF(E18&gt;15,"No",IF(E18&lt;-15,"No","Yes")))</f>
        <v>N/A</v>
      </c>
      <c r="G18" s="6">
        <v>3.3832201732999998</v>
      </c>
      <c r="H18" s="5" t="str">
        <f>IF($B18="N/A","N/A",IF(G18&gt;15,"No",IF(G18&lt;-15,"No","Yes")))</f>
        <v>N/A</v>
      </c>
      <c r="I18" s="6">
        <v>-5.76</v>
      </c>
      <c r="J18" s="6">
        <v>-8.42</v>
      </c>
      <c r="K18" s="105" t="str">
        <f t="shared" si="1"/>
        <v>Yes</v>
      </c>
    </row>
    <row r="19" spans="1:11" x14ac:dyDescent="0.2">
      <c r="A19" s="124" t="s">
        <v>652</v>
      </c>
      <c r="B19" s="38" t="s">
        <v>239</v>
      </c>
      <c r="C19" s="5">
        <v>8.1424968400000006E-2</v>
      </c>
      <c r="D19" s="5" t="str">
        <f>IF($B19="N/A","N/A",IF(C19&gt;10,"No",IF(C19&lt;=0,"No","Yes")))</f>
        <v>Yes</v>
      </c>
      <c r="E19" s="5">
        <v>8.8574504400000004E-2</v>
      </c>
      <c r="F19" s="5" t="str">
        <f>IF($B19="N/A","N/A",IF(E19&gt;10,"No",IF(E19&lt;=0,"No","Yes")))</f>
        <v>Yes</v>
      </c>
      <c r="G19" s="5">
        <v>8.5529554499999993E-2</v>
      </c>
      <c r="H19" s="5" t="str">
        <f>IF($B19="N/A","N/A",IF(G19&gt;10,"No",IF(G19&lt;=0,"No","Yes")))</f>
        <v>Yes</v>
      </c>
      <c r="I19" s="6">
        <v>8.7810000000000006</v>
      </c>
      <c r="J19" s="6">
        <v>-3.44</v>
      </c>
      <c r="K19" s="105" t="str">
        <f t="shared" si="1"/>
        <v>Yes</v>
      </c>
    </row>
    <row r="20" spans="1:11" x14ac:dyDescent="0.2">
      <c r="A20" s="124" t="s">
        <v>129</v>
      </c>
      <c r="B20" s="22" t="s">
        <v>213</v>
      </c>
      <c r="C20" s="5">
        <v>96.140291994999998</v>
      </c>
      <c r="D20" s="5" t="str">
        <f>IF($B20="N/A","N/A",IF(C20&gt;15,"No",IF(C20&lt;-15,"No","Yes")))</f>
        <v>N/A</v>
      </c>
      <c r="E20" s="5">
        <v>89.403032217000003</v>
      </c>
      <c r="F20" s="5" t="str">
        <f>IF($B20="N/A","N/A",IF(E20&gt;15,"No",IF(E20&lt;-15,"No","Yes")))</f>
        <v>N/A</v>
      </c>
      <c r="G20" s="5">
        <v>27.748533613999999</v>
      </c>
      <c r="H20" s="5" t="str">
        <f>IF($B20="N/A","N/A",IF(G20&gt;15,"No",IF(G20&lt;-15,"No","Yes")))</f>
        <v>N/A</v>
      </c>
      <c r="I20" s="6">
        <v>-7.01</v>
      </c>
      <c r="J20" s="6">
        <v>-69</v>
      </c>
      <c r="K20" s="105" t="str">
        <f t="shared" si="1"/>
        <v>No</v>
      </c>
    </row>
    <row r="21" spans="1:11" x14ac:dyDescent="0.2">
      <c r="A21" s="124" t="s">
        <v>844</v>
      </c>
      <c r="B21" s="22" t="s">
        <v>213</v>
      </c>
      <c r="C21" s="6">
        <v>24.031593646000001</v>
      </c>
      <c r="D21" s="5" t="str">
        <f>IF($B21="N/A","N/A",IF(C21&gt;15,"No",IF(C21&lt;-15,"No","Yes")))</f>
        <v>N/A</v>
      </c>
      <c r="E21" s="6">
        <v>23.407525172</v>
      </c>
      <c r="F21" s="5" t="str">
        <f>IF($B21="N/A","N/A",IF(E21&gt;15,"No",IF(E21&lt;-15,"No","Yes")))</f>
        <v>N/A</v>
      </c>
      <c r="G21" s="6">
        <v>23.539295393</v>
      </c>
      <c r="H21" s="5" t="str">
        <f>IF($B21="N/A","N/A",IF(G21&gt;15,"No",IF(G21&lt;-15,"No","Yes")))</f>
        <v>N/A</v>
      </c>
      <c r="I21" s="6">
        <v>-2.6</v>
      </c>
      <c r="J21" s="6">
        <v>0.56289999999999996</v>
      </c>
      <c r="K21" s="105" t="str">
        <f t="shared" si="1"/>
        <v>Yes</v>
      </c>
    </row>
    <row r="22" spans="1:11" x14ac:dyDescent="0.2">
      <c r="A22" s="124" t="s">
        <v>1682</v>
      </c>
      <c r="B22" s="38" t="s">
        <v>224</v>
      </c>
      <c r="C22" s="5">
        <v>0.4960104635</v>
      </c>
      <c r="D22" s="5" t="str">
        <f>IF($B22="N/A","N/A",IF(C22&gt;5,"No",IF(C22&lt;=0,"No","Yes")))</f>
        <v>Yes</v>
      </c>
      <c r="E22" s="5">
        <v>0.61488779069999999</v>
      </c>
      <c r="F22" s="5" t="str">
        <f>IF($B22="N/A","N/A",IF(E22&gt;5,"No",IF(E22&lt;=0,"No","Yes")))</f>
        <v>Yes</v>
      </c>
      <c r="G22" s="5">
        <v>0.57960455219999996</v>
      </c>
      <c r="H22" s="5" t="str">
        <f>IF($B22="N/A","N/A",IF(G22&gt;5,"No",IF(G22&lt;=0,"No","Yes")))</f>
        <v>Yes</v>
      </c>
      <c r="I22" s="6">
        <v>23.97</v>
      </c>
      <c r="J22" s="6">
        <v>-5.74</v>
      </c>
      <c r="K22" s="105" t="str">
        <f t="shared" si="1"/>
        <v>Yes</v>
      </c>
    </row>
    <row r="23" spans="1:11" x14ac:dyDescent="0.2">
      <c r="A23" s="124" t="s">
        <v>130</v>
      </c>
      <c r="B23" s="22" t="s">
        <v>213</v>
      </c>
      <c r="C23" s="5">
        <v>99.258953168000005</v>
      </c>
      <c r="D23" s="5" t="str">
        <f>IF($B23="N/A","N/A",IF(C23&gt;15,"No",IF(C23&lt;-15,"No","Yes")))</f>
        <v>N/A</v>
      </c>
      <c r="E23" s="5">
        <v>98.641854539999997</v>
      </c>
      <c r="F23" s="5" t="str">
        <f>IF($B23="N/A","N/A",IF(E23&gt;15,"No",IF(E23&lt;-15,"No","Yes")))</f>
        <v>N/A</v>
      </c>
      <c r="G23" s="5">
        <v>44.358382528999996</v>
      </c>
      <c r="H23" s="5" t="str">
        <f>IF($B23="N/A","N/A",IF(G23&gt;15,"No",IF(G23&lt;-15,"No","Yes")))</f>
        <v>N/A</v>
      </c>
      <c r="I23" s="6">
        <v>-0.622</v>
      </c>
      <c r="J23" s="6">
        <v>-55</v>
      </c>
      <c r="K23" s="105" t="str">
        <f t="shared" si="1"/>
        <v>No</v>
      </c>
    </row>
    <row r="24" spans="1:11" x14ac:dyDescent="0.2">
      <c r="A24" s="124" t="s">
        <v>845</v>
      </c>
      <c r="B24" s="22" t="s">
        <v>213</v>
      </c>
      <c r="C24" s="6">
        <v>8.9700535650000006</v>
      </c>
      <c r="D24" s="5" t="str">
        <f>IF($B24="N/A","N/A",IF(C24&gt;15,"No",IF(C24&lt;-15,"No","Yes")))</f>
        <v>N/A</v>
      </c>
      <c r="E24" s="6">
        <v>6.8585101475999997</v>
      </c>
      <c r="F24" s="5" t="str">
        <f>IF($B24="N/A","N/A",IF(E24&gt;15,"No",IF(E24&lt;-15,"No","Yes")))</f>
        <v>N/A</v>
      </c>
      <c r="G24" s="6">
        <v>5.5277930655</v>
      </c>
      <c r="H24" s="5" t="str">
        <f>IF($B24="N/A","N/A",IF(G24&gt;15,"No",IF(G24&lt;-15,"No","Yes")))</f>
        <v>N/A</v>
      </c>
      <c r="I24" s="6">
        <v>-23.5</v>
      </c>
      <c r="J24" s="6">
        <v>-19.399999999999999</v>
      </c>
      <c r="K24" s="105" t="str">
        <f t="shared" si="1"/>
        <v>Yes</v>
      </c>
    </row>
    <row r="25" spans="1:11" x14ac:dyDescent="0.2">
      <c r="A25" s="124" t="s">
        <v>15</v>
      </c>
      <c r="B25" s="22" t="s">
        <v>240</v>
      </c>
      <c r="C25" s="5">
        <v>0.72036296489999996</v>
      </c>
      <c r="D25" s="5" t="str">
        <f>IF($B25="N/A","N/A",IF(C25&gt;20,"No",IF(C25&lt;1,"No","Yes")))</f>
        <v>No</v>
      </c>
      <c r="E25" s="5">
        <v>0.64227706419999997</v>
      </c>
      <c r="F25" s="5" t="str">
        <f>IF($B25="N/A","N/A",IF(E25&gt;20,"No",IF(E25&lt;1,"No","Yes")))</f>
        <v>No</v>
      </c>
      <c r="G25" s="5">
        <v>0.31134867459999999</v>
      </c>
      <c r="H25" s="5" t="str">
        <f>IF($B25="N/A","N/A",IF(G25&gt;20,"No",IF(G25&lt;1,"No","Yes")))</f>
        <v>No</v>
      </c>
      <c r="I25" s="6">
        <v>-10.8</v>
      </c>
      <c r="J25" s="6">
        <v>-51.5</v>
      </c>
      <c r="K25" s="105" t="str">
        <f t="shared" ref="K25:K34" si="2">IF(J25="Div by 0", "N/A", IF(J25="N/A","N/A", IF(J25&gt;30, "No", IF(J25&lt;-30, "No", "Yes"))))</f>
        <v>No</v>
      </c>
    </row>
    <row r="26" spans="1:11" x14ac:dyDescent="0.2">
      <c r="A26" s="124" t="s">
        <v>159</v>
      </c>
      <c r="B26" s="22" t="s">
        <v>214</v>
      </c>
      <c r="C26" s="5">
        <v>0.57728512570000001</v>
      </c>
      <c r="D26" s="5" t="str">
        <f>IF($B26="N/A","N/A",IF(C26&gt;100,"No",IF(C26&lt;95,"No","Yes")))</f>
        <v>No</v>
      </c>
      <c r="E26" s="5">
        <v>1.0701820058</v>
      </c>
      <c r="F26" s="5" t="str">
        <f>IF($B26="N/A","N/A",IF(E26&gt;100,"No",IF(E26&lt;95,"No","Yes")))</f>
        <v>No</v>
      </c>
      <c r="G26" s="5">
        <v>47.381572310999999</v>
      </c>
      <c r="H26" s="5" t="str">
        <f>IF($B26="N/A","N/A",IF(G26&gt;100,"No",IF(G26&lt;95,"No","Yes")))</f>
        <v>No</v>
      </c>
      <c r="I26" s="6">
        <v>85.38</v>
      </c>
      <c r="J26" s="6">
        <v>4327</v>
      </c>
      <c r="K26" s="105" t="str">
        <f t="shared" si="2"/>
        <v>No</v>
      </c>
    </row>
    <row r="27" spans="1:11" x14ac:dyDescent="0.2">
      <c r="A27" s="124" t="s">
        <v>32</v>
      </c>
      <c r="B27" s="22" t="s">
        <v>214</v>
      </c>
      <c r="C27" s="5">
        <v>99.996638606999994</v>
      </c>
      <c r="D27" s="5" t="str">
        <f>IF($B27="N/A","N/A",IF(C27&gt;100,"No",IF(C27&lt;95,"No","Yes")))</f>
        <v>Yes</v>
      </c>
      <c r="E27" s="5">
        <v>99.997286251999995</v>
      </c>
      <c r="F27" s="5" t="str">
        <f>IF($B27="N/A","N/A",IF(E27&gt;100,"No",IF(E27&lt;95,"No","Yes")))</f>
        <v>Yes</v>
      </c>
      <c r="G27" s="5">
        <v>99.998404922999995</v>
      </c>
      <c r="H27" s="5" t="str">
        <f>IF($B27="N/A","N/A",IF(G27&gt;100,"No",IF(G27&lt;95,"No","Yes")))</f>
        <v>Yes</v>
      </c>
      <c r="I27" s="6">
        <v>5.9999999999999995E-4</v>
      </c>
      <c r="J27" s="6">
        <v>1.1000000000000001E-3</v>
      </c>
      <c r="K27" s="105" t="str">
        <f t="shared" si="2"/>
        <v>Yes</v>
      </c>
    </row>
    <row r="28" spans="1:11" x14ac:dyDescent="0.2">
      <c r="A28" s="124" t="s">
        <v>846</v>
      </c>
      <c r="B28" s="22" t="s">
        <v>226</v>
      </c>
      <c r="C28" s="5">
        <v>8.2505437167999993</v>
      </c>
      <c r="D28" s="5" t="str">
        <f>IF($B28="N/A","N/A",IF(C28&gt;30,"No",IF(C28&lt;5,"No","Yes")))</f>
        <v>Yes</v>
      </c>
      <c r="E28" s="5">
        <v>7.9371316581000002</v>
      </c>
      <c r="F28" s="5" t="str">
        <f>IF($B28="N/A","N/A",IF(E28&gt;30,"No",IF(E28&lt;5,"No","Yes")))</f>
        <v>Yes</v>
      </c>
      <c r="G28" s="5">
        <v>17.174451558000001</v>
      </c>
      <c r="H28" s="5" t="str">
        <f>IF($B28="N/A","N/A",IF(G28&gt;30,"No",IF(G28&lt;5,"No","Yes")))</f>
        <v>Yes</v>
      </c>
      <c r="I28" s="6">
        <v>-3.8</v>
      </c>
      <c r="J28" s="6">
        <v>116.4</v>
      </c>
      <c r="K28" s="105" t="str">
        <f t="shared" si="2"/>
        <v>No</v>
      </c>
    </row>
    <row r="29" spans="1:11" x14ac:dyDescent="0.2">
      <c r="A29" s="124" t="s">
        <v>847</v>
      </c>
      <c r="B29" s="22" t="s">
        <v>227</v>
      </c>
      <c r="C29" s="5">
        <v>58.919483454000002</v>
      </c>
      <c r="D29" s="5" t="str">
        <f>IF($B29="N/A","N/A",IF(C29&gt;75,"No",IF(C29&lt;15,"No","Yes")))</f>
        <v>Yes</v>
      </c>
      <c r="E29" s="5">
        <v>58.469782152999997</v>
      </c>
      <c r="F29" s="5" t="str">
        <f>IF($B29="N/A","N/A",IF(E29&gt;75,"No",IF(E29&lt;15,"No","Yes")))</f>
        <v>Yes</v>
      </c>
      <c r="G29" s="5">
        <v>54.185618687999998</v>
      </c>
      <c r="H29" s="5" t="str">
        <f>IF($B29="N/A","N/A",IF(G29&gt;75,"No",IF(G29&lt;15,"No","Yes")))</f>
        <v>Yes</v>
      </c>
      <c r="I29" s="6">
        <v>-0.76300000000000001</v>
      </c>
      <c r="J29" s="6">
        <v>-7.33</v>
      </c>
      <c r="K29" s="105" t="str">
        <f t="shared" si="2"/>
        <v>Yes</v>
      </c>
    </row>
    <row r="30" spans="1:11" x14ac:dyDescent="0.2">
      <c r="A30" s="124" t="s">
        <v>848</v>
      </c>
      <c r="B30" s="22" t="s">
        <v>228</v>
      </c>
      <c r="C30" s="5">
        <v>32.829972828999999</v>
      </c>
      <c r="D30" s="5" t="str">
        <f>IF($B30="N/A","N/A",IF(C30&gt;70,"No",IF(C30&lt;25,"No","Yes")))</f>
        <v>Yes</v>
      </c>
      <c r="E30" s="5">
        <v>33.593086188999997</v>
      </c>
      <c r="F30" s="5" t="str">
        <f>IF($B30="N/A","N/A",IF(E30&gt;70,"No",IF(E30&lt;25,"No","Yes")))</f>
        <v>Yes</v>
      </c>
      <c r="G30" s="5">
        <v>27.440618786000002</v>
      </c>
      <c r="H30" s="5" t="str">
        <f>IF($B30="N/A","N/A",IF(G30&gt;70,"No",IF(G30&lt;25,"No","Yes")))</f>
        <v>Yes</v>
      </c>
      <c r="I30" s="6">
        <v>2.3239999999999998</v>
      </c>
      <c r="J30" s="6">
        <v>-18.3</v>
      </c>
      <c r="K30" s="105" t="str">
        <f t="shared" si="2"/>
        <v>Yes</v>
      </c>
    </row>
    <row r="31" spans="1:11" x14ac:dyDescent="0.2">
      <c r="A31" s="124" t="s">
        <v>160</v>
      </c>
      <c r="B31" s="22" t="s">
        <v>214</v>
      </c>
      <c r="C31" s="5">
        <v>99.997485787000002</v>
      </c>
      <c r="D31" s="5" t="str">
        <f>IF($B31="N/A","N/A",IF(C31&gt;100,"No",IF(C31&lt;95,"No","Yes")))</f>
        <v>Yes</v>
      </c>
      <c r="E31" s="5">
        <v>99.997076426000007</v>
      </c>
      <c r="F31" s="5" t="str">
        <f>IF($B31="N/A","N/A",IF(E31&gt;100,"No",IF(E31&lt;95,"No","Yes")))</f>
        <v>Yes</v>
      </c>
      <c r="G31" s="5">
        <v>99.998739375</v>
      </c>
      <c r="H31" s="5" t="str">
        <f>IF($B31="N/A","N/A",IF(G31&gt;100,"No",IF(G31&lt;95,"No","Yes")))</f>
        <v>Yes</v>
      </c>
      <c r="I31" s="6">
        <v>0</v>
      </c>
      <c r="J31" s="6">
        <v>1.6999999999999999E-3</v>
      </c>
      <c r="K31" s="105" t="str">
        <f t="shared" si="2"/>
        <v>Yes</v>
      </c>
    </row>
    <row r="32" spans="1:11" x14ac:dyDescent="0.2">
      <c r="A32" s="103" t="s">
        <v>372</v>
      </c>
      <c r="B32" s="22" t="s">
        <v>241</v>
      </c>
      <c r="C32" s="5">
        <v>0.24350970990000001</v>
      </c>
      <c r="D32" s="5" t="str">
        <f>IF($B32="N/A","N/A",IF(C32&gt;5,"No",IF(C32&lt;1,"No","Yes")))</f>
        <v>No</v>
      </c>
      <c r="E32" s="5">
        <v>0.27794936869999998</v>
      </c>
      <c r="F32" s="5" t="str">
        <f>IF($B32="N/A","N/A",IF(E32&gt;5,"No",IF(E32&lt;1,"No","Yes")))</f>
        <v>No</v>
      </c>
      <c r="G32" s="5">
        <v>2.0003290488999999</v>
      </c>
      <c r="H32" s="5" t="str">
        <f>IF($B32="N/A","N/A",IF(G32&gt;5,"No",IF(G32&lt;1,"No","Yes")))</f>
        <v>Yes</v>
      </c>
      <c r="I32" s="6">
        <v>14.14</v>
      </c>
      <c r="J32" s="6">
        <v>619.70000000000005</v>
      </c>
      <c r="K32" s="105" t="str">
        <f t="shared" si="2"/>
        <v>No</v>
      </c>
    </row>
    <row r="33" spans="1:11" x14ac:dyDescent="0.2">
      <c r="A33" s="103" t="s">
        <v>374</v>
      </c>
      <c r="B33" s="22" t="s">
        <v>242</v>
      </c>
      <c r="C33" s="5">
        <v>99.460264096000003</v>
      </c>
      <c r="D33" s="5" t="str">
        <f>IF($B33="N/A","N/A",IF(C33&gt;98,"No",IF(C33&lt;8,"No","Yes")))</f>
        <v>No</v>
      </c>
      <c r="E33" s="5">
        <v>99.425300862</v>
      </c>
      <c r="F33" s="5" t="str">
        <f>IF($B33="N/A","N/A",IF(E33&gt;98,"No",IF(E33&lt;8,"No","Yes")))</f>
        <v>No</v>
      </c>
      <c r="G33" s="5">
        <v>97.697635465999994</v>
      </c>
      <c r="H33" s="5" t="str">
        <f>IF($B33="N/A","N/A",IF(G33&gt;98,"No",IF(G33&lt;8,"No","Yes")))</f>
        <v>Yes</v>
      </c>
      <c r="I33" s="6">
        <v>-3.5000000000000003E-2</v>
      </c>
      <c r="J33" s="6">
        <v>-1.74</v>
      </c>
      <c r="K33" s="105" t="str">
        <f t="shared" si="2"/>
        <v>Yes</v>
      </c>
    </row>
    <row r="34" spans="1:11" x14ac:dyDescent="0.2">
      <c r="A34" s="120" t="s">
        <v>375</v>
      </c>
      <c r="B34" s="126" t="s">
        <v>224</v>
      </c>
      <c r="C34" s="114">
        <v>7.6300893300000006E-2</v>
      </c>
      <c r="D34" s="114" t="str">
        <f>IF($B34="N/A","N/A",IF(C34&gt;5,"No",IF(C34&lt;=0,"No","Yes")))</f>
        <v>Yes</v>
      </c>
      <c r="E34" s="114">
        <v>8.3692555299999999E-2</v>
      </c>
      <c r="F34" s="114" t="str">
        <f>IF($B34="N/A","N/A",IF(E34&gt;5,"No",IF(E34&lt;=0,"No","Yes")))</f>
        <v>Yes</v>
      </c>
      <c r="G34" s="114">
        <v>0.1095972033</v>
      </c>
      <c r="H34" s="114" t="str">
        <f>IF($B34="N/A","N/A",IF(G34&gt;5,"No",IF(G34&lt;=0,"No","Yes")))</f>
        <v>Yes</v>
      </c>
      <c r="I34" s="115">
        <v>9.6880000000000006</v>
      </c>
      <c r="J34" s="115">
        <v>30.95</v>
      </c>
      <c r="K34" s="116" t="str">
        <f t="shared" si="2"/>
        <v>No</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114034</v>
      </c>
      <c r="D6" s="5" t="str">
        <f>IF($B6="N/A","N/A",IF(C6&gt;15,"No",IF(C6&lt;-15,"No","Yes")))</f>
        <v>N/A</v>
      </c>
      <c r="E6" s="23">
        <v>91128</v>
      </c>
      <c r="F6" s="5" t="str">
        <f>IF($B6="N/A","N/A",IF(E6&gt;15,"No",IF(E6&lt;-15,"No","Yes")))</f>
        <v>N/A</v>
      </c>
      <c r="G6" s="23">
        <v>83869</v>
      </c>
      <c r="H6" s="5" t="str">
        <f>IF($B6="N/A","N/A",IF(G6&gt;15,"No",IF(G6&lt;-15,"No","Yes")))</f>
        <v>N/A</v>
      </c>
      <c r="I6" s="6">
        <v>-20.100000000000001</v>
      </c>
      <c r="J6" s="6">
        <v>-7.97</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935.67391304</v>
      </c>
      <c r="D9" s="5" t="str">
        <f>IF($B9="N/A","N/A",IF(C9&gt;15,"No",IF(C9&lt;-15,"No","Yes")))</f>
        <v>N/A</v>
      </c>
      <c r="E9" s="24">
        <v>1141.8448226999999</v>
      </c>
      <c r="F9" s="5" t="str">
        <f>IF($B9="N/A","N/A",IF(E9&gt;15,"No",IF(E9&lt;-15,"No","Yes")))</f>
        <v>N/A</v>
      </c>
      <c r="G9" s="24">
        <v>1326.9445206</v>
      </c>
      <c r="H9" s="5" t="str">
        <f>IF($B9="N/A","N/A",IF(G9&gt;15,"No",IF(G9&lt;-15,"No","Yes")))</f>
        <v>N/A</v>
      </c>
      <c r="I9" s="6">
        <v>22.03</v>
      </c>
      <c r="J9" s="6">
        <v>16.21</v>
      </c>
      <c r="K9" s="105" t="str">
        <f t="shared" si="0"/>
        <v>Yes</v>
      </c>
    </row>
    <row r="10" spans="1:11" x14ac:dyDescent="0.2">
      <c r="A10" s="124" t="s">
        <v>650</v>
      </c>
      <c r="B10" s="22" t="s">
        <v>237</v>
      </c>
      <c r="C10" s="4">
        <v>98.089166388999999</v>
      </c>
      <c r="D10" s="5" t="str">
        <f>IF($B10="N/A","N/A",IF(C10&gt;99,"No",IF(C10&lt;75,"No","Yes")))</f>
        <v>Yes</v>
      </c>
      <c r="E10" s="4">
        <v>97.200640856999996</v>
      </c>
      <c r="F10" s="5" t="str">
        <f>IF($B10="N/A","N/A",IF(E10&gt;99,"No",IF(E10&lt;75,"No","Yes")))</f>
        <v>Yes</v>
      </c>
      <c r="G10" s="4">
        <v>96.948813029999997</v>
      </c>
      <c r="H10" s="5" t="str">
        <f>IF($B10="N/A","N/A",IF(G10&gt;99,"No",IF(G10&lt;75,"No","Yes")))</f>
        <v>Yes</v>
      </c>
      <c r="I10" s="6">
        <v>-0.90600000000000003</v>
      </c>
      <c r="J10" s="6">
        <v>-0.25900000000000001</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1.8792640790999999</v>
      </c>
      <c r="D12" s="5" t="str">
        <f>IF($B12="N/A","N/A",IF(C12&gt;10,"No",IF(C12&lt;=0,"No","Yes")))</f>
        <v>Yes</v>
      </c>
      <c r="E12" s="5">
        <v>2.7730225616999999</v>
      </c>
      <c r="F12" s="5" t="str">
        <f>IF($B12="N/A","N/A",IF(E12&gt;10,"No",IF(E12&lt;=0,"No","Yes")))</f>
        <v>Yes</v>
      </c>
      <c r="G12" s="5">
        <v>3.0094552218000001</v>
      </c>
      <c r="H12" s="5" t="str">
        <f>IF($B12="N/A","N/A",IF(G12&gt;10,"No",IF(G12&lt;=0,"No","Yes")))</f>
        <v>Yes</v>
      </c>
      <c r="I12" s="6">
        <v>47.56</v>
      </c>
      <c r="J12" s="6">
        <v>8.5259999999999998</v>
      </c>
      <c r="K12" s="105" t="str">
        <f t="shared" si="0"/>
        <v>Yes</v>
      </c>
    </row>
    <row r="13" spans="1:11" x14ac:dyDescent="0.2">
      <c r="A13" s="124" t="s">
        <v>653</v>
      </c>
      <c r="B13" s="38" t="s">
        <v>224</v>
      </c>
      <c r="C13" s="5">
        <v>3.1569531900000003E-2</v>
      </c>
      <c r="D13" s="5" t="str">
        <f>IF($B13="N/A","N/A",IF(C13&gt;5,"No",IF(C13&lt;=0,"No","Yes")))</f>
        <v>Yes</v>
      </c>
      <c r="E13" s="5">
        <v>2.6336581500000001E-2</v>
      </c>
      <c r="F13" s="5" t="str">
        <f>IF($B13="N/A","N/A",IF(E13&gt;5,"No",IF(E13&lt;=0,"No","Yes")))</f>
        <v>Yes</v>
      </c>
      <c r="G13" s="5">
        <v>4.1731748300000003E-2</v>
      </c>
      <c r="H13" s="5" t="str">
        <f>IF($B13="N/A","N/A",IF(G13&gt;5,"No",IF(G13&lt;=0,"No","Yes")))</f>
        <v>Yes</v>
      </c>
      <c r="I13" s="6">
        <v>-16.600000000000001</v>
      </c>
      <c r="J13" s="6">
        <v>58.46</v>
      </c>
      <c r="K13" s="105" t="str">
        <f t="shared" si="0"/>
        <v>No</v>
      </c>
    </row>
    <row r="14" spans="1:11" x14ac:dyDescent="0.2">
      <c r="A14" s="124" t="s">
        <v>159</v>
      </c>
      <c r="B14" s="22" t="s">
        <v>214</v>
      </c>
      <c r="C14" s="5">
        <v>1.8661101074999999</v>
      </c>
      <c r="D14" s="5" t="str">
        <f>IF($B14="N/A","N/A",IF(C14&gt;100,"No",IF(C14&lt;95,"No","Yes")))</f>
        <v>No</v>
      </c>
      <c r="E14" s="5">
        <v>4.0722939161999996</v>
      </c>
      <c r="F14" s="5" t="str">
        <f>IF($B14="N/A","N/A",IF(E14&gt;100,"No",IF(E14&lt;95,"No","Yes")))</f>
        <v>No</v>
      </c>
      <c r="G14" s="5">
        <v>71.447137798</v>
      </c>
      <c r="H14" s="5" t="str">
        <f>IF($B14="N/A","N/A",IF(G14&gt;100,"No",IF(G14&lt;95,"No","Yes")))</f>
        <v>No</v>
      </c>
      <c r="I14" s="6">
        <v>118.2</v>
      </c>
      <c r="J14" s="6">
        <v>1654</v>
      </c>
      <c r="K14" s="105" t="str">
        <f t="shared" si="0"/>
        <v>No</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9.1876107125999997</v>
      </c>
      <c r="D16" s="5" t="str">
        <f>IF($B16="N/A","N/A",IF(C16&gt;30,"No",IF(C16&lt;5,"No","Yes")))</f>
        <v>Yes</v>
      </c>
      <c r="E16" s="5">
        <v>8.6164515846</v>
      </c>
      <c r="F16" s="5" t="str">
        <f>IF($B16="N/A","N/A",IF(E16&gt;30,"No",IF(E16&lt;5,"No","Yes")))</f>
        <v>Yes</v>
      </c>
      <c r="G16" s="5">
        <v>8.2676555103999991</v>
      </c>
      <c r="H16" s="5" t="str">
        <f>IF($B16="N/A","N/A",IF(G16&gt;30,"No",IF(G16&lt;5,"No","Yes")))</f>
        <v>Yes</v>
      </c>
      <c r="I16" s="6">
        <v>-6.22</v>
      </c>
      <c r="J16" s="6">
        <v>-4.05</v>
      </c>
      <c r="K16" s="105" t="str">
        <f t="shared" si="0"/>
        <v>Yes</v>
      </c>
    </row>
    <row r="17" spans="1:11" x14ac:dyDescent="0.2">
      <c r="A17" s="124" t="s">
        <v>847</v>
      </c>
      <c r="B17" s="22" t="s">
        <v>227</v>
      </c>
      <c r="C17" s="5">
        <v>42.401389059000003</v>
      </c>
      <c r="D17" s="5" t="str">
        <f>IF($B17="N/A","N/A",IF(C17&gt;75,"No",IF(C17&lt;15,"No","Yes")))</f>
        <v>Yes</v>
      </c>
      <c r="E17" s="5">
        <v>40.091958564000002</v>
      </c>
      <c r="F17" s="5" t="str">
        <f>IF($B17="N/A","N/A",IF(E17&gt;75,"No",IF(E17&lt;15,"No","Yes")))</f>
        <v>Yes</v>
      </c>
      <c r="G17" s="5">
        <v>40.192442976999999</v>
      </c>
      <c r="H17" s="5" t="str">
        <f>IF($B17="N/A","N/A",IF(G17&gt;75,"No",IF(G17&lt;15,"No","Yes")))</f>
        <v>Yes</v>
      </c>
      <c r="I17" s="6">
        <v>-5.45</v>
      </c>
      <c r="J17" s="6">
        <v>0.25059999999999999</v>
      </c>
      <c r="K17" s="105" t="str">
        <f t="shared" si="0"/>
        <v>Yes</v>
      </c>
    </row>
    <row r="18" spans="1:11" x14ac:dyDescent="0.2">
      <c r="A18" s="124" t="s">
        <v>848</v>
      </c>
      <c r="B18" s="22" t="s">
        <v>228</v>
      </c>
      <c r="C18" s="5">
        <v>48.411000227999999</v>
      </c>
      <c r="D18" s="5" t="str">
        <f>IF($B18="N/A","N/A",IF(C18&gt;70,"No",IF(C18&lt;25,"No","Yes")))</f>
        <v>Yes</v>
      </c>
      <c r="E18" s="5">
        <v>51.291589852000001</v>
      </c>
      <c r="F18" s="5" t="str">
        <f>IF($B18="N/A","N/A",IF(E18&gt;70,"No",IF(E18&lt;25,"No","Yes")))</f>
        <v>Yes</v>
      </c>
      <c r="G18" s="5">
        <v>48.493483886</v>
      </c>
      <c r="H18" s="5" t="str">
        <f>IF($B18="N/A","N/A",IF(G18&gt;70,"No",IF(G18&lt;25,"No","Yes")))</f>
        <v>Yes</v>
      </c>
      <c r="I18" s="6">
        <v>5.95</v>
      </c>
      <c r="J18" s="6">
        <v>-5.46</v>
      </c>
      <c r="K18" s="105" t="str">
        <f t="shared" si="0"/>
        <v>Yes</v>
      </c>
    </row>
    <row r="19" spans="1:11" x14ac:dyDescent="0.2">
      <c r="A19" s="124" t="s">
        <v>160</v>
      </c>
      <c r="B19" s="22" t="s">
        <v>214</v>
      </c>
      <c r="C19" s="5">
        <v>99.953522633999995</v>
      </c>
      <c r="D19" s="5" t="str">
        <f>IF($B19="N/A","N/A",IF(C19&gt;100,"No",IF(C19&lt;95,"No","Yes")))</f>
        <v>Yes</v>
      </c>
      <c r="E19" s="5">
        <v>99.950618910000003</v>
      </c>
      <c r="F19" s="5" t="str">
        <f>IF($B19="N/A","N/A",IF(E19&gt;100,"No",IF(E19&lt;95,"No","Yes")))</f>
        <v>Yes</v>
      </c>
      <c r="G19" s="5">
        <v>99.988076642999999</v>
      </c>
      <c r="H19" s="5" t="str">
        <f>IF($B19="N/A","N/A",IF(G19&gt;100,"No",IF(G19&lt;95,"No","Yes")))</f>
        <v>Yes</v>
      </c>
      <c r="I19" s="6">
        <v>-3.0000000000000001E-3</v>
      </c>
      <c r="J19" s="6">
        <v>3.7499999999999999E-2</v>
      </c>
      <c r="K19" s="105" t="str">
        <f t="shared" si="0"/>
        <v>Yes</v>
      </c>
    </row>
    <row r="20" spans="1:11" x14ac:dyDescent="0.2">
      <c r="A20" s="103" t="s">
        <v>372</v>
      </c>
      <c r="B20" s="22" t="s">
        <v>241</v>
      </c>
      <c r="C20" s="5">
        <v>2.2116210955</v>
      </c>
      <c r="D20" s="5" t="str">
        <f>IF($B20="N/A","N/A",IF(C20&gt;5,"No",IF(C20&lt;1,"No","Yes")))</f>
        <v>Yes</v>
      </c>
      <c r="E20" s="5">
        <v>2.8355719428000001</v>
      </c>
      <c r="F20" s="5" t="str">
        <f>IF($B20="N/A","N/A",IF(E20&gt;5,"No",IF(E20&lt;1,"No","Yes")))</f>
        <v>Yes</v>
      </c>
      <c r="G20" s="5">
        <v>3.0082628861999998</v>
      </c>
      <c r="H20" s="5" t="str">
        <f>IF($B20="N/A","N/A",IF(G20&gt;5,"No",IF(G20&lt;1,"No","Yes")))</f>
        <v>Yes</v>
      </c>
      <c r="I20" s="6">
        <v>28.21</v>
      </c>
      <c r="J20" s="6">
        <v>6.09</v>
      </c>
      <c r="K20" s="105" t="str">
        <f t="shared" si="0"/>
        <v>Yes</v>
      </c>
    </row>
    <row r="21" spans="1:11" x14ac:dyDescent="0.2">
      <c r="A21" s="103" t="s">
        <v>374</v>
      </c>
      <c r="B21" s="22" t="s">
        <v>242</v>
      </c>
      <c r="C21" s="5">
        <v>94.899766736000004</v>
      </c>
      <c r="D21" s="5" t="str">
        <f>IF($B21="N/A","N/A",IF(C21&gt;98,"No",IF(C21&lt;8,"No","Yes")))</f>
        <v>Yes</v>
      </c>
      <c r="E21" s="5">
        <v>93.457554208999994</v>
      </c>
      <c r="F21" s="5" t="str">
        <f>IF($B21="N/A","N/A",IF(E21&gt;98,"No",IF(E21&lt;8,"No","Yes")))</f>
        <v>Yes</v>
      </c>
      <c r="G21" s="5">
        <v>93.215610058999999</v>
      </c>
      <c r="H21" s="5" t="str">
        <f>IF($B21="N/A","N/A",IF(G21&gt;98,"No",IF(G21&lt;8,"No","Yes")))</f>
        <v>Yes</v>
      </c>
      <c r="I21" s="6">
        <v>-1.52</v>
      </c>
      <c r="J21" s="6">
        <v>-0.25900000000000001</v>
      </c>
      <c r="K21" s="105" t="str">
        <f t="shared" si="0"/>
        <v>Yes</v>
      </c>
    </row>
    <row r="22" spans="1:11" x14ac:dyDescent="0.2">
      <c r="A22" s="120" t="s">
        <v>375</v>
      </c>
      <c r="B22" s="126" t="s">
        <v>224</v>
      </c>
      <c r="C22" s="114">
        <v>0.21221740880000001</v>
      </c>
      <c r="D22" s="114" t="str">
        <f>IF($B22="N/A","N/A",IF(C22&gt;5,"No",IF(C22&lt;=0,"No","Yes")))</f>
        <v>Yes</v>
      </c>
      <c r="E22" s="114">
        <v>0.23373716089999999</v>
      </c>
      <c r="F22" s="114" t="str">
        <f>IF($B22="N/A","N/A",IF(E22&gt;5,"No",IF(E22&lt;=0,"No","Yes")))</f>
        <v>Yes</v>
      </c>
      <c r="G22" s="114">
        <v>0.28496822430000002</v>
      </c>
      <c r="H22" s="114" t="str">
        <f>IF($B22="N/A","N/A",IF(G22&gt;5,"No",IF(G22&lt;=0,"No","Yes")))</f>
        <v>Yes</v>
      </c>
      <c r="I22" s="115">
        <v>10.14</v>
      </c>
      <c r="J22" s="115">
        <v>21.92</v>
      </c>
      <c r="K22" s="116" t="str">
        <f t="shared" si="0"/>
        <v>Yes</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2019-10-01T22:21:17Z</dcterms:modified>
  <dc:language>English</dc:language>
</cp:coreProperties>
</file>