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<sst xmlns="http://schemas.openxmlformats.org/spreadsheetml/2006/main" count="7139" uniqueCount="1749">
  <si>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</si>
  <si>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</si>
  <si>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</si>
  <si>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</si>
  <si>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</si>
  <si>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</si>
  <si>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</si>
  <si>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</si>
  <si>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</si>
  <si>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</si>
  <si>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</si>
  <si>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</si>
  <si>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</si>
  <si>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</si>
  <si>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</si>
  <si>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</si>
  <si>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</si>
  <si>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</si>
  <si>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</si>
  <si>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</si>
  <si>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</si>
  <si>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</si>
  <si>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</si>
  <si>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</si>
  <si>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</si>
  <si>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</si>
  <si>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</si>
  <si>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</si>
  <si>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</si>
  <si>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</si>
  <si>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</si>
  <si>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</si>
  <si>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</si>
  <si>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</si>
  <si>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</si>
  <si>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</si>
  <si>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</si>
  <si>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</si>
  <si>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</si>
  <si>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</si>
  <si>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</si>
  <si>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</si>
  <si>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</si>
  <si>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</si>
  <si>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</si>
  <si>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</si>
  <si>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</si>
  <si>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</si>
  <si>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</si>
  <si>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</si>
  <si>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</si>
  <si>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</si>
  <si>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</si>
  <si>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</si>
  <si>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</si>
  <si>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</si>
  <si>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</si>
  <si>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</si>
  <si>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</si>
  <si>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</si>
  <si>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</si>
  <si>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</si>
  <si>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</si>
  <si>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</si>
  <si>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</si>
  <si>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</si>
  <si>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</si>
  <si>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</si>
  <si>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</si>
  <si>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</si>
  <si>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</si>
  <si>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</si>
  <si>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</si>
  <si>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</si>
  <si>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</si>
  <si>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</si>
  <si>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</si>
  <si>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</si>
  <si>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</si>
  <si>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</si>
  <si>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</si>
  <si>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</si>
  <si>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</si>
  <si>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</si>
  <si>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</si>
  <si>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</si>
  <si>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</si>
  <si>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</si>
  <si>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</si>
  <si>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</si>
  <si>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</si>
  <si>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</si>
  <si>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</si>
  <si>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</si>
  <si>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</si>
  <si>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</si>
  <si>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</si>
  <si>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</si>
  <si>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</si>
  <si>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</si>
  <si>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</si>
  <si>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</si>
  <si>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</si>
  <si>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</si>
  <si>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</si>
  <si>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</si>
  <si>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</si>
  <si>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</si>
  <si>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</si>
  <si>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</si>
  <si>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</si>
  <si>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</si>
  <si>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</si>
  <si>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</si>
  <si>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</si>
  <si>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</si>
  <si>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</si>
  <si>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</si>
  <si>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</si>
  <si>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</si>
  <si>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</si>
  <si>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</si>
  <si>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</si>
  <si>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</si>
  <si>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</si>
  <si>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</si>
  <si>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</si>
  <si>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</si>
  <si>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</si>
  <si>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</si>
  <si>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</si>
  <si>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</si>
  <si>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</si>
  <si>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</si>
  <si>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</si>
  <si>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</si>
  <si>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</si>
  <si>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</si>
  <si>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</si>
  <si>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</si>
  <si>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</si>
  <si>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</si>
  <si>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</si>
  <si>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</si>
  <si>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</si>
  <si>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</si>
  <si>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</si>
  <si>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</si>
  <si>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</si>
  <si>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</si>
  <si>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</si>
  <si>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</si>
  <si>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</si>
  <si>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</si>
  <si>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</si>
  <si>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</si>
  <si>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</si>
  <si>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</si>
  <si>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</si>
  <si>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</si>
  <si>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</si>
  <si>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</si>
  <si>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</si>
  <si>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</si>
  <si>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</si>
  <si>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</si>
  <si>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</si>
  <si>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</si>
  <si>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</si>
  <si>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</si>
  <si>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</si>
  <si>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</si>
  <si>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</si>
  <si>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</si>
  <si>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</si>
  <si>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</si>
  <si>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</si>
  <si>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</si>
  <si>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</si>
  <si>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</si>
  <si>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</si>
  <si>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</si>
  <si>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</si>
  <si>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</si>
  <si>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</si>
  <si>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</si>
  <si>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</si>
  <si>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</si>
  <si>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</si>
  <si>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</si>
  <si>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</si>
  <si>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</si>
  <si>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</si>
  <si>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</si>
  <si>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</si>
  <si>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</si>
  <si>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</si>
  <si>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</si>
  <si>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</si>
  <si>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</si>
  <si>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</si>
  <si>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</si>
  <si>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</si>
  <si>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</si>
  <si>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</si>
  <si>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</si>
  <si>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</si>
  <si>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</si>
  <si>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</si>
  <si>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</si>
  <si>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</si>
  <si>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</si>
  <si>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</si>
  <si>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</si>
  <si>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</si>
  <si>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</si>
  <si>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</si>
  <si>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</si>
  <si>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</si>
  <si>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</si>
  <si>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</si>
  <si>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</si>
  <si>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</si>
  <si>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</si>
  <si>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</si>
  <si>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</si>
  <si>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</si>
  <si>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</si>
  <si>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</si>
  <si>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</si>
  <si>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</si>
  <si>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</si>
  <si>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</si>
  <si>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</si>
  <si>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</si>
  <si>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</si>
  <si>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</si>
  <si>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</si>
  <si>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</si>
  <si>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</si>
  <si>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</si>
  <si>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</si>
  <si>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</si>
  <si>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</si>
  <si>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</si>
  <si>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</si>
  <si>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</si>
  <si>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</si>
  <si>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</si>
  <si>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</si>
  <si>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</si>
  <si>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</si>
  <si>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</si>
  <si>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</si>
  <si>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</si>
  <si>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</si>
  <si>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</si>
  <si>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</si>
  <si>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</si>
  <si>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</si>
  <si>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</si>
  <si>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</si>
  <si>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</si>
  <si>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</si>
  <si>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</si>
  <si>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</si>
  <si>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</si>
  <si>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</si>
  <si>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</si>
  <si>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</si>
  <si>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</si>
  <si>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</si>
  <si>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</si>
  <si>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</si>
  <si>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</si>
  <si>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</si>
  <si>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</si>
  <si>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</si>
  <si>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</si>
  <si>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</si>
  <si>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</si>
  <si>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</si>
  <si>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</si>
  <si>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</si>
  <si>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</si>
  <si>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</si>
  <si>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</si>
  <si>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</si>
  <si>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</si>
  <si>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</si>
  <si>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</si>
  <si>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</si>
  <si>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</si>
  <si>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</si>
  <si>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</si>
  <si>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</si>
  <si>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</si>
  <si>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</si>
  <si>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</si>
  <si>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</si>
  <si>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</si>
  <si>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</si>
  <si>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</si>
  <si>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</si>
  <si>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</si>
  <si>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</si>
  <si>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</si>
  <si>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</si>
  <si>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</si>
  <si>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</si>
  <si>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</si>
  <si>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</si>
  <si>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</si>
  <si>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</si>
  <si>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</si>
  <si>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</si>
  <si>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</si>
  <si>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</si>
  <si>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</si>
  <si>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</si>
  <si>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</si>
  <si>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</si>
  <si>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</si>
  <si>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</si>
  <si>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</si>
  <si>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</si>
  <si>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</si>
  <si>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</si>
  <si>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</si>
  <si>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</si>
  <si>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</si>
  <si>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</si>
  <si>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</si>
  <si>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</si>
  <si>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</si>
  <si>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</si>
  <si>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</si>
  <si>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</si>
  <si>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</si>
  <si>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</si>
  <si>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</si>
  <si>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</si>
  <si>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</si>
  <si>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</si>
  <si>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</si>
  <si>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</si>
  <si>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</si>
  <si>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</si>
  <si>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</si>
  <si>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</si>
  <si>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</si>
  <si>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</si>
  <si>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</si>
  <si>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</si>
  <si>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</si>
  <si>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</si>
  <si>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</si>
  <si>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</si>
  <si>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</si>
  <si>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</si>
  <si>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</si>
  <si>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</si>
  <si>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</si>
  <si>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</si>
  <si>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</si>
  <si>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</si>
  <si>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</si>
  <si>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</si>
  <si>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</si>
  <si>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</si>
  <si>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</si>
  <si>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</si>
  <si>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</si>
  <si>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</si>
  <si>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</si>
  <si>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</si>
  <si>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</si>
  <si>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</si>
  <si>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</si>
  <si>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</si>
  <si>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</si>
  <si>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</si>
  <si>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</si>
  <si>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</si>
  <si>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</si>
  <si>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</si>
  <si>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</si>
  <si>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</si>
  <si>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</si>
  <si>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</si>
  <si>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</si>
  <si>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</si>
  <si>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</si>
  <si>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</si>
  <si>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</si>
  <si>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</si>
  <si>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</si>
  <si>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</si>
  <si>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</si>
  <si>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</si>
  <si>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</si>
  <si>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</si>
  <si>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</si>
  <si>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</si>
  <si>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</si>
  <si>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</si>
  <si>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</si>
  <si>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</si>
  <si>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</si>
  <si>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</si>
  <si>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</si>
  <si>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</si>
  <si>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</si>
  <si>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</si>
  <si>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</si>
  <si>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</si>
  <si>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</si>
  <si>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</si>
  <si>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</si>
  <si>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</si>
  <si>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</si>
  <si>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</si>
  <si>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</si>
  <si>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</si>
  <si>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</si>
  <si>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</si>
  <si>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</si>
  <si>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</si>
  <si>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</si>
  <si>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</si>
  <si>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</si>
  <si>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</si>
  <si>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</si>
  <si>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</si>
  <si>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</si>
  <si>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</si>
  <si>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</si>
  <si>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</si>
  <si>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</si>
  <si>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</si>
  <si>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</si>
  <si>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</si>
  <si>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</si>
  <si>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</si>
  <si>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</si>
  <si>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</si>
  <si>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</si>
  <si>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</si>
  <si>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</si>
  <si>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</si>
  <si>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</si>
  <si>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</si>
  <si>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</si>
  <si>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</si>
  <si>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</si>
  <si>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</si>
  <si>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</si>
  <si>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</si>
  <si>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</si>
  <si>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</si>
  <si>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</si>
  <si>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</si>
  <si>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</si>
  <si>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</si>
  <si>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</si>
  <si>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</si>
  <si>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</si>
  <si>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</si>
  <si>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</si>
  <si>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</si>
  <si>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</si>
  <si>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</si>
  <si>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</si>
  <si>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</si>
  <si>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</si>
  <si>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</si>
  <si>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</si>
  <si>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</si>
  <si>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</si>
  <si>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</si>
  <si>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</si>
  <si>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</si>
  <si>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</si>
  <si>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</si>
  <si>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</si>
  <si>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</si>
  <si>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</si>
  <si>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</si>
  <si>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</si>
  <si>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</si>
  <si>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</si>
  <si>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</si>
  <si>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</si>
  <si>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</si>
  <si>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</si>
  <si>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</si>
  <si>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</si>
  <si>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</si>
  <si>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</si>
  <si>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</si>
  <si>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</si>
  <si>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</si>
  <si>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</si>
  <si>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</si>
  <si>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</si>
  <si>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</si>
  <si>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</si>
  <si>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</si>
  <si>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</si>
  <si>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</si>
  <si>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</si>
  <si>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</si>
  <si>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</si>
  <si>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</si>
  <si>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</si>
  <si>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</si>
  <si>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</si>
  <si>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</si>
  <si>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</si>
  <si>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</si>
  <si>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</si>
  <si>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</si>
  <si>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</si>
  <si>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</si>
  <si>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</si>
  <si>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</si>
  <si>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</si>
  <si>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</si>
  <si>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</si>
  <si>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</si>
  <si>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</si>
  <si>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</si>
  <si>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</si>
  <si>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</si>
  <si>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</si>
  <si>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</si>
  <si>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</si>
  <si>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</si>
  <si>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</si>
  <si>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</si>
  <si>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</si>
  <si>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</si>
  <si>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</si>
  <si>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</si>
  <si>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</si>
  <si>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</si>
  <si>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</si>
  <si>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</si>
  <si>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</si>
  <si>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</si>
  <si>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</si>
  <si>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</si>
  <si>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</si>
  <si>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</si>
  <si>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</si>
  <si>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</si>
  <si>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</si>
  <si>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</si>
  <si>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</si>
  <si>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</si>
  <si>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</si>
  <si>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</si>
  <si>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</si>
  <si>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</si>
  <si>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</si>
  <si>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</si>
  <si>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</si>
  <si>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</si>
  <si>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</si>
  <si>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</si>
  <si>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</si>
  <si>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</si>
  <si>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</si>
  <si>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</si>
  <si>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</si>
  <si>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</si>
  <si>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</si>
  <si>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</si>
  <si>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</si>
  <si>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</si>
  <si>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</si>
  <si>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</si>
  <si>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</si>
  <si>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</si>
  <si>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</si>
  <si>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</si>
  <si>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</si>
  <si>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</si>
  <si>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</si>
  <si>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</si>
  <si>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</si>
  <si>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</si>
  <si>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</si>
  <si>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</si>
  <si>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</si>
  <si>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</si>
  <si>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</si>
  <si>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</si>
  <si>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</si>
  <si>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</si>
  <si>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</si>
  <si>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</si>
  <si>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</si>
  <si>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</si>
  <si>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</si>
  <si>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</si>
  <si>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</si>
  <si>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</si>
  <si>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</si>
  <si>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</si>
  <si>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</si>
  <si>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</si>
  <si>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</si>
  <si>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</si>
  <si>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</si>
  <si>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</si>
  <si>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</si>
  <si>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</si>
  <si>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</si>
  <si>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</si>
  <si>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</si>
  <si>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</si>
  <si>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</si>
  <si>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</si>
  <si>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</si>
  <si>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</si>
  <si>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</si>
  <si>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</si>
  <si>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</si>
  <si>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</si>
  <si>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</si>
  <si>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</si>
  <si>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</si>
  <si>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</si>
  <si>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</si>
  <si>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</si>
  <si>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</si>
  <si>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</si>
  <si>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</si>
  <si>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</si>
  <si>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</si>
  <si>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</si>
  <si>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</si>
  <si>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</si>
  <si>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</si>
  <si>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</si>
  <si>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</si>
  <si>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</si>
  <si>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</si>
  <si>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</si>
  <si>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</si>
  <si>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</si>
  <si>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</si>
  <si>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</si>
  <si>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</si>
  <si>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</si>
  <si>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</si>
  <si>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</si>
  <si>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</si>
  <si>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</si>
  <si>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</si>
  <si>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</si>
  <si>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</si>
  <si>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</si>
  <si>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</si>
  <si>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</si>
  <si>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</si>
  <si>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</si>
  <si>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</si>
  <si>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</si>
  <si>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</si>
  <si>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</si>
  <si>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</si>
  <si>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</si>
  <si>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</si>
  <si>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</si>
  <si>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</si>
  <si>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</si>
  <si>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</si>
  <si>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</si>
  <si>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</si>
  <si>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</si>
  <si>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</si>
  <si>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</si>
  <si>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</si>
  <si>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</si>
  <si>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</si>
  <si>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</si>
  <si>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</si>
  <si>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</si>
  <si>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</si>
  <si>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</si>
  <si>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</si>
  <si>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</si>
  <si>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</si>
  <si>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</si>
  <si>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</si>
  <si>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</si>
  <si>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</si>
  <si>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</si>
  <si>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</si>
  <si>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</si>
  <si>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</si>
  <si>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</si>
  <si>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</si>
  <si>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</si>
  <si>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</si>
  <si>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</si>
  <si>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</si>
  <si>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</si>
  <si>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</si>
  <si>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</si>
  <si>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</si>
  <si>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</si>
  <si>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</si>
  <si>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</si>
  <si>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</si>
  <si>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</si>
  <si>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</si>
  <si>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</si>
  <si>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</si>
  <si>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</si>
  <si>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</si>
  <si>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</si>
  <si>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</si>
  <si>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</si>
  <si>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</si>
  <si>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</si>
  <si>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</si>
  <si>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</si>
  <si>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</si>
  <si>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</si>
  <si>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</si>
  <si>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</si>
  <si>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</si>
  <si>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</si>
  <si>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</si>
  <si>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</si>
  <si>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</si>
  <si>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</si>
  <si>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</si>
  <si>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</si>
  <si>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</si>
  <si>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</si>
  <si>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</si>
  <si>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</si>
  <si>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</si>
  <si>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</si>
  <si>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</si>
  <si>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</si>
  <si>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</si>
  <si>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</si>
  <si>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</si>
  <si>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</si>
  <si>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</si>
  <si>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</si>
  <si>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</si>
  <si>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</si>
  <si>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</si>
  <si>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</si>
  <si>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</si>
  <si>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</si>
  <si>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</si>
  <si>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</si>
  <si>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</si>
  <si>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</si>
  <si>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</si>
  <si>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</si>
  <si>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</si>
  <si>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</si>
  <si>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</si>
  <si>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</si>
  <si>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</si>
  <si>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</si>
  <si>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</si>
  <si>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</si>
  <si>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</si>
  <si>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</si>
  <si>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</si>
  <si>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</si>
  <si>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</si>
  <si>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</si>
  <si>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</si>
  <si>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</si>
  <si>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</si>
  <si>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</si>
  <si>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</si>
  <si>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</si>
  <si>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</si>
  <si>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</si>
  <si>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</si>
  <si>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</si>
  <si>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</si>
  <si>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</si>
  <si>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</si>
  <si>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</si>
  <si>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</si>
  <si>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</si>
  <si>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</si>
  <si>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</si>
  <si>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</si>
  <si>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</si>
  <si>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</si>
  <si>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</si>
  <si>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</si>
  <si>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</si>
  <si>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</si>
  <si>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</si>
  <si>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</si>
  <si>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</si>
  <si>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</si>
  <si>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</si>
  <si>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</si>
  <si>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</si>
  <si>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</si>
  <si>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</si>
  <si>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</si>
  <si>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</si>
  <si>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</si>
  <si>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</si>
  <si>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</si>
  <si>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</si>
  <si>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</si>
  <si>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</si>
  <si>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</si>
  <si>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</si>
  <si>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</si>
  <si>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</si>
  <si>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</si>
  <si>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</si>
  <si>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</si>
  <si>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</si>
  <si>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</si>
  <si>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</si>
  <si>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</si>
  <si>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</si>
  <si>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</si>
  <si>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</si>
  <si>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</si>
  <si>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</si>
  <si>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</si>
  <si>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</si>
  <si>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</si>
  <si>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</si>
  <si>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</si>
  <si>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</si>
  <si>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</si>
  <si>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</si>
  <si>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</si>
  <si>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</si>
  <si>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</si>
  <si>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</si>
  <si>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</si>
  <si>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</si>
  <si>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</si>
  <si>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</si>
  <si>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</si>
  <si>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</si>
  <si>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</si>
  <si>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</si>
  <si>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</si>
  <si>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</si>
  <si>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</si>
  <si>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</si>
  <si>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</si>
  <si>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</si>
  <si>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</si>
  <si>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</si>
  <si>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</si>
  <si>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</si>
  <si>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</si>
  <si>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</si>
  <si>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</si>
  <si>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</si>
  <si>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</si>
  <si>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</si>
  <si>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</si>
  <si>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</si>
  <si>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</si>
  <si>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</si>
  <si>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</si>
  <si>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</si>
  <si>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</si>
  <si>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</si>
  <si>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</si>
  <si>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</si>
  <si>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</si>
  <si>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</si>
  <si>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</si>
  <si>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</si>
  <si>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</si>
  <si>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</si>
  <si>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</si>
  <si>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</si>
  <si>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</si>
  <si>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</si>
  <si>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</si>
  <si>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</si>
  <si>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</si>
  <si>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</si>
  <si>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</si>
  <si>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</si>
  <si>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</si>
  <si>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</si>
  <si>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</si>
  <si>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</si>
  <si>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</si>
  <si>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</si>
  <si>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</si>
  <si>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</si>
  <si>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</si>
  <si>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</si>
  <si>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</si>
  <si>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</si>
  <si>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</si>
  <si>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</si>
  <si>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</si>
  <si>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</si>
  <si>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</si>
  <si>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</si>
  <si>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</si>
  <si>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</si>
  <si>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</si>
  <si>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</si>
  <si>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</si>
  <si>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</si>
  <si>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</si>
  <si>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</si>
  <si>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</si>
  <si>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</si>
  <si>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</si>
  <si>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</si>
  <si>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</si>
  <si>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</si>
  <si>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</si>
  <si>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</si>
  <si>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</si>
  <si>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</si>
  <si>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</si>
  <si>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</si>
  <si>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</si>
  <si>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</si>
  <si>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</si>
  <si>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</si>
  <si>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</si>
  <si>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</si>
  <si>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</si>
  <si>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</si>
  <si>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</si>
  <si>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</si>
  <si>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</si>
  <si>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</si>
  <si>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</si>
  <si>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</si>
  <si>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</si>
  <si>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</si>
  <si>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</si>
  <si>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</si>
  <si>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</si>
  <si>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</si>
  <si>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</si>
  <si>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</si>
  <si>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</si>
  <si>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</si>
  <si>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</si>
  <si>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</si>
  <si>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</si>
  <si>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</si>
  <si>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</si>
  <si>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</si>
  <si>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</si>
  <si>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</si>
  <si>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</si>
  <si>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</si>
  <si>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</si>
  <si>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</si>
  <si>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</si>
  <si>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</si>
  <si>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</si>
  <si>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</si>
  <si>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</si>
  <si>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</si>
  <si>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</si>
  <si>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</si>
  <si>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</si>
  <si>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</si>
  <si>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</si>
  <si>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</si>
  <si>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</si>
  <si>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</si>
  <si>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</si>
  <si>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</si>
  <si>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</si>
  <si>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</si>
  <si>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</si>
  <si>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</si>
  <si>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</si>
  <si>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</si>
  <si>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</si>
  <si>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</si>
  <si>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</si>
  <si>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</si>
  <si>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</si>
  <si>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</si>
  <si>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</si>
  <si>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</si>
  <si>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</si>
  <si>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</si>
  <si>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</si>
  <si>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</si>
  <si>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</si>
  <si>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</si>
  <si>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</si>
  <si>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</si>
  <si>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</si>
  <si>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</si>
  <si>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</si>
  <si>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</si>
  <si>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</si>
  <si>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</si>
  <si>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</si>
  <si>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</si>
  <si>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</si>
  <si>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</si>
  <si>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</si>
  <si>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</si>
  <si>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</si>
  <si>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</si>
  <si>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</si>
  <si>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</si>
  <si>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</si>
  <si>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</si>
  <si>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</si>
  <si>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</si>
  <si>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</si>
  <si>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</si>
  <si>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</si>
  <si>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</si>
  <si>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</si>
  <si>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</si>
  <si>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</si>
  <si>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</si>
  <si>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</si>
  <si>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</si>
  <si>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</si>
  <si>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</si>
  <si>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</si>
  <si>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</si>
  <si>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</si>
  <si>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</si>
  <si>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</si>
  <si>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</si>
  <si>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</si>
  <si>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</si>
  <si>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</si>
  <si>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</si>
  <si>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</si>
  <si>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</si>
  <si>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</si>
  <si>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</si>
  <si>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</si>
  <si>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</si>
  <si>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</si>
  <si>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</si>
  <si>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</si>
  <si>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</si>
  <si>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</si>
  <si>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</si>
  <si>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</si>
  <si>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</si>
  <si>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</si>
  <si>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</si>
  <si>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</si>
  <si>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</si>
  <si>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</si>
  <si>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</si>
  <si>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</si>
  <si>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</si>
  <si>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</si>
  <si>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</si>
  <si>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</si>
  <si>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</si>
  <si>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</si>
  <si>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</si>
  <si>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</si>
  <si>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</si>
  <si>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</si>
  <si>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</si>
  <si>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</si>
  <si>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</si>
  <si>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</si>
  <si>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</si>
  <si>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</si>
  <si>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</si>
  <si>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</si>
  <si>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</si>
  <si>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</si>
  <si>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</si>
  <si>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</si>
  <si>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</si>
  <si>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</si>
  <si>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</si>
  <si>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</si>
  <si>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</si>
  <si>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</si>
  <si>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</si>
  <si>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</si>
  <si>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</si>
  <si>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</si>
  <si>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</si>
  <si>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</si>
  <si>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</si>
  <si>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</si>
  <si>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</si>
  <si>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</si>
  <si>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</si>
  <si>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</si>
  <si>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</si>
  <si>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</si>
  <si>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</si>
  <si>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</si>
  <si>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</si>
  <si>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</si>
  <si>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</si>
  <si>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</si>
  <si>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</si>
  <si>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</si>
  <si>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</si>
  <si>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</si>
  <si>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</si>
  <si>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</si>
  <si>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</si>
  <si>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</si>
  <si>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</si>
  <si>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</si>
  <si>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</si>
  <si>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</si>
  <si>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</si>
  <si>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</si>
  <si>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</si>
  <si>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</si>
  <si>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</si>
  <si>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</si>
  <si>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</si>
  <si>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</si>
  <si>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</si>
  <si>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</si>
  <si>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</si>
  <si>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</si>
  <si>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</si>
  <si>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</si>
  <si>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</si>
  <si>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</si>
  <si>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</si>
  <si>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</si>
  <si>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</si>
  <si>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</si>
  <si>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</si>
  <si>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</si>
  <si>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</si>
  <si>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</si>
  <si>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</si>
  <si>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</si>
  <si>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</si>
  <si>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</si>
  <si>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</si>
  <si>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</si>
  <si>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</si>
  <si>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</si>
  <si>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</si>
  <si>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</si>
  <si>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</si>
  <si>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</si>
  <si>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</si>
  <si>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</si>
  <si>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</si>
  <si>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</si>
  <si>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</si>
  <si>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</si>
  <si>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</si>
  <si>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</si>
  <si>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</si>
  <si>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</si>
  <si>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</si>
  <si>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</si>
  <si>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</si>
  <si>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</si>
  <si>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</si>
  <si>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</si>
  <si>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</si>
  <si>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</si>
  <si>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</si>
  <si>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</si>
  <si>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</si>
  <si>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</si>
  <si>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</si>
  <si>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</si>
  <si>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</si>
  <si>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</si>
  <si>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</si>
  <si>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</si>
  <si>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</si>
  <si>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</si>
  <si>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</si>
  <si>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</si>
  <si>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</si>
  <si>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</si>
  <si>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</si>
  <si>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</si>
  <si>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</si>
  <si>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</si>
  <si>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</si>
  <si>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</si>
  <si>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</si>
  <si>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</si>
  <si>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</si>
  <si>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</si>
  <si>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</si>
  <si>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</si>
  <si>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</si>
  <si>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</si>
  <si>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</si>
  <si>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</si>
  <si>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</si>
  <si>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</si>
  <si>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</si>
  <si>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</si>
  <si>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</si>
  <si>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</si>
  <si>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</si>
  <si>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</si>
  <si>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</si>
  <si>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</si>
  <si>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</si>
  <si>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</si>
  <si>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</si>
  <si>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</si>
  <si>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</si>
  <si>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</si>
  <si>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</si>
  <si>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</si>
  <si>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</si>
  <si>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</si>
  <si>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</si>
  <si>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</si>
  <si>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</si>
  <si>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</si>
  <si>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</si>
  <si>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</si>
  <si>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</si>
  <si>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</si>
  <si>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</si>
  <si>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</si>
  <si>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</si>
  <si>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</si>
  <si>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</si>
  <si>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</si>
  <si>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</si>
  <si>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</si>
  <si>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</si>
  <si>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</si>
  <si>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</si>
  <si>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</si>
  <si>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</si>
  <si>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</si>
  <si>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</si>
  <si>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</si>
  <si>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</si>
  <si>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</si>
  <si>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</si>
  <si>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</si>
  <si>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</si>
  <si>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</si>
  <si>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</si>
  <si>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</si>
  <si>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</si>
  <si>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</si>
  <si>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</si>
  <si>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</si>
  <si>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</si>
  <si>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</si>
  <si>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</si>
  <si>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</si>
  <si>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</si>
  <si>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</si>
  <si>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</si>
  <si>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</si>
  <si>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</si>
  <si>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</si>
  <si>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</si>
  <si>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</si>
  <si>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</si>
  <si>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</si>
  <si>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</si>
  <si>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</si>
  <si>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</si>
  <si>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</si>
  <si>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</si>
  <si>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</si>
  <si>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</si>
  <si>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</si>
  <si>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</si>
  <si>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</si>
  <si>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</si>
  <si>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</si>
  <si>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</si>
  <si>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</si>
  <si>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</si>
  <si>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</si>
  <si>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</si>
  <si>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</si>
  <si>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</si>
  <si>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</si>
  <si>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</si>
  <si>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</si>
  <si>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</si>
  <si>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</si>
  <si>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</si>
  <si>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</si>
  <si>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</si>
  <si>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</si>
  <si>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</si>
  <si>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</si>
  <si>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</si>
  <si>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</si>
  <si>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</si>
  <si>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</si>
  <si>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</si>
  <si>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</si>
  <si>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</si>
  <si>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</si>
  <si>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</si>
  <si>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</si>
  <si>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</si>
  <si>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</si>
  <si>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</si>
  <si>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</si>
  <si>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</si>
  <si>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</si>
  <si>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</si>
  <si>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</si>
  <si>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</si>
  <si>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</si>
  <si>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</si>
  <si>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</si>
  <si>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</si>
  <si>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</si>
  <si>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</si>
  <si>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</si>
  <si>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</si>
  <si>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</si>
  <si>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</si>
  <si>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</si>
  <si>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</si>
  <si>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</si>
  <si>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</si>
  <si>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</si>
  <si>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</si>
  <si>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</si>
  <si>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</si>
  <si>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</si>
  <si>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</si>
  <si>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</si>
  <si>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</si>
  <si>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</si>
  <si>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</si>
  <si>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</si>
  <si>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</si>
  <si>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</si>
  <si>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</si>
  <si>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</si>
  <si>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</si>
  <si>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</si>
  <si>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</si>
  <si>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</si>
  <si>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</si>
  <si>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</si>
  <si>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</si>
  <si>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</si>
  <si>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</si>
  <si>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</si>
  <si>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</si>
  <si>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</si>
  <si>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</si>
  <si>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</si>
  <si>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</si>
  <si>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</si>
  <si>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</si>
  <si>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</si>
  <si>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</si>
  <si>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</si>
  <si>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</si>
  <si>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</si>
  <si>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</si>
  <si>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</si>
  <si>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</si>
  <si>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</si>
  <si>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</si>
  <si>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</si>
  <si>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</si>
  <si>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</si>
  <si>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</si>
  <si>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</si>
  <si>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</si>
  <si>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</si>
  <si>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</si>
  <si>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</si>
  <si>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</si>
  <si>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</si>
  <si>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</si>
  <si>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</si>
  <si>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</si>
  <si>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</si>
  <si>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</si>
  <si>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</si>
  <si>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</si>
  <si>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</si>
  <si>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</si>
  <si>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</si>
  <si>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</si>
  <si>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</si>
  <si>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</si>
  <si>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</si>
  <si>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</si>
  <si>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</si>
  <si>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</si>
  <si>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</si>
  <si>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</si>
  <si>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</si>
  <si>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</si>
  <si>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</si>
  <si>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</si>
  <si>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</si>
  <si>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</si>
  <si>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</si>
  <si>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</si>
  <si>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</si>
  <si>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</si>
  <si>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</si>
  <si>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</si>
  <si>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</si>
  <si>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</si>
  <si>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</si>
  <si>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</si>
  <si>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</si>
  <si>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</si>
  <si>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</si>
  <si>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</si>
  <si>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</si>
  <si>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</si>
  <si>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</si>
  <si>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</si>
  <si>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</si>
  <si>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</si>
  <si>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</si>
  <si>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</si>
  <si>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</si>
  <si>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</si>
  <si>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</si>
  <si>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</si>
  <si>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</si>
  <si>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</si>
  <si>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</si>
  <si>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</si>
  <si>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</si>
  <si>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</si>
  <si>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</si>
  <si>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</si>
  <si>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</si>
  <si>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</si>
  <si>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</si>
  <si>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</si>
  <si>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</si>
  <si>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</si>
  <si>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</si>
  <si>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</si>
  <si>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</si>
  <si>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</si>
  <si>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</si>
  <si>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</si>
  <si>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</si>
  <si>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</si>
  <si>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</si>
  <si>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</si>
  <si>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</si>
  <si>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</si>
  <si>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</si>
  <si>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</si>
  <si>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</si>
  <si>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</si>
  <si>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</si>
  <si>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</si>
  <si>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</si>
  <si>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</si>
  <si>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</si>
  <si>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</si>
  <si>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</si>
  <si>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</si>
  <si>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</si>
  <si>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</si>
  <si>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</si>
  <si>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</si>
  <si>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</si>
  <si>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</si>
  <si>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</si>
  <si>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</si>
  <si>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</si>
  <si>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</si>
  <si>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</si>
  <si>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</si>
  <si>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</si>
  <si>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</si>
  <si>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</si>
  <si>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</si>
  <si>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</si>
  <si>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</si>
  <si>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</si>
  <si>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</si>
  <si>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</si>
  <si>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</si>
  <si>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</si>
  <si>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</si>
  <si>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</si>
  <si>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</si>
  <si>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</si>
  <si>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</si>
  <si>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</si>
  <si>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</si>
  <si>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</si>
  <si>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</si>
  <si>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</si>
  <si>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</si>
  <si>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</si>
  <si>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</si>
  <si>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</si>
  <si>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</si>
  <si>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</si>
  <si>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</si>
  <si>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</si>
  <si>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</si>
  <si>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</si>
  <si>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</si>
  <si>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</si>
  <si>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</si>
  <si>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</si>
  <si>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</si>
  <si>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</si>
  <si>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</si>
  <si>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</si>
  <si>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</si>
  <si>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</si>
  <si>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</si>
  <si>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</si>
  <si>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</si>
  <si>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</si>
  <si>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</si>
  <si>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</si>
  <si>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</si>
  <si>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</si>
  <si>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</si>
  <si>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</si>
  <si>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</si>
  <si>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</si>
  <si>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</si>
  <si>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</si>
  <si>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</si>
  <si>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</si>
  <si>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</si>
  <si>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</si>
  <si>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</si>
  <si>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</si>
  <si>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</si>
  <si>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</si>
  <si>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</si>
  <si>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</si>
  <si>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</si>
  <si>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</si>
  <si>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</si>
  <si>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</si>
  <si>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</si>
  <si>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</si>
  <si>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</si>
  <si>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</si>
  <si>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</si>
  <si>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</si>
  <si>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</si>
  <si>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</si>
  <si>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</si>
  <si>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</si>
  <si>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</si>
  <si>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</si>
  <si>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</si>
  <si>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</si>
  <si>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</si>
  <si>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</si>
  <si>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</si>
  <si>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</si>
  <si>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</si>
  <si>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</si>
  <si>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</si>
  <si>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</si>
  <si>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</si>
  <si>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</si>
  <si>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</si>
  <si>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</si>
  <si>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</si>
  <si>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</si>
  <si>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</si>
  <si>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</si>
  <si>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</si>
  <si>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</si>
  <si>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</si>
  <si>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</si>
  <si>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</si>
  <si>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</si>
  <si>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</si>
  <si>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</si>
  <si>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</si>
  <si>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</si>
  <si>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</si>
  <si>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</si>
  <si>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</si>
  <si>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</si>
  <si>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</si>
  <si>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</si>
  <si>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</si>
  <si>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</si>
  <si>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</si>
  <si>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</si>
  <si>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</si>
  <si>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</si>
  <si>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</si>
  <si>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</si>
  <si>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</si>
  <si>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</si>
  <si>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</si>
  <si>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</si>
  <si>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</si>
  <si>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</si>
  <si>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</si>
  <si>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</si>
  <si>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</si>
  <si>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</si>
  <si>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</si>
  <si>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</si>
  <si>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</si>
  <si>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</si>
  <si>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</si>
  <si>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</si>
  <si>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</si>
  <si>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</si>
  <si>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</si>
  <si>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</si>
  <si>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</si>
  <si>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</si>
  <si>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</si>
  <si>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</si>
  <si>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</si>
  <si>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</si>
  <si>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</si>
  <si>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</si>
  <si>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</si>
  <si>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</si>
  <si>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</si>
  <si>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</si>
  <si>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</si>
  <si>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</si>
  <si>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</si>
  <si>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</si>
  <si>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</si>
  <si>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</si>
  <si>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</si>
  <si>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</si>
  <si>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</si>
  <si>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</si>
  <si>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</si>
  <si>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</si>
  <si>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</si>
  <si>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</si>
  <si>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</si>
  <si>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</si>
  <si>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</si>
  <si>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</si>
  <si>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</si>
  <si>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</si>
  <si>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</si>
  <si>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</si>
  <si>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</si>
  <si>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</si>
  <si>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</si>
  <si>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</si>
  <si>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</si>
  <si>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</si>
  <si>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</si>
  <si>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</si>
  <si>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</si>
  <si>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</si>
  <si>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</si>
  <si>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</si>
  <si>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</si>
  <si>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</si>
  <si>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</si>
  <si>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</si>
  <si>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</si>
  <si>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</si>
  <si>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</si>
  <si>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</si>
  <si>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</si>
  <si>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</si>
  <si>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</si>
  <si>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</si>
  <si>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</si>
  <si>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</si>
  <si>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</si>
  <si>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</si>
  <si>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</si>
  <si>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</si>
  <si>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</si>
  <si>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</si>
  <si>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</si>
  <si>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</si>
  <si>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</si>
  <si>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</si>
  <si>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</si>
  <si>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</si>
  <si>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</si>
  <si>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</si>
  <si>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</si>
  <si>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</si>
  <si>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</si>
  <si>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</si>
  <si>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</si>
  <si>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</si>
  <si>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</si>
  <si>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</si>
  <si>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</si>
  <si>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</si>
  <si>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</si>
  <si>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</si>
  <si>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</si>
  <si>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</si>
  <si>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</si>
  <si>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</si>
  <si>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</si>
  <si>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</si>
  <si>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</si>
  <si>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NY</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</si>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</sst>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60171</v>
      </c>
      <c r="D6" s="9" t="str">
        <f>IF($B6="N/A","N/A",IF(C6&lt;0,"No","Yes"))</f>
        <v>N/A</v>
      </c>
      <c r="E6" s="38">
        <v>55018</v>
      </c>
      <c r="F6" s="9" t="str">
        <f>IF($B6="N/A","N/A",IF(E6&lt;0,"No","Yes"))</f>
        <v>N/A</v>
      </c>
      <c r="G6" s="38">
        <v>65662</v>
      </c>
      <c r="H6" s="9" t="str">
        <f>IF($B6="N/A","N/A",IF(G6&lt;0,"No","Yes"))</f>
        <v>N/A</v>
      </c>
      <c r="I6" s="10">
        <v>-8.56</v>
      </c>
      <c r="J6" s="10">
        <v>19.350000000000001</v>
      </c>
      <c r="K6" s="9" t="str">
        <f t="shared" ref="K6:K11" si="0">IF(J6="Div by 0", "N/A", IF(J6="N/A","N/A", IF(J6&gt;30, "No", IF(J6&lt;-30, "No", "Yes"))))</f>
        <v>Yes</v>
      </c>
    </row>
    <row r="7" spans="1:11" x14ac:dyDescent="0.2">
      <c r="A7" s="88" t="s">
        <v>445</v>
      </c>
      <c r="B7" s="107" t="s">
        <v>213</v>
      </c>
      <c r="C7" s="9">
        <v>78.025959349000004</v>
      </c>
      <c r="D7" s="9" t="str">
        <f t="shared" ref="D7:D11" si="1">IF($B7="N/A","N/A",IF(C7&lt;0,"No","Yes"))</f>
        <v>N/A</v>
      </c>
      <c r="E7" s="9">
        <v>73.850376241000006</v>
      </c>
      <c r="F7" s="9" t="str">
        <f t="shared" ref="F7:F11" si="2">IF($B7="N/A","N/A",IF(E7&lt;0,"No","Yes"))</f>
        <v>N/A</v>
      </c>
      <c r="G7" s="9">
        <v>70.188236727000003</v>
      </c>
      <c r="H7" s="9" t="str">
        <f t="shared" ref="H7:H11" si="3">IF($B7="N/A","N/A",IF(G7&lt;0,"No","Yes"))</f>
        <v>N/A</v>
      </c>
      <c r="I7" s="10">
        <v>-5.35</v>
      </c>
      <c r="J7" s="10">
        <v>-4.96</v>
      </c>
      <c r="K7" s="9" t="str">
        <f t="shared" si="0"/>
        <v>Yes</v>
      </c>
    </row>
    <row r="8" spans="1:11" x14ac:dyDescent="0.2">
      <c r="A8" s="88" t="s">
        <v>446</v>
      </c>
      <c r="B8" s="107" t="s">
        <v>213</v>
      </c>
      <c r="C8" s="9">
        <v>18.615279785999999</v>
      </c>
      <c r="D8" s="9" t="str">
        <f t="shared" si="1"/>
        <v>N/A</v>
      </c>
      <c r="E8" s="9">
        <v>21.467519720999999</v>
      </c>
      <c r="F8" s="9" t="str">
        <f t="shared" si="2"/>
        <v>N/A</v>
      </c>
      <c r="G8" s="9">
        <v>23.314854863000001</v>
      </c>
      <c r="H8" s="9" t="str">
        <f t="shared" si="3"/>
        <v>N/A</v>
      </c>
      <c r="I8" s="10">
        <v>15.32</v>
      </c>
      <c r="J8" s="10">
        <v>8.6050000000000004</v>
      </c>
      <c r="K8" s="9" t="str">
        <f t="shared" si="0"/>
        <v>Yes</v>
      </c>
    </row>
    <row r="9" spans="1:11" x14ac:dyDescent="0.2">
      <c r="A9" s="88" t="s">
        <v>447</v>
      </c>
      <c r="B9" s="107" t="s">
        <v>213</v>
      </c>
      <c r="C9" s="9">
        <v>0.14791178469999999</v>
      </c>
      <c r="D9" s="9" t="str">
        <f t="shared" si="1"/>
        <v>N/A</v>
      </c>
      <c r="E9" s="9">
        <v>0.192664219</v>
      </c>
      <c r="F9" s="9" t="str">
        <f t="shared" si="2"/>
        <v>N/A</v>
      </c>
      <c r="G9" s="9">
        <v>0.28022296000000002</v>
      </c>
      <c r="H9" s="9" t="str">
        <f t="shared" si="3"/>
        <v>N/A</v>
      </c>
      <c r="I9" s="10">
        <v>30.26</v>
      </c>
      <c r="J9" s="10">
        <v>45.45</v>
      </c>
      <c r="K9" s="9" t="str">
        <f t="shared" si="0"/>
        <v>No</v>
      </c>
    </row>
    <row r="10" spans="1:11" x14ac:dyDescent="0.2">
      <c r="A10" s="88" t="s">
        <v>448</v>
      </c>
      <c r="B10" s="107" t="s">
        <v>213</v>
      </c>
      <c r="C10" s="9">
        <v>3.0097555301000001</v>
      </c>
      <c r="D10" s="9" t="str">
        <f t="shared" si="1"/>
        <v>N/A</v>
      </c>
      <c r="E10" s="9">
        <v>4.4512704933</v>
      </c>
      <c r="F10" s="9" t="str">
        <f t="shared" si="2"/>
        <v>N/A</v>
      </c>
      <c r="G10" s="9">
        <v>6.1740428253999999</v>
      </c>
      <c r="H10" s="9" t="str">
        <f t="shared" si="3"/>
        <v>N/A</v>
      </c>
      <c r="I10" s="10">
        <v>47.89</v>
      </c>
      <c r="J10" s="10">
        <v>38.700000000000003</v>
      </c>
      <c r="K10" s="9" t="str">
        <f t="shared" si="0"/>
        <v>No</v>
      </c>
    </row>
    <row r="11" spans="1:11" x14ac:dyDescent="0.2">
      <c r="A11" s="88" t="s">
        <v>204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88" t="s">
        <v>655</v>
      </c>
      <c r="B12" s="107" t="s">
        <v>213</v>
      </c>
      <c r="C12" s="9">
        <v>98.160243307000002</v>
      </c>
      <c r="D12" s="9" t="str">
        <f t="shared" ref="D12:D23" si="4">IF($B12="N/A","N/A",IF(C12&lt;0,"No","Yes"))</f>
        <v>N/A</v>
      </c>
      <c r="E12" s="9">
        <v>96.848304190999997</v>
      </c>
      <c r="F12" s="9" t="str">
        <f t="shared" ref="F12:F23" si="5">IF($B12="N/A","N/A",IF(E12&lt;0,"No","Yes"))</f>
        <v>N/A</v>
      </c>
      <c r="G12" s="9">
        <v>88.081386494</v>
      </c>
      <c r="H12" s="9" t="str">
        <f t="shared" ref="H12:H23" si="6">IF($B12="N/A","N/A",IF(G12&lt;0,"No","Yes"))</f>
        <v>N/A</v>
      </c>
      <c r="I12" s="10">
        <v>-1.34</v>
      </c>
      <c r="J12" s="10">
        <v>-9.0500000000000007</v>
      </c>
      <c r="K12" s="9" t="str">
        <f t="shared" ref="K12:K23" si="7">IF(J12="Div by 0", "N/A", IF(J12="N/A","N/A", IF(J12&gt;30, "No", IF(J12&lt;-30, "No", "Yes"))))</f>
        <v>Yes</v>
      </c>
    </row>
    <row r="13" spans="1:11" x14ac:dyDescent="0.2">
      <c r="A13" s="88" t="s">
        <v>654</v>
      </c>
      <c r="B13" s="107" t="s">
        <v>213</v>
      </c>
      <c r="C13" s="9">
        <v>0</v>
      </c>
      <c r="D13" s="9" t="str">
        <f t="shared" si="4"/>
        <v>N/A</v>
      </c>
      <c r="E13" s="9">
        <v>0</v>
      </c>
      <c r="F13" s="9" t="str">
        <f t="shared" si="5"/>
        <v>N/A</v>
      </c>
      <c r="G13" s="9">
        <v>0</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v>1.8397566934</v>
      </c>
      <c r="D15" s="9" t="str">
        <f t="shared" si="4"/>
        <v>N/A</v>
      </c>
      <c r="E15" s="9">
        <v>3.1516958086</v>
      </c>
      <c r="F15" s="9" t="str">
        <f t="shared" si="5"/>
        <v>N/A</v>
      </c>
      <c r="G15" s="9">
        <v>11.918613506</v>
      </c>
      <c r="H15" s="9" t="str">
        <f t="shared" si="6"/>
        <v>N/A</v>
      </c>
      <c r="I15" s="10">
        <v>71.31</v>
      </c>
      <c r="J15" s="10">
        <v>278.2</v>
      </c>
      <c r="K15" s="9" t="str">
        <f t="shared" si="7"/>
        <v>No</v>
      </c>
    </row>
    <row r="16" spans="1:11" x14ac:dyDescent="0.2">
      <c r="A16" s="88" t="s">
        <v>372</v>
      </c>
      <c r="B16" s="107" t="s">
        <v>213</v>
      </c>
      <c r="C16" s="9">
        <v>0</v>
      </c>
      <c r="D16" s="9" t="str">
        <f t="shared" si="4"/>
        <v>N/A</v>
      </c>
      <c r="E16" s="9">
        <v>0</v>
      </c>
      <c r="F16" s="9" t="str">
        <f t="shared" si="5"/>
        <v>N/A</v>
      </c>
      <c r="G16" s="9">
        <v>0</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v>0</v>
      </c>
      <c r="D18" s="9" t="str">
        <f t="shared" si="4"/>
        <v>N/A</v>
      </c>
      <c r="E18" s="9">
        <v>0</v>
      </c>
      <c r="F18" s="9" t="str">
        <f t="shared" si="5"/>
        <v>N/A</v>
      </c>
      <c r="G18" s="9">
        <v>0</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v>0</v>
      </c>
      <c r="D21" s="9" t="str">
        <f t="shared" si="4"/>
        <v>N/A</v>
      </c>
      <c r="E21" s="9">
        <v>0</v>
      </c>
      <c r="F21" s="9" t="str">
        <f t="shared" si="5"/>
        <v>N/A</v>
      </c>
      <c r="G21" s="9">
        <v>0</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v>0.55840853570000004</v>
      </c>
      <c r="D24" s="9" t="str">
        <f>IF($B24="N/A","N/A",IF(C24&lt;0,"No","Yes"))</f>
        <v>N/A</v>
      </c>
      <c r="E24" s="9">
        <v>0.14722454469999999</v>
      </c>
      <c r="F24" s="9" t="str">
        <f>IF($B24="N/A","N/A",IF(E24&lt;0,"No","Yes"))</f>
        <v>N/A</v>
      </c>
      <c r="G24" s="9">
        <v>0.34266394570000003</v>
      </c>
      <c r="H24" s="9" t="str">
        <f>IF($B24="N/A","N/A",IF(G24&lt;0,"No","Yes"))</f>
        <v>N/A</v>
      </c>
      <c r="I24" s="10">
        <v>-73.599999999999994</v>
      </c>
      <c r="J24" s="10">
        <v>132.69999999999999</v>
      </c>
      <c r="K24" s="9" t="str">
        <f t="shared" ref="K24:K30" si="8">IF(J24="Div by 0", "N/A", IF(J24="N/A","N/A", IF(J24&gt;30, "No", IF(J24&lt;-30, "No", "Yes"))))</f>
        <v>No</v>
      </c>
    </row>
    <row r="25" spans="1:11" x14ac:dyDescent="0.2">
      <c r="A25" s="88" t="s">
        <v>159</v>
      </c>
      <c r="B25" s="107" t="s">
        <v>213</v>
      </c>
      <c r="C25" s="9">
        <v>0</v>
      </c>
      <c r="D25" s="9" t="str">
        <f>IF($B25="N/A","N/A",IF(C25&lt;0,"No","Yes"))</f>
        <v>N/A</v>
      </c>
      <c r="E25" s="9">
        <v>0</v>
      </c>
      <c r="F25" s="9" t="str">
        <f>IF($B25="N/A","N/A",IF(E25&lt;0,"No","Yes"))</f>
        <v>N/A</v>
      </c>
      <c r="G25" s="9">
        <v>0</v>
      </c>
      <c r="H25" s="9" t="str">
        <f>IF($B25="N/A","N/A",IF(G25&lt;0,"No","Yes"))</f>
        <v>N/A</v>
      </c>
      <c r="I25" s="10" t="s">
        <v>1747</v>
      </c>
      <c r="J25" s="10" t="s">
        <v>1747</v>
      </c>
      <c r="K25" s="9" t="str">
        <f t="shared" si="8"/>
        <v>N/A</v>
      </c>
    </row>
    <row r="26" spans="1:11" x14ac:dyDescent="0.2">
      <c r="A26" s="88" t="s">
        <v>32</v>
      </c>
      <c r="B26" s="107" t="s">
        <v>213</v>
      </c>
      <c r="C26" s="9">
        <v>99.983380698000005</v>
      </c>
      <c r="D26" s="9" t="str">
        <f>IF($B26="N/A","N/A",IF(C26&lt;0,"No","Yes"))</f>
        <v>N/A</v>
      </c>
      <c r="E26" s="9">
        <v>99.994547238999999</v>
      </c>
      <c r="F26" s="9" t="str">
        <f>IF($B26="N/A","N/A",IF(E26&lt;0,"No","Yes"))</f>
        <v>N/A</v>
      </c>
      <c r="G26" s="9">
        <v>100</v>
      </c>
      <c r="H26" s="9" t="str">
        <f>IF($B26="N/A","N/A",IF(G26&lt;0,"No","Yes"))</f>
        <v>N/A</v>
      </c>
      <c r="I26" s="10">
        <v>1.12E-2</v>
      </c>
      <c r="J26" s="10">
        <v>5.4999999999999997E-3</v>
      </c>
      <c r="K26" s="9" t="str">
        <f t="shared" si="8"/>
        <v>Yes</v>
      </c>
    </row>
    <row r="27" spans="1:11" x14ac:dyDescent="0.2">
      <c r="A27" s="88" t="s">
        <v>160</v>
      </c>
      <c r="B27" s="107" t="s">
        <v>213</v>
      </c>
      <c r="C27" s="9">
        <v>100</v>
      </c>
      <c r="D27" s="9" t="str">
        <f t="shared" ref="D27:D30" si="9">IF($B27="N/A","N/A",IF(C27&lt;0,"No","Yes"))</f>
        <v>N/A</v>
      </c>
      <c r="E27" s="9">
        <v>99.994547238999999</v>
      </c>
      <c r="F27" s="9" t="str">
        <f t="shared" ref="F27:F30" si="10">IF($B27="N/A","N/A",IF(E27&lt;0,"No","Yes"))</f>
        <v>N/A</v>
      </c>
      <c r="G27" s="9">
        <v>99.995431147000005</v>
      </c>
      <c r="H27" s="9" t="str">
        <f t="shared" ref="H27:H30" si="11">IF($B27="N/A","N/A",IF(G27&lt;0,"No","Yes"))</f>
        <v>N/A</v>
      </c>
      <c r="I27" s="10">
        <v>-5.0000000000000001E-3</v>
      </c>
      <c r="J27" s="10">
        <v>8.9999999999999998E-4</v>
      </c>
      <c r="K27" s="9" t="str">
        <f t="shared" si="8"/>
        <v>Yes</v>
      </c>
    </row>
    <row r="28" spans="1:11" x14ac:dyDescent="0.2">
      <c r="A28" s="31" t="s">
        <v>374</v>
      </c>
      <c r="B28" s="107" t="s">
        <v>213</v>
      </c>
      <c r="C28" s="9">
        <v>8.8165395289999999</v>
      </c>
      <c r="D28" s="9" t="str">
        <f t="shared" si="9"/>
        <v>N/A</v>
      </c>
      <c r="E28" s="9">
        <v>4.5385146679000004</v>
      </c>
      <c r="F28" s="9" t="str">
        <f t="shared" si="10"/>
        <v>N/A</v>
      </c>
      <c r="G28" s="9">
        <v>8.0853461667000008</v>
      </c>
      <c r="H28" s="9" t="str">
        <f t="shared" si="11"/>
        <v>N/A</v>
      </c>
      <c r="I28" s="10">
        <v>-48.5</v>
      </c>
      <c r="J28" s="10">
        <v>78.150000000000006</v>
      </c>
      <c r="K28" s="9" t="str">
        <f t="shared" si="8"/>
        <v>No</v>
      </c>
    </row>
    <row r="29" spans="1:11" x14ac:dyDescent="0.2">
      <c r="A29" s="31" t="s">
        <v>376</v>
      </c>
      <c r="B29" s="107" t="s">
        <v>213</v>
      </c>
      <c r="C29" s="9">
        <v>61.134101145000002</v>
      </c>
      <c r="D29" s="9" t="str">
        <f t="shared" si="9"/>
        <v>N/A</v>
      </c>
      <c r="E29" s="9">
        <v>58.469955286999998</v>
      </c>
      <c r="F29" s="9" t="str">
        <f t="shared" si="10"/>
        <v>N/A</v>
      </c>
      <c r="G29" s="9">
        <v>72.434589259999996</v>
      </c>
      <c r="H29" s="9" t="str">
        <f t="shared" si="11"/>
        <v>N/A</v>
      </c>
      <c r="I29" s="10">
        <v>-4.3600000000000003</v>
      </c>
      <c r="J29" s="10">
        <v>23.88</v>
      </c>
      <c r="K29" s="9" t="str">
        <f t="shared" si="8"/>
        <v>Yes</v>
      </c>
    </row>
    <row r="30" spans="1:11" x14ac:dyDescent="0.2">
      <c r="A30" s="31" t="s">
        <v>377</v>
      </c>
      <c r="B30" s="107" t="s">
        <v>213</v>
      </c>
      <c r="C30" s="9">
        <v>0.260923036</v>
      </c>
      <c r="D30" s="9" t="str">
        <f t="shared" si="9"/>
        <v>N/A</v>
      </c>
      <c r="E30" s="9">
        <v>0.15449489259999999</v>
      </c>
      <c r="F30" s="9" t="str">
        <f t="shared" si="10"/>
        <v>N/A</v>
      </c>
      <c r="G30" s="9">
        <v>0.30459017389999998</v>
      </c>
      <c r="H30" s="9" t="str">
        <f t="shared" si="11"/>
        <v>N/A</v>
      </c>
      <c r="I30" s="10">
        <v>-40.799999999999997</v>
      </c>
      <c r="J30" s="10">
        <v>97.15</v>
      </c>
      <c r="K30" s="9" t="str">
        <f t="shared" si="8"/>
        <v>No</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234834431</v>
      </c>
      <c r="D7" s="34" t="str">
        <f>IF($B7="N/A","N/A",IF(C7&gt;15,"No",IF(C7&lt;-15,"No","Yes")))</f>
        <v>N/A</v>
      </c>
      <c r="E7" s="33">
        <v>236143582</v>
      </c>
      <c r="F7" s="34" t="str">
        <f>IF($B7="N/A","N/A",IF(E7&gt;15,"No",IF(E7&lt;-15,"No","Yes")))</f>
        <v>N/A</v>
      </c>
      <c r="G7" s="33">
        <v>255234639</v>
      </c>
      <c r="H7" s="34" t="str">
        <f>IF($B7="N/A","N/A",IF(G7&gt;15,"No",IF(G7&lt;-15,"No","Yes")))</f>
        <v>N/A</v>
      </c>
      <c r="I7" s="35">
        <v>0.5575</v>
      </c>
      <c r="J7" s="35">
        <v>8.0850000000000009</v>
      </c>
      <c r="K7" s="34" t="str">
        <f t="shared" ref="K7:K54" si="0">IF(J7="Div by 0", "N/A", IF(J7="N/A","N/A", IF(J7&gt;30, "No", IF(J7&lt;-30, "No", "Yes"))))</f>
        <v>Yes</v>
      </c>
    </row>
    <row r="8" spans="1:11" x14ac:dyDescent="0.2">
      <c r="A8" s="91" t="s">
        <v>362</v>
      </c>
      <c r="B8" s="32" t="s">
        <v>213</v>
      </c>
      <c r="C8" s="144" t="s">
        <v>213</v>
      </c>
      <c r="D8" s="34" t="str">
        <f>IF($B8="N/A","N/A",IF(C8&gt;15,"No",IF(C8&lt;-15,"No","Yes")))</f>
        <v>N/A</v>
      </c>
      <c r="E8" s="36">
        <v>49.892515392999996</v>
      </c>
      <c r="F8" s="34" t="str">
        <f>IF($B8="N/A","N/A",IF(E8&gt;15,"No",IF(E8&lt;-15,"No","Yes")))</f>
        <v>N/A</v>
      </c>
      <c r="G8" s="36">
        <v>44.978561864</v>
      </c>
      <c r="H8" s="34" t="str">
        <f>IF($B8="N/A","N/A",IF(G8&gt;15,"No",IF(G8&lt;-15,"No","Yes")))</f>
        <v>N/A</v>
      </c>
      <c r="I8" s="35" t="s">
        <v>213</v>
      </c>
      <c r="J8" s="35">
        <v>-9.85</v>
      </c>
      <c r="K8" s="34" t="str">
        <f t="shared" si="0"/>
        <v>Yes</v>
      </c>
    </row>
    <row r="9" spans="1:11" x14ac:dyDescent="0.2">
      <c r="A9" s="91" t="s">
        <v>119</v>
      </c>
      <c r="B9" s="37" t="s">
        <v>213</v>
      </c>
      <c r="C9" s="100">
        <v>33.375951161000003</v>
      </c>
      <c r="D9" s="9" t="str">
        <f>IF($B9="N/A","N/A",IF(C9&gt;15,"No",IF(C9&lt;-15,"No","Yes")))</f>
        <v>N/A</v>
      </c>
      <c r="E9" s="9">
        <v>30.839057908000001</v>
      </c>
      <c r="F9" s="9" t="str">
        <f>IF($B9="N/A","N/A",IF(E9&gt;15,"No",IF(E9&lt;-15,"No","Yes")))</f>
        <v>N/A</v>
      </c>
      <c r="G9" s="9">
        <v>36.340415378000003</v>
      </c>
      <c r="H9" s="9" t="str">
        <f>IF($B9="N/A","N/A",IF(G9&gt;15,"No",IF(G9&lt;-15,"No","Yes")))</f>
        <v>N/A</v>
      </c>
      <c r="I9" s="10">
        <v>-7.6</v>
      </c>
      <c r="J9" s="10">
        <v>17.84</v>
      </c>
      <c r="K9" s="9" t="str">
        <f t="shared" si="0"/>
        <v>Yes</v>
      </c>
    </row>
    <row r="10" spans="1:11" x14ac:dyDescent="0.2">
      <c r="A10" s="91" t="s">
        <v>120</v>
      </c>
      <c r="B10" s="37" t="s">
        <v>213</v>
      </c>
      <c r="C10" s="100">
        <v>4.0686444314000001</v>
      </c>
      <c r="D10" s="9" t="str">
        <f>IF($B10="N/A","N/A",IF(C10&gt;15,"No",IF(C10&lt;-15,"No","Yes")))</f>
        <v>N/A</v>
      </c>
      <c r="E10" s="9">
        <v>4.0631720407999996</v>
      </c>
      <c r="F10" s="9" t="str">
        <f>IF($B10="N/A","N/A",IF(E10&gt;15,"No",IF(E10&lt;-15,"No","Yes")))</f>
        <v>N/A</v>
      </c>
      <c r="G10" s="9">
        <v>3.7606274907000001</v>
      </c>
      <c r="H10" s="9" t="str">
        <f>IF($B10="N/A","N/A",IF(G10&gt;15,"No",IF(G10&lt;-15,"No","Yes")))</f>
        <v>N/A</v>
      </c>
      <c r="I10" s="10">
        <v>-0.13500000000000001</v>
      </c>
      <c r="J10" s="10">
        <v>-7.45</v>
      </c>
      <c r="K10" s="9" t="str">
        <f t="shared" si="0"/>
        <v>Yes</v>
      </c>
    </row>
    <row r="11" spans="1:11" x14ac:dyDescent="0.2">
      <c r="A11" s="91" t="s">
        <v>859</v>
      </c>
      <c r="B11" s="37" t="s">
        <v>213</v>
      </c>
      <c r="C11" s="100">
        <v>14.210643157</v>
      </c>
      <c r="D11" s="9" t="str">
        <f>IF($B11="N/A","N/A",IF(C11&gt;15,"No",IF(C11&lt;-15,"No","Yes")))</f>
        <v>N/A</v>
      </c>
      <c r="E11" s="9">
        <v>15.205254656999999</v>
      </c>
      <c r="F11" s="9" t="str">
        <f>IF($B11="N/A","N/A",IF(E11&gt;15,"No",IF(E11&lt;-15,"No","Yes")))</f>
        <v>N/A</v>
      </c>
      <c r="G11" s="9">
        <v>14.920395268</v>
      </c>
      <c r="H11" s="9" t="str">
        <f>IF($B11="N/A","N/A",IF(G11&gt;15,"No",IF(G11&lt;-15,"No","Yes")))</f>
        <v>N/A</v>
      </c>
      <c r="I11" s="10">
        <v>6.9989999999999997</v>
      </c>
      <c r="J11" s="10">
        <v>-1.87</v>
      </c>
      <c r="K11" s="9" t="str">
        <f t="shared" si="0"/>
        <v>Yes</v>
      </c>
    </row>
    <row r="12" spans="1:11" x14ac:dyDescent="0.2">
      <c r="A12" s="91" t="s">
        <v>860</v>
      </c>
      <c r="B12" s="102" t="s">
        <v>214</v>
      </c>
      <c r="C12" s="100">
        <v>72.325735549000001</v>
      </c>
      <c r="D12" s="9" t="str">
        <f>IF(OR($B12="N/A",$C12="N/A"),"N/A",IF(C12&gt;100,"No",IF(C12&lt;95,"No","Yes")))</f>
        <v>No</v>
      </c>
      <c r="E12" s="100">
        <v>76.736550283</v>
      </c>
      <c r="F12" s="9" t="str">
        <f>IF(OR($B12="N/A",$E12="N/A"),"N/A",IF(E12&gt;100,"No",IF(E12&lt;95,"No","Yes")))</f>
        <v>No</v>
      </c>
      <c r="G12" s="100">
        <v>79.404162571000001</v>
      </c>
      <c r="H12" s="9" t="str">
        <f>IF($B12="N/A","N/A",IF(G12&gt;100,"No",IF(G12&lt;95,"No","Yes")))</f>
        <v>No</v>
      </c>
      <c r="I12" s="103">
        <v>6.0990000000000002</v>
      </c>
      <c r="J12" s="103">
        <v>3.476</v>
      </c>
      <c r="K12" s="9" t="str">
        <f t="shared" si="0"/>
        <v>Yes</v>
      </c>
    </row>
    <row r="13" spans="1:11" x14ac:dyDescent="0.2">
      <c r="A13" s="91" t="s">
        <v>347</v>
      </c>
      <c r="B13" s="102" t="s">
        <v>213</v>
      </c>
      <c r="C13" s="100">
        <v>2.3114475000000001E-3</v>
      </c>
      <c r="D13" s="9" t="str">
        <f>IF($B13="N/A","N/A",IF(C13&gt;100,"No",IF(C13&lt;95,"No","Yes")))</f>
        <v>N/A</v>
      </c>
      <c r="E13" s="100">
        <v>0</v>
      </c>
      <c r="F13" s="9" t="str">
        <f>IF($B13="N/A","N/A",IF(E13&gt;100,"No",IF(E13&lt;95,"No","Yes")))</f>
        <v>N/A</v>
      </c>
      <c r="G13" s="100">
        <v>0</v>
      </c>
      <c r="H13" s="9" t="str">
        <f>IF($B13="N/A","N/A",IF(G13&gt;100,"No",IF(G13&lt;95,"No","Yes")))</f>
        <v>N/A</v>
      </c>
      <c r="I13" s="103">
        <v>-100</v>
      </c>
      <c r="J13" s="103" t="s">
        <v>1747</v>
      </c>
      <c r="K13" s="9" t="str">
        <f t="shared" si="0"/>
        <v>N/A</v>
      </c>
    </row>
    <row r="14" spans="1:11" x14ac:dyDescent="0.2">
      <c r="A14" s="91" t="s">
        <v>348</v>
      </c>
      <c r="B14" s="102" t="s">
        <v>213</v>
      </c>
      <c r="C14" s="100">
        <v>1.0017187699999999E-2</v>
      </c>
      <c r="D14" s="9" t="str">
        <f t="shared" ref="D14" si="1">IF($B14="N/A","N/A",IF(C14&lt;0,"No","Yes"))</f>
        <v>N/A</v>
      </c>
      <c r="E14" s="100">
        <v>2.6032306E-6</v>
      </c>
      <c r="F14" s="9" t="str">
        <f t="shared" ref="F14" si="2">IF($B14="N/A","N/A",IF(E14&lt;0,"No","Yes"))</f>
        <v>N/A</v>
      </c>
      <c r="G14" s="100">
        <v>0</v>
      </c>
      <c r="H14" s="9" t="str">
        <f t="shared" ref="H14" si="3">IF($B14="N/A","N/A",IF(G14&lt;0,"No","Yes"))</f>
        <v>N/A</v>
      </c>
      <c r="I14" s="103">
        <v>-100</v>
      </c>
      <c r="J14" s="103">
        <v>-100</v>
      </c>
      <c r="K14" s="9" t="str">
        <f t="shared" si="0"/>
        <v>No</v>
      </c>
    </row>
    <row r="15" spans="1:11" x14ac:dyDescent="0.2">
      <c r="A15" s="91" t="s">
        <v>861</v>
      </c>
      <c r="B15" s="102" t="s">
        <v>214</v>
      </c>
      <c r="C15" s="100">
        <v>0</v>
      </c>
      <c r="D15" s="9" t="str">
        <f>IF(OR($B15="N/A",$C15="N/A"),"N/A",IF(C15&gt;100,"No",IF(C15&lt;95,"No","Yes")))</f>
        <v>No</v>
      </c>
      <c r="E15" s="100">
        <v>0</v>
      </c>
      <c r="F15" s="9" t="str">
        <f>IF(OR($B15="N/A",$E15="N/A"),"N/A",IF(E15&gt;100,"No",IF(E15&lt;95,"No","Yes")))</f>
        <v>No</v>
      </c>
      <c r="G15" s="100">
        <v>0</v>
      </c>
      <c r="H15" s="9" t="str">
        <f>IF($B15="N/A","N/A",IF(G15&gt;100,"No",IF(G15&lt;95,"No","Yes")))</f>
        <v>No</v>
      </c>
      <c r="I15" s="103" t="s">
        <v>1747</v>
      </c>
      <c r="J15" s="103" t="s">
        <v>1747</v>
      </c>
      <c r="K15" s="9" t="str">
        <f t="shared" si="0"/>
        <v>N/A</v>
      </c>
    </row>
    <row r="16" spans="1:11" x14ac:dyDescent="0.2">
      <c r="A16" s="91" t="s">
        <v>331</v>
      </c>
      <c r="B16" s="37" t="s">
        <v>213</v>
      </c>
      <c r="C16" s="89">
        <v>113530145</v>
      </c>
      <c r="D16" s="9" t="str">
        <f>IF($B16="N/A","N/A",IF(C16&gt;15,"No",IF(C16&lt;-15,"No","Yes")))</f>
        <v>N/A</v>
      </c>
      <c r="E16" s="38">
        <v>117817973</v>
      </c>
      <c r="F16" s="9" t="str">
        <f>IF($B16="N/A","N/A",IF(E16&gt;15,"No",IF(E16&lt;-15,"No","Yes")))</f>
        <v>N/A</v>
      </c>
      <c r="G16" s="38">
        <v>114800870</v>
      </c>
      <c r="H16" s="9" t="str">
        <f>IF($B16="N/A","N/A",IF(G16&gt;15,"No",IF(G16&lt;-15,"No","Yes")))</f>
        <v>N/A</v>
      </c>
      <c r="I16" s="10">
        <v>3.7770000000000001</v>
      </c>
      <c r="J16" s="10">
        <v>-2.56</v>
      </c>
      <c r="K16" s="9" t="str">
        <f t="shared" si="0"/>
        <v>Yes</v>
      </c>
    </row>
    <row r="17" spans="1:11" x14ac:dyDescent="0.2">
      <c r="A17" s="91" t="s">
        <v>442</v>
      </c>
      <c r="B17" s="37" t="s">
        <v>215</v>
      </c>
      <c r="C17" s="100">
        <v>14.626901955999999</v>
      </c>
      <c r="D17" s="9" t="str">
        <f>IF($B17="N/A","N/A",IF(C17&gt;20,"No",IF(C17&lt;5,"No","Yes")))</f>
        <v>Yes</v>
      </c>
      <c r="E17" s="9">
        <v>17.811109345999999</v>
      </c>
      <c r="F17" s="9" t="str">
        <f>IF($B17="N/A","N/A",IF(E17&gt;20,"No",IF(E17&lt;5,"No","Yes")))</f>
        <v>Yes</v>
      </c>
      <c r="G17" s="9">
        <v>17.866593693999999</v>
      </c>
      <c r="H17" s="9" t="str">
        <f>IF($B17="N/A","N/A",IF(G17&gt;20,"No",IF(G17&lt;5,"No","Yes")))</f>
        <v>Yes</v>
      </c>
      <c r="I17" s="10">
        <v>21.77</v>
      </c>
      <c r="J17" s="10">
        <v>0.3115</v>
      </c>
      <c r="K17" s="9" t="str">
        <f t="shared" si="0"/>
        <v>Yes</v>
      </c>
    </row>
    <row r="18" spans="1:11" x14ac:dyDescent="0.2">
      <c r="A18" s="91" t="s">
        <v>443</v>
      </c>
      <c r="B18" s="32" t="s">
        <v>213</v>
      </c>
      <c r="C18" s="100" t="s">
        <v>213</v>
      </c>
      <c r="D18" s="9" t="str">
        <f>IF($B18="N/A","N/A",IF(C18&gt;15,"No",IF(C18&lt;-15,"No","Yes")))</f>
        <v>N/A</v>
      </c>
      <c r="E18" s="9">
        <v>82.188890654000005</v>
      </c>
      <c r="F18" s="9" t="str">
        <f>IF($B18="N/A","N/A",IF(E18&gt;15,"No",IF(E18&lt;-15,"No","Yes")))</f>
        <v>N/A</v>
      </c>
      <c r="G18" s="9">
        <v>82.133406305999998</v>
      </c>
      <c r="H18" s="9" t="str">
        <f>IF($B18="N/A","N/A",IF(G18&gt;15,"No",IF(G18&lt;-15,"No","Yes")))</f>
        <v>N/A</v>
      </c>
      <c r="I18" s="10" t="s">
        <v>213</v>
      </c>
      <c r="J18" s="10">
        <v>-6.8000000000000005E-2</v>
      </c>
      <c r="K18" s="9" t="str">
        <f t="shared" si="0"/>
        <v>Yes</v>
      </c>
    </row>
    <row r="19" spans="1:11" x14ac:dyDescent="0.2">
      <c r="A19" s="91" t="s">
        <v>444</v>
      </c>
      <c r="B19" s="37" t="s">
        <v>216</v>
      </c>
      <c r="C19" s="100">
        <v>27.238902935999999</v>
      </c>
      <c r="D19" s="9" t="str">
        <f>IF($B19="N/A","N/A",IF(C19&gt;1,"Yes","No"))</f>
        <v>Yes</v>
      </c>
      <c r="E19" s="9">
        <v>23.485775808</v>
      </c>
      <c r="F19" s="9" t="str">
        <f>IF($B19="N/A","N/A",IF(E19&gt;1,"Yes","No"))</f>
        <v>Yes</v>
      </c>
      <c r="G19" s="9">
        <v>34.804621253999997</v>
      </c>
      <c r="H19" s="9" t="str">
        <f>IF($B19="N/A","N/A",IF(G19&gt;1,"Yes","No"))</f>
        <v>Yes</v>
      </c>
      <c r="I19" s="10">
        <v>-13.8</v>
      </c>
      <c r="J19" s="10">
        <v>48.19</v>
      </c>
      <c r="K19" s="9" t="str">
        <f t="shared" si="0"/>
        <v>No</v>
      </c>
    </row>
    <row r="20" spans="1:11" x14ac:dyDescent="0.2">
      <c r="A20" s="91" t="s">
        <v>862</v>
      </c>
      <c r="B20" s="37" t="s">
        <v>213</v>
      </c>
      <c r="C20" s="93">
        <v>269.71053074999998</v>
      </c>
      <c r="D20" s="9" t="str">
        <f>IF($B20="N/A","N/A",IF(C20&gt;15,"No",IF(C20&lt;-15,"No","Yes")))</f>
        <v>N/A</v>
      </c>
      <c r="E20" s="39">
        <v>280.66697925</v>
      </c>
      <c r="F20" s="9" t="str">
        <f>IF($B20="N/A","N/A",IF(E20&gt;15,"No",IF(E20&lt;-15,"No","Yes")))</f>
        <v>N/A</v>
      </c>
      <c r="G20" s="39">
        <v>209.83987085999999</v>
      </c>
      <c r="H20" s="9" t="str">
        <f>IF($B20="N/A","N/A",IF(G20&gt;15,"No",IF(G20&lt;-15,"No","Yes")))</f>
        <v>N/A</v>
      </c>
      <c r="I20" s="10">
        <v>4.0620000000000003</v>
      </c>
      <c r="J20" s="10">
        <v>-25.2</v>
      </c>
      <c r="K20" s="9" t="str">
        <f t="shared" si="0"/>
        <v>Yes</v>
      </c>
    </row>
    <row r="21" spans="1:11" x14ac:dyDescent="0.2">
      <c r="A21" s="91" t="s">
        <v>34</v>
      </c>
      <c r="B21" s="37" t="s">
        <v>213</v>
      </c>
      <c r="C21" s="104">
        <v>22.716891196999999</v>
      </c>
      <c r="D21" s="9" t="str">
        <f>IF($B21="N/A","N/A",IF(C21&gt;15,"No",IF(C21&lt;-15,"No","Yes")))</f>
        <v>N/A</v>
      </c>
      <c r="E21" s="105">
        <v>23.357566082000002</v>
      </c>
      <c r="F21" s="9" t="str">
        <f>IF($B21="N/A","N/A",IF(E21&gt;15,"No",IF(E21&lt;-15,"No","Yes")))</f>
        <v>N/A</v>
      </c>
      <c r="G21" s="105">
        <v>24.909273854999999</v>
      </c>
      <c r="H21" s="9" t="str">
        <f>IF($B21="N/A","N/A",IF(G21&gt;15,"No",IF(G21&lt;-15,"No","Yes")))</f>
        <v>N/A</v>
      </c>
      <c r="I21" s="10">
        <v>2.82</v>
      </c>
      <c r="J21" s="10">
        <v>6.6429999999999998</v>
      </c>
      <c r="K21" s="9" t="str">
        <f t="shared" si="0"/>
        <v>Yes</v>
      </c>
    </row>
    <row r="22" spans="1:11" x14ac:dyDescent="0.2">
      <c r="A22" s="91" t="s">
        <v>1712</v>
      </c>
      <c r="B22" s="37" t="s">
        <v>213</v>
      </c>
      <c r="C22" s="104">
        <v>0</v>
      </c>
      <c r="D22" s="9" t="str">
        <f>IF($B22="N/A","N/A",IF(C22&gt;15,"No",IF(C22&lt;-15,"No","Yes")))</f>
        <v>N/A</v>
      </c>
      <c r="E22" s="105">
        <v>0</v>
      </c>
      <c r="F22" s="9" t="str">
        <f>IF($B22="N/A","N/A",IF(E22&gt;15,"No",IF(E22&lt;-15,"No","Yes")))</f>
        <v>N/A</v>
      </c>
      <c r="G22" s="105">
        <v>0</v>
      </c>
      <c r="H22" s="9" t="str">
        <f>IF($B22="N/A","N/A",IF(G22&gt;15,"No",IF(G22&lt;-15,"No","Yes")))</f>
        <v>N/A</v>
      </c>
      <c r="I22" s="10" t="s">
        <v>1747</v>
      </c>
      <c r="J22" s="10" t="s">
        <v>1747</v>
      </c>
      <c r="K22" s="9" t="str">
        <f t="shared" si="0"/>
        <v>N/A</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1747</v>
      </c>
      <c r="J23" s="10" t="s">
        <v>1747</v>
      </c>
      <c r="K23" s="9" t="str">
        <f t="shared" si="0"/>
        <v>N/A</v>
      </c>
    </row>
    <row r="24" spans="1:11" x14ac:dyDescent="0.2">
      <c r="A24" s="91" t="s">
        <v>863</v>
      </c>
      <c r="B24" s="37" t="s">
        <v>243</v>
      </c>
      <c r="C24" s="93">
        <v>273.02084621</v>
      </c>
      <c r="D24" s="9" t="str">
        <f>IF($B24="N/A","N/A",IF(C24&gt;300,"No",IF(C24&lt;75,"No","Yes")))</f>
        <v>Yes</v>
      </c>
      <c r="E24" s="39">
        <v>288.29004830000002</v>
      </c>
      <c r="F24" s="9" t="str">
        <f>IF($B24="N/A","N/A",IF(E24&gt;300,"No",IF(E24&lt;75,"No","Yes")))</f>
        <v>Yes</v>
      </c>
      <c r="G24" s="39">
        <v>330.53359001000001</v>
      </c>
      <c r="H24" s="9" t="str">
        <f>IF($B24="N/A","N/A",IF(G24&gt;300,"No",IF(G24&lt;75,"No","Yes")))</f>
        <v>No</v>
      </c>
      <c r="I24" s="10">
        <v>5.593</v>
      </c>
      <c r="J24" s="10">
        <v>14.65</v>
      </c>
      <c r="K24" s="9" t="str">
        <f t="shared" si="0"/>
        <v>Yes</v>
      </c>
    </row>
    <row r="25" spans="1:11" x14ac:dyDescent="0.2">
      <c r="A25" s="91" t="s">
        <v>864</v>
      </c>
      <c r="B25" s="37" t="s">
        <v>244</v>
      </c>
      <c r="C25" s="93" t="s">
        <v>1747</v>
      </c>
      <c r="D25" s="9" t="str">
        <f>IF($B25="N/A","N/A",IF(C25&gt;250,"No",IF(C25&lt;20,"No","Yes")))</f>
        <v>No</v>
      </c>
      <c r="E25" s="39" t="s">
        <v>1747</v>
      </c>
      <c r="F25" s="9" t="str">
        <f>IF($B25="N/A","N/A",IF(E25&gt;250,"No",IF(E25&lt;20,"No","Yes")))</f>
        <v>No</v>
      </c>
      <c r="G25" s="39" t="s">
        <v>1747</v>
      </c>
      <c r="H25" s="9" t="str">
        <f>IF($B25="N/A","N/A",IF(G25&gt;250,"No",IF(G25&lt;20,"No","Yes")))</f>
        <v>No</v>
      </c>
      <c r="I25" s="10" t="s">
        <v>1747</v>
      </c>
      <c r="J25" s="10" t="s">
        <v>1747</v>
      </c>
      <c r="K25" s="9" t="str">
        <f t="shared" si="0"/>
        <v>N/A</v>
      </c>
    </row>
    <row r="26" spans="1:11" x14ac:dyDescent="0.2">
      <c r="A26" s="91" t="s">
        <v>865</v>
      </c>
      <c r="B26" s="37" t="s">
        <v>245</v>
      </c>
      <c r="C26" s="93" t="s">
        <v>1747</v>
      </c>
      <c r="D26" s="9" t="str">
        <f>IF($B26="N/A","N/A",IF(C26&gt;5,"No",IF(C26&lt;3,"No","Yes")))</f>
        <v>No</v>
      </c>
      <c r="E26" s="39" t="s">
        <v>1747</v>
      </c>
      <c r="F26" s="9" t="str">
        <f>IF($B26="N/A","N/A",IF(E26&gt;5,"No",IF(E26&lt;3,"No","Yes")))</f>
        <v>No</v>
      </c>
      <c r="G26" s="39" t="s">
        <v>1747</v>
      </c>
      <c r="H26" s="9" t="str">
        <f>IF($B26="N/A","N/A",IF(G26&gt;5,"No",IF(G26&lt;3,"No","Yes")))</f>
        <v>No</v>
      </c>
      <c r="I26" s="10" t="s">
        <v>1747</v>
      </c>
      <c r="J26" s="10" t="s">
        <v>1747</v>
      </c>
      <c r="K26" s="9" t="str">
        <f t="shared" si="0"/>
        <v>N/A</v>
      </c>
    </row>
    <row r="27" spans="1:11" x14ac:dyDescent="0.2">
      <c r="A27" s="91" t="s">
        <v>131</v>
      </c>
      <c r="B27" s="37" t="s">
        <v>213</v>
      </c>
      <c r="C27" s="89">
        <v>32383</v>
      </c>
      <c r="D27" s="37" t="s">
        <v>213</v>
      </c>
      <c r="E27" s="38">
        <v>24419</v>
      </c>
      <c r="F27" s="37" t="s">
        <v>213</v>
      </c>
      <c r="G27" s="38">
        <v>23343</v>
      </c>
      <c r="H27" s="9" t="str">
        <f>IF($B27="N/A","N/A",IF(G27&gt;15,"No",IF(G27&lt;-15,"No","Yes")))</f>
        <v>N/A</v>
      </c>
      <c r="I27" s="10">
        <v>-24.6</v>
      </c>
      <c r="J27" s="10">
        <v>-4.41</v>
      </c>
      <c r="K27" s="9" t="str">
        <f t="shared" si="0"/>
        <v>Yes</v>
      </c>
    </row>
    <row r="28" spans="1:11" x14ac:dyDescent="0.2">
      <c r="A28" s="91" t="s">
        <v>346</v>
      </c>
      <c r="B28" s="37" t="s">
        <v>213</v>
      </c>
      <c r="C28" s="90" t="s">
        <v>213</v>
      </c>
      <c r="D28" s="37" t="s">
        <v>213</v>
      </c>
      <c r="E28" s="8">
        <v>1.0340742599999999E-2</v>
      </c>
      <c r="F28" s="37" t="s">
        <v>213</v>
      </c>
      <c r="G28" s="8">
        <v>9.1457021999999995E-3</v>
      </c>
      <c r="H28" s="9" t="str">
        <f>IF($B28="N/A","N/A",IF(G28&gt;15,"No",IF(G28&lt;-15,"No","Yes")))</f>
        <v>N/A</v>
      </c>
      <c r="I28" s="10" t="s">
        <v>213</v>
      </c>
      <c r="J28" s="10">
        <v>-11.6</v>
      </c>
      <c r="K28" s="9" t="str">
        <f t="shared" si="0"/>
        <v>Yes</v>
      </c>
    </row>
    <row r="29" spans="1:11" ht="25.5" x14ac:dyDescent="0.2">
      <c r="A29" s="91" t="s">
        <v>841</v>
      </c>
      <c r="B29" s="37" t="s">
        <v>213</v>
      </c>
      <c r="C29" s="39">
        <v>113.68471110999999</v>
      </c>
      <c r="D29" s="37" t="s">
        <v>213</v>
      </c>
      <c r="E29" s="39">
        <v>110.89524551</v>
      </c>
      <c r="F29" s="37" t="s">
        <v>213</v>
      </c>
      <c r="G29" s="39">
        <v>117.56239558</v>
      </c>
      <c r="H29" s="37" t="s">
        <v>213</v>
      </c>
      <c r="I29" s="10">
        <v>-2.4500000000000002</v>
      </c>
      <c r="J29" s="10">
        <v>6.0119999999999996</v>
      </c>
      <c r="K29" s="9" t="str">
        <f t="shared" si="0"/>
        <v>Yes</v>
      </c>
    </row>
    <row r="30" spans="1:11" x14ac:dyDescent="0.2">
      <c r="A30" s="91" t="s">
        <v>27</v>
      </c>
      <c r="B30" s="37" t="s">
        <v>217</v>
      </c>
      <c r="C30" s="38">
        <v>11</v>
      </c>
      <c r="D30" s="9" t="str">
        <f>IF($B30="N/A","N/A",IF(C30="N/A","N/A",IF(C30=0,"Yes","No")))</f>
        <v>No</v>
      </c>
      <c r="E30" s="38">
        <v>16</v>
      </c>
      <c r="F30" s="9" t="str">
        <f>IF($B30="N/A","N/A",IF(E30="N/A","N/A",IF(E30=0,"Yes","No")))</f>
        <v>No</v>
      </c>
      <c r="G30" s="38">
        <v>11</v>
      </c>
      <c r="H30" s="9" t="str">
        <f>IF($B30="N/A","N/A",IF(G30=0,"Yes","No"))</f>
        <v>No</v>
      </c>
      <c r="I30" s="10">
        <v>128.6</v>
      </c>
      <c r="J30" s="10">
        <v>-81.3</v>
      </c>
      <c r="K30" s="9" t="str">
        <f t="shared" si="0"/>
        <v>No</v>
      </c>
    </row>
    <row r="31" spans="1:11" x14ac:dyDescent="0.2">
      <c r="A31" s="91" t="s">
        <v>206</v>
      </c>
      <c r="B31" s="106" t="s">
        <v>213</v>
      </c>
      <c r="C31" s="89">
        <v>33371483</v>
      </c>
      <c r="D31" s="9" t="str">
        <f t="shared" ref="D31:F50" si="4">IF($B31="N/A","N/A",IF(C31&lt;0,"No","Yes"))</f>
        <v>N/A</v>
      </c>
      <c r="E31" s="89">
        <v>35906233</v>
      </c>
      <c r="F31" s="9" t="str">
        <f t="shared" si="4"/>
        <v>N/A</v>
      </c>
      <c r="G31" s="89">
        <v>38082017</v>
      </c>
      <c r="H31" s="9" t="str">
        <f t="shared" ref="H31:H50" si="5">IF($B31="N/A","N/A",IF(G31&lt;0,"No","Yes"))</f>
        <v>N/A</v>
      </c>
      <c r="I31" s="10">
        <v>7.5960000000000001</v>
      </c>
      <c r="J31" s="10">
        <v>6.06</v>
      </c>
      <c r="K31" s="9" t="str">
        <f t="shared" si="0"/>
        <v>Yes</v>
      </c>
    </row>
    <row r="32" spans="1:11" ht="25.5" x14ac:dyDescent="0.2">
      <c r="A32" s="2" t="s">
        <v>659</v>
      </c>
      <c r="B32" s="106" t="s">
        <v>213</v>
      </c>
      <c r="C32" s="90">
        <v>95.846240936000001</v>
      </c>
      <c r="D32" s="9" t="str">
        <f t="shared" si="4"/>
        <v>N/A</v>
      </c>
      <c r="E32" s="90">
        <v>96.099170302999994</v>
      </c>
      <c r="F32" s="9" t="str">
        <f t="shared" si="4"/>
        <v>N/A</v>
      </c>
      <c r="G32" s="90">
        <v>96.303638539000005</v>
      </c>
      <c r="H32" s="9" t="str">
        <f t="shared" si="5"/>
        <v>N/A</v>
      </c>
      <c r="I32" s="10">
        <v>0.26390000000000002</v>
      </c>
      <c r="J32" s="10">
        <v>0.21279999999999999</v>
      </c>
      <c r="K32" s="9" t="str">
        <f t="shared" si="0"/>
        <v>Yes</v>
      </c>
    </row>
    <row r="33" spans="1:11" x14ac:dyDescent="0.2">
      <c r="A33" s="2" t="s">
        <v>660</v>
      </c>
      <c r="B33" s="106" t="s">
        <v>213</v>
      </c>
      <c r="C33" s="90">
        <v>0.83084710380000004</v>
      </c>
      <c r="D33" s="9" t="str">
        <f t="shared" si="4"/>
        <v>N/A</v>
      </c>
      <c r="E33" s="90">
        <v>0.86578561440000001</v>
      </c>
      <c r="F33" s="9" t="str">
        <f t="shared" si="4"/>
        <v>N/A</v>
      </c>
      <c r="G33" s="90">
        <v>0.80835791859999995</v>
      </c>
      <c r="H33" s="9" t="str">
        <f t="shared" si="5"/>
        <v>N/A</v>
      </c>
      <c r="I33" s="10">
        <v>4.2050000000000001</v>
      </c>
      <c r="J33" s="10">
        <v>-6.63</v>
      </c>
      <c r="K33" s="9" t="str">
        <f t="shared" si="0"/>
        <v>Yes</v>
      </c>
    </row>
    <row r="34" spans="1:11" x14ac:dyDescent="0.2">
      <c r="A34" s="2" t="s">
        <v>661</v>
      </c>
      <c r="B34" s="106" t="s">
        <v>213</v>
      </c>
      <c r="C34" s="90">
        <v>0.46698553970000001</v>
      </c>
      <c r="D34" s="9" t="str">
        <f t="shared" si="4"/>
        <v>N/A</v>
      </c>
      <c r="E34" s="90">
        <v>0.49640127940000001</v>
      </c>
      <c r="F34" s="9" t="str">
        <f t="shared" si="4"/>
        <v>N/A</v>
      </c>
      <c r="G34" s="90">
        <v>0.44904134150000002</v>
      </c>
      <c r="H34" s="9" t="str">
        <f t="shared" si="5"/>
        <v>N/A</v>
      </c>
      <c r="I34" s="10">
        <v>6.2990000000000004</v>
      </c>
      <c r="J34" s="10">
        <v>-9.5399999999999991</v>
      </c>
      <c r="K34" s="9" t="str">
        <f t="shared" si="0"/>
        <v>Yes</v>
      </c>
    </row>
    <row r="35" spans="1:11" x14ac:dyDescent="0.2">
      <c r="A35" s="2" t="s">
        <v>662</v>
      </c>
      <c r="B35" s="106" t="s">
        <v>213</v>
      </c>
      <c r="C35" s="90">
        <v>2.6682152543000002</v>
      </c>
      <c r="D35" s="9" t="str">
        <f t="shared" si="4"/>
        <v>N/A</v>
      </c>
      <c r="E35" s="90">
        <v>2.3476648190999998</v>
      </c>
      <c r="F35" s="9" t="str">
        <f t="shared" si="4"/>
        <v>N/A</v>
      </c>
      <c r="G35" s="90">
        <v>2.1052167484000002</v>
      </c>
      <c r="H35" s="9" t="str">
        <f t="shared" si="5"/>
        <v>N/A</v>
      </c>
      <c r="I35" s="10">
        <v>-12</v>
      </c>
      <c r="J35" s="10">
        <v>-10.3</v>
      </c>
      <c r="K35" s="9" t="str">
        <f t="shared" si="0"/>
        <v>Yes</v>
      </c>
    </row>
    <row r="36" spans="1:11" x14ac:dyDescent="0.2">
      <c r="A36" s="2" t="s">
        <v>349</v>
      </c>
      <c r="B36" s="106" t="s">
        <v>213</v>
      </c>
      <c r="C36" s="89">
        <v>0</v>
      </c>
      <c r="D36" s="9" t="str">
        <f t="shared" si="4"/>
        <v>N/A</v>
      </c>
      <c r="E36" s="89">
        <v>0</v>
      </c>
      <c r="F36" s="9" t="str">
        <f t="shared" si="4"/>
        <v>N/A</v>
      </c>
      <c r="G36" s="89">
        <v>0</v>
      </c>
      <c r="H36" s="9" t="str">
        <f t="shared" si="5"/>
        <v>N/A</v>
      </c>
      <c r="I36" s="10" t="s">
        <v>1747</v>
      </c>
      <c r="J36" s="10" t="s">
        <v>1747</v>
      </c>
      <c r="K36" s="9" t="str">
        <f t="shared" si="0"/>
        <v>N/A</v>
      </c>
    </row>
    <row r="37" spans="1:11" x14ac:dyDescent="0.2">
      <c r="A37" s="2" t="s">
        <v>663</v>
      </c>
      <c r="B37" s="106" t="s">
        <v>213</v>
      </c>
      <c r="C37" s="90" t="s">
        <v>1747</v>
      </c>
      <c r="D37" s="9" t="str">
        <f t="shared" si="4"/>
        <v>N/A</v>
      </c>
      <c r="E37" s="90" t="s">
        <v>1747</v>
      </c>
      <c r="F37" s="9" t="str">
        <f t="shared" si="4"/>
        <v>N/A</v>
      </c>
      <c r="G37" s="90" t="s">
        <v>1747</v>
      </c>
      <c r="H37" s="9" t="str">
        <f t="shared" si="5"/>
        <v>N/A</v>
      </c>
      <c r="I37" s="10" t="s">
        <v>1747</v>
      </c>
      <c r="J37" s="10" t="s">
        <v>1747</v>
      </c>
      <c r="K37" s="9" t="str">
        <f t="shared" si="0"/>
        <v>N/A</v>
      </c>
    </row>
    <row r="38" spans="1:11" x14ac:dyDescent="0.2">
      <c r="A38" s="2" t="s">
        <v>664</v>
      </c>
      <c r="B38" s="106" t="s">
        <v>213</v>
      </c>
      <c r="C38" s="90" t="s">
        <v>1747</v>
      </c>
      <c r="D38" s="9" t="str">
        <f t="shared" si="4"/>
        <v>N/A</v>
      </c>
      <c r="E38" s="90" t="s">
        <v>1747</v>
      </c>
      <c r="F38" s="9" t="str">
        <f t="shared" si="4"/>
        <v>N/A</v>
      </c>
      <c r="G38" s="90" t="s">
        <v>1747</v>
      </c>
      <c r="H38" s="9" t="str">
        <f t="shared" si="5"/>
        <v>N/A</v>
      </c>
      <c r="I38" s="10" t="s">
        <v>1747</v>
      </c>
      <c r="J38" s="10" t="s">
        <v>1747</v>
      </c>
      <c r="K38" s="9" t="str">
        <f t="shared" si="0"/>
        <v>N/A</v>
      </c>
    </row>
    <row r="39" spans="1:11" x14ac:dyDescent="0.2">
      <c r="A39" s="2" t="s">
        <v>665</v>
      </c>
      <c r="B39" s="106" t="s">
        <v>213</v>
      </c>
      <c r="C39" s="90" t="s">
        <v>1747</v>
      </c>
      <c r="D39" s="9" t="str">
        <f t="shared" si="4"/>
        <v>N/A</v>
      </c>
      <c r="E39" s="90" t="s">
        <v>1747</v>
      </c>
      <c r="F39" s="9" t="str">
        <f t="shared" si="4"/>
        <v>N/A</v>
      </c>
      <c r="G39" s="90" t="s">
        <v>1747</v>
      </c>
      <c r="H39" s="9" t="str">
        <f t="shared" si="5"/>
        <v>N/A</v>
      </c>
      <c r="I39" s="10" t="s">
        <v>1747</v>
      </c>
      <c r="J39" s="10" t="s">
        <v>1747</v>
      </c>
      <c r="K39" s="9" t="str">
        <f t="shared" si="0"/>
        <v>N/A</v>
      </c>
    </row>
    <row r="40" spans="1:11" x14ac:dyDescent="0.2">
      <c r="A40" s="2" t="s">
        <v>666</v>
      </c>
      <c r="B40" s="106" t="s">
        <v>213</v>
      </c>
      <c r="C40" s="90" t="s">
        <v>1747</v>
      </c>
      <c r="D40" s="9" t="str">
        <f t="shared" si="4"/>
        <v>N/A</v>
      </c>
      <c r="E40" s="90" t="s">
        <v>1747</v>
      </c>
      <c r="F40" s="9" t="str">
        <f t="shared" si="4"/>
        <v>N/A</v>
      </c>
      <c r="G40" s="90" t="s">
        <v>1747</v>
      </c>
      <c r="H40" s="9" t="str">
        <f t="shared" si="5"/>
        <v>N/A</v>
      </c>
      <c r="I40" s="10" t="s">
        <v>1747</v>
      </c>
      <c r="J40" s="10" t="s">
        <v>1747</v>
      </c>
      <c r="K40" s="9" t="str">
        <f t="shared" si="0"/>
        <v>N/A</v>
      </c>
    </row>
    <row r="41" spans="1:11" x14ac:dyDescent="0.2">
      <c r="A41" s="2" t="s">
        <v>667</v>
      </c>
      <c r="B41" s="106" t="s">
        <v>213</v>
      </c>
      <c r="C41" s="90" t="s">
        <v>1747</v>
      </c>
      <c r="D41" s="9" t="str">
        <f t="shared" si="4"/>
        <v>N/A</v>
      </c>
      <c r="E41" s="90" t="s">
        <v>1747</v>
      </c>
      <c r="F41" s="9" t="str">
        <f t="shared" si="4"/>
        <v>N/A</v>
      </c>
      <c r="G41" s="90" t="s">
        <v>1747</v>
      </c>
      <c r="H41" s="9" t="str">
        <f t="shared" si="5"/>
        <v>N/A</v>
      </c>
      <c r="I41" s="10" t="s">
        <v>1747</v>
      </c>
      <c r="J41" s="10" t="s">
        <v>1747</v>
      </c>
      <c r="K41" s="9" t="str">
        <f t="shared" si="0"/>
        <v>N/A</v>
      </c>
    </row>
    <row r="42" spans="1:11" x14ac:dyDescent="0.2">
      <c r="A42" s="2" t="s">
        <v>668</v>
      </c>
      <c r="B42" s="106" t="s">
        <v>213</v>
      </c>
      <c r="C42" s="90" t="s">
        <v>1747</v>
      </c>
      <c r="D42" s="9" t="str">
        <f t="shared" si="4"/>
        <v>N/A</v>
      </c>
      <c r="E42" s="90" t="s">
        <v>1747</v>
      </c>
      <c r="F42" s="9" t="str">
        <f t="shared" si="4"/>
        <v>N/A</v>
      </c>
      <c r="G42" s="90" t="s">
        <v>1747</v>
      </c>
      <c r="H42" s="9" t="str">
        <f t="shared" si="5"/>
        <v>N/A</v>
      </c>
      <c r="I42" s="10" t="s">
        <v>1747</v>
      </c>
      <c r="J42" s="10" t="s">
        <v>1747</v>
      </c>
      <c r="K42" s="9" t="str">
        <f t="shared" si="0"/>
        <v>N/A</v>
      </c>
    </row>
    <row r="43" spans="1:11" x14ac:dyDescent="0.2">
      <c r="A43" s="2" t="s">
        <v>669</v>
      </c>
      <c r="B43" s="106" t="s">
        <v>213</v>
      </c>
      <c r="C43" s="90" t="s">
        <v>1747</v>
      </c>
      <c r="D43" s="9" t="str">
        <f t="shared" si="4"/>
        <v>N/A</v>
      </c>
      <c r="E43" s="90" t="s">
        <v>1747</v>
      </c>
      <c r="F43" s="9" t="str">
        <f t="shared" si="4"/>
        <v>N/A</v>
      </c>
      <c r="G43" s="90" t="s">
        <v>1747</v>
      </c>
      <c r="H43" s="9" t="str">
        <f t="shared" si="5"/>
        <v>N/A</v>
      </c>
      <c r="I43" s="10" t="s">
        <v>1747</v>
      </c>
      <c r="J43" s="10" t="s">
        <v>1747</v>
      </c>
      <c r="K43" s="9" t="str">
        <f t="shared" si="0"/>
        <v>N/A</v>
      </c>
    </row>
    <row r="44" spans="1:11" x14ac:dyDescent="0.2">
      <c r="A44" s="2" t="s">
        <v>670</v>
      </c>
      <c r="B44" s="106" t="s">
        <v>213</v>
      </c>
      <c r="C44" s="90" t="s">
        <v>1747</v>
      </c>
      <c r="D44" s="9" t="str">
        <f t="shared" si="4"/>
        <v>N/A</v>
      </c>
      <c r="E44" s="90" t="s">
        <v>1747</v>
      </c>
      <c r="F44" s="9" t="str">
        <f t="shared" si="4"/>
        <v>N/A</v>
      </c>
      <c r="G44" s="90" t="s">
        <v>1747</v>
      </c>
      <c r="H44" s="9" t="str">
        <f t="shared" si="5"/>
        <v>N/A</v>
      </c>
      <c r="I44" s="10" t="s">
        <v>1747</v>
      </c>
      <c r="J44" s="10" t="s">
        <v>1747</v>
      </c>
      <c r="K44" s="9" t="str">
        <f t="shared" si="0"/>
        <v>N/A</v>
      </c>
    </row>
    <row r="45" spans="1:11" x14ac:dyDescent="0.2">
      <c r="A45" s="2" t="s">
        <v>671</v>
      </c>
      <c r="B45" s="106" t="s">
        <v>213</v>
      </c>
      <c r="C45" s="90" t="s">
        <v>1747</v>
      </c>
      <c r="D45" s="9" t="str">
        <f t="shared" si="4"/>
        <v>N/A</v>
      </c>
      <c r="E45" s="90" t="s">
        <v>1747</v>
      </c>
      <c r="F45" s="9" t="str">
        <f t="shared" si="4"/>
        <v>N/A</v>
      </c>
      <c r="G45" s="90" t="s">
        <v>1747</v>
      </c>
      <c r="H45" s="9" t="str">
        <f t="shared" si="5"/>
        <v>N/A</v>
      </c>
      <c r="I45" s="10" t="s">
        <v>1747</v>
      </c>
      <c r="J45" s="10" t="s">
        <v>1747</v>
      </c>
      <c r="K45" s="9" t="str">
        <f t="shared" si="0"/>
        <v>N/A</v>
      </c>
    </row>
    <row r="46" spans="1:11" x14ac:dyDescent="0.2">
      <c r="A46" s="2" t="s">
        <v>350</v>
      </c>
      <c r="B46" s="106" t="s">
        <v>213</v>
      </c>
      <c r="C46" s="89">
        <v>0</v>
      </c>
      <c r="D46" s="9" t="str">
        <f t="shared" si="4"/>
        <v>N/A</v>
      </c>
      <c r="E46" s="89">
        <v>0</v>
      </c>
      <c r="F46" s="9" t="str">
        <f t="shared" si="4"/>
        <v>N/A</v>
      </c>
      <c r="G46" s="89">
        <v>0</v>
      </c>
      <c r="H46" s="9" t="str">
        <f t="shared" si="5"/>
        <v>N/A</v>
      </c>
      <c r="I46" s="10" t="s">
        <v>1747</v>
      </c>
      <c r="J46" s="10" t="s">
        <v>1747</v>
      </c>
      <c r="K46" s="9" t="str">
        <f t="shared" si="0"/>
        <v>N/A</v>
      </c>
    </row>
    <row r="47" spans="1:11" x14ac:dyDescent="0.2">
      <c r="A47" s="2" t="s">
        <v>672</v>
      </c>
      <c r="B47" s="106" t="s">
        <v>213</v>
      </c>
      <c r="C47" s="90" t="s">
        <v>1747</v>
      </c>
      <c r="D47" s="9" t="str">
        <f t="shared" si="4"/>
        <v>N/A</v>
      </c>
      <c r="E47" s="90" t="s">
        <v>1747</v>
      </c>
      <c r="F47" s="9" t="str">
        <f t="shared" si="4"/>
        <v>N/A</v>
      </c>
      <c r="G47" s="90" t="s">
        <v>1747</v>
      </c>
      <c r="H47" s="9" t="str">
        <f t="shared" si="5"/>
        <v>N/A</v>
      </c>
      <c r="I47" s="10" t="s">
        <v>1747</v>
      </c>
      <c r="J47" s="10" t="s">
        <v>1747</v>
      </c>
      <c r="K47" s="9" t="str">
        <f t="shared" si="0"/>
        <v>N/A</v>
      </c>
    </row>
    <row r="48" spans="1:11" x14ac:dyDescent="0.2">
      <c r="A48" s="2" t="s">
        <v>673</v>
      </c>
      <c r="B48" s="106" t="s">
        <v>213</v>
      </c>
      <c r="C48" s="90" t="s">
        <v>1747</v>
      </c>
      <c r="D48" s="9" t="str">
        <f t="shared" si="4"/>
        <v>N/A</v>
      </c>
      <c r="E48" s="90" t="s">
        <v>1747</v>
      </c>
      <c r="F48" s="9" t="str">
        <f t="shared" si="4"/>
        <v>N/A</v>
      </c>
      <c r="G48" s="90" t="s">
        <v>1747</v>
      </c>
      <c r="H48" s="9" t="str">
        <f t="shared" si="5"/>
        <v>N/A</v>
      </c>
      <c r="I48" s="10" t="s">
        <v>1747</v>
      </c>
      <c r="J48" s="10" t="s">
        <v>1747</v>
      </c>
      <c r="K48" s="9" t="str">
        <f t="shared" si="0"/>
        <v>N/A</v>
      </c>
    </row>
    <row r="49" spans="1:11" x14ac:dyDescent="0.2">
      <c r="A49" s="2" t="s">
        <v>674</v>
      </c>
      <c r="B49" s="106" t="s">
        <v>213</v>
      </c>
      <c r="C49" s="90" t="s">
        <v>1747</v>
      </c>
      <c r="D49" s="9" t="str">
        <f t="shared" si="4"/>
        <v>N/A</v>
      </c>
      <c r="E49" s="90" t="s">
        <v>1747</v>
      </c>
      <c r="F49" s="9" t="str">
        <f t="shared" si="4"/>
        <v>N/A</v>
      </c>
      <c r="G49" s="90" t="s">
        <v>1747</v>
      </c>
      <c r="H49" s="9" t="str">
        <f t="shared" si="5"/>
        <v>N/A</v>
      </c>
      <c r="I49" s="10" t="s">
        <v>1747</v>
      </c>
      <c r="J49" s="10" t="s">
        <v>1747</v>
      </c>
      <c r="K49" s="9" t="str">
        <f t="shared" si="0"/>
        <v>N/A</v>
      </c>
    </row>
    <row r="50" spans="1:11" x14ac:dyDescent="0.2">
      <c r="A50" s="2" t="s">
        <v>675</v>
      </c>
      <c r="B50" s="106" t="s">
        <v>213</v>
      </c>
      <c r="C50" s="90" t="s">
        <v>1747</v>
      </c>
      <c r="D50" s="9" t="str">
        <f t="shared" si="4"/>
        <v>N/A</v>
      </c>
      <c r="E50" s="90" t="s">
        <v>1747</v>
      </c>
      <c r="F50" s="9" t="str">
        <f t="shared" si="4"/>
        <v>N/A</v>
      </c>
      <c r="G50" s="90" t="s">
        <v>1747</v>
      </c>
      <c r="H50" s="9" t="str">
        <f t="shared" si="5"/>
        <v>N/A</v>
      </c>
      <c r="I50" s="10" t="s">
        <v>1747</v>
      </c>
      <c r="J50" s="10" t="s">
        <v>1747</v>
      </c>
      <c r="K50" s="9" t="str">
        <f t="shared" si="0"/>
        <v>N/A</v>
      </c>
    </row>
    <row r="51" spans="1:11" x14ac:dyDescent="0.2">
      <c r="A51" s="2" t="s">
        <v>351</v>
      </c>
      <c r="B51" s="37" t="s">
        <v>213</v>
      </c>
      <c r="C51" s="89">
        <v>78378225</v>
      </c>
      <c r="D51" s="37" t="s">
        <v>213</v>
      </c>
      <c r="E51" s="38">
        <v>72824456</v>
      </c>
      <c r="F51" s="37" t="s">
        <v>213</v>
      </c>
      <c r="G51" s="38">
        <v>92753328</v>
      </c>
      <c r="H51" s="37" t="s">
        <v>213</v>
      </c>
      <c r="I51" s="10">
        <v>-7.09</v>
      </c>
      <c r="J51" s="10">
        <v>27.37</v>
      </c>
      <c r="K51" s="9" t="str">
        <f t="shared" si="0"/>
        <v>Yes</v>
      </c>
    </row>
    <row r="52" spans="1:11" x14ac:dyDescent="0.2">
      <c r="A52" s="2" t="s">
        <v>352</v>
      </c>
      <c r="B52" s="37" t="s">
        <v>213</v>
      </c>
      <c r="C52" s="90">
        <v>78.158858534999993</v>
      </c>
      <c r="D52" s="9" t="str">
        <f t="shared" ref="D52:D54" si="6">IF($B52="N/A","N/A",IF(C52&gt;15,"No",IF(C52&lt;-15,"No","Yes")))</f>
        <v>N/A</v>
      </c>
      <c r="E52" s="8">
        <v>80.451988545999995</v>
      </c>
      <c r="F52" s="9" t="str">
        <f t="shared" ref="F52:F54" si="7">IF($B52="N/A","N/A",IF(E52&gt;15,"No",IF(E52&lt;-15,"No","Yes")))</f>
        <v>N/A</v>
      </c>
      <c r="G52" s="8">
        <v>81.004927391999999</v>
      </c>
      <c r="H52" s="9" t="str">
        <f t="shared" ref="H52:H54" si="8">IF($B52="N/A","N/A",IF(G52&gt;15,"No",IF(G52&lt;-15,"No","Yes")))</f>
        <v>N/A</v>
      </c>
      <c r="I52" s="10">
        <v>2.9340000000000002</v>
      </c>
      <c r="J52" s="10">
        <v>0.68730000000000002</v>
      </c>
      <c r="K52" s="9" t="str">
        <f t="shared" si="0"/>
        <v>Yes</v>
      </c>
    </row>
    <row r="53" spans="1:11" x14ac:dyDescent="0.2">
      <c r="A53" s="2" t="s">
        <v>353</v>
      </c>
      <c r="B53" s="37" t="s">
        <v>213</v>
      </c>
      <c r="C53" s="90">
        <v>4.1912776156999998</v>
      </c>
      <c r="D53" s="9" t="str">
        <f t="shared" si="6"/>
        <v>N/A</v>
      </c>
      <c r="E53" s="8">
        <v>3.4836978391</v>
      </c>
      <c r="F53" s="9" t="str">
        <f t="shared" si="7"/>
        <v>N/A</v>
      </c>
      <c r="G53" s="8">
        <v>1.7785917071999999</v>
      </c>
      <c r="H53" s="9" t="str">
        <f t="shared" si="8"/>
        <v>N/A</v>
      </c>
      <c r="I53" s="10">
        <v>-16.899999999999999</v>
      </c>
      <c r="J53" s="10">
        <v>-48.9</v>
      </c>
      <c r="K53" s="9" t="str">
        <f t="shared" si="0"/>
        <v>No</v>
      </c>
    </row>
    <row r="54" spans="1:11" x14ac:dyDescent="0.2">
      <c r="A54" s="2" t="s">
        <v>354</v>
      </c>
      <c r="B54" s="37" t="s">
        <v>213</v>
      </c>
      <c r="C54" s="90" t="s">
        <v>213</v>
      </c>
      <c r="D54" s="9" t="str">
        <f t="shared" si="6"/>
        <v>N/A</v>
      </c>
      <c r="E54" s="8">
        <v>15.640811653</v>
      </c>
      <c r="F54" s="9" t="str">
        <f t="shared" si="7"/>
        <v>N/A</v>
      </c>
      <c r="G54" s="8">
        <v>16.381832681999999</v>
      </c>
      <c r="H54" s="9" t="str">
        <f t="shared" si="8"/>
        <v>N/A</v>
      </c>
      <c r="I54" s="10" t="s">
        <v>213</v>
      </c>
      <c r="J54" s="10">
        <v>4.7380000000000004</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96924202</v>
      </c>
      <c r="D6" s="9" t="str">
        <f>IF($B6="N/A","N/A",IF(C6&gt;15,"No",IF(C6&lt;-15,"No","Yes")))</f>
        <v>N/A</v>
      </c>
      <c r="E6" s="38">
        <v>96833285</v>
      </c>
      <c r="F6" s="9" t="str">
        <f>IF($B6="N/A","N/A",IF(E6&gt;15,"No",IF(E6&lt;-15,"No","Yes")))</f>
        <v>N/A</v>
      </c>
      <c r="G6" s="38">
        <v>94289865</v>
      </c>
      <c r="H6" s="9" t="str">
        <f>IF($B6="N/A","N/A",IF(G6&gt;15,"No",IF(G6&lt;-15,"No","Yes")))</f>
        <v>N/A</v>
      </c>
      <c r="I6" s="10">
        <v>-9.4E-2</v>
      </c>
      <c r="J6" s="10">
        <v>-2.63</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0</v>
      </c>
      <c r="D9" s="9" t="str">
        <f t="shared" ref="D9:D15" si="1">IF($B9="N/A","N/A",IF(C9&gt;15,"No",IF(C9&lt;-15,"No","Yes")))</f>
        <v>N/A</v>
      </c>
      <c r="E9" s="8">
        <v>0</v>
      </c>
      <c r="F9" s="9" t="str">
        <f t="shared" ref="F9:F15" si="2">IF($B9="N/A","N/A",IF(E9&gt;15,"No",IF(E9&lt;-15,"No","Yes")))</f>
        <v>N/A</v>
      </c>
      <c r="G9" s="8">
        <v>0</v>
      </c>
      <c r="H9" s="9" t="str">
        <f t="shared" ref="H9:H15" si="3">IF($B9="N/A","N/A",IF(G9&gt;15,"No",IF(G9&lt;-15,"No","Yes")))</f>
        <v>N/A</v>
      </c>
      <c r="I9" s="10" t="s">
        <v>1747</v>
      </c>
      <c r="J9" s="10" t="s">
        <v>1747</v>
      </c>
      <c r="K9" s="9" t="str">
        <f t="shared" si="0"/>
        <v>N/A</v>
      </c>
    </row>
    <row r="10" spans="1:11" x14ac:dyDescent="0.2">
      <c r="A10" s="91" t="s">
        <v>36</v>
      </c>
      <c r="B10" s="37" t="s">
        <v>213</v>
      </c>
      <c r="C10" s="90">
        <v>0</v>
      </c>
      <c r="D10" s="9" t="str">
        <f t="shared" si="1"/>
        <v>N/A</v>
      </c>
      <c r="E10" s="8">
        <v>0</v>
      </c>
      <c r="F10" s="9" t="str">
        <f t="shared" si="2"/>
        <v>N/A</v>
      </c>
      <c r="G10" s="8">
        <v>0</v>
      </c>
      <c r="H10" s="9" t="str">
        <f t="shared" si="3"/>
        <v>N/A</v>
      </c>
      <c r="I10" s="10" t="s">
        <v>1747</v>
      </c>
      <c r="J10" s="10" t="s">
        <v>1747</v>
      </c>
      <c r="K10" s="9" t="str">
        <f t="shared" si="0"/>
        <v>N/A</v>
      </c>
    </row>
    <row r="11" spans="1:11" x14ac:dyDescent="0.2">
      <c r="A11" s="91" t="s">
        <v>37</v>
      </c>
      <c r="B11" s="37" t="s">
        <v>213</v>
      </c>
      <c r="C11" s="90">
        <v>0</v>
      </c>
      <c r="D11" s="9" t="str">
        <f t="shared" si="1"/>
        <v>N/A</v>
      </c>
      <c r="E11" s="8">
        <v>0</v>
      </c>
      <c r="F11" s="9" t="str">
        <f t="shared" si="2"/>
        <v>N/A</v>
      </c>
      <c r="G11" s="8">
        <v>0</v>
      </c>
      <c r="H11" s="9" t="str">
        <f t="shared" si="3"/>
        <v>N/A</v>
      </c>
      <c r="I11" s="10" t="s">
        <v>1747</v>
      </c>
      <c r="J11" s="10" t="s">
        <v>1747</v>
      </c>
      <c r="K11" s="9" t="str">
        <f t="shared" si="0"/>
        <v>N/A</v>
      </c>
    </row>
    <row r="12" spans="1:11" x14ac:dyDescent="0.2">
      <c r="A12" s="91" t="s">
        <v>38</v>
      </c>
      <c r="B12" s="37" t="s">
        <v>213</v>
      </c>
      <c r="C12" s="90">
        <v>0</v>
      </c>
      <c r="D12" s="9" t="str">
        <f t="shared" si="1"/>
        <v>N/A</v>
      </c>
      <c r="E12" s="8">
        <v>0</v>
      </c>
      <c r="F12" s="9" t="str">
        <f t="shared" si="2"/>
        <v>N/A</v>
      </c>
      <c r="G12" s="8">
        <v>0</v>
      </c>
      <c r="H12" s="9" t="str">
        <f t="shared" si="3"/>
        <v>N/A</v>
      </c>
      <c r="I12" s="10" t="s">
        <v>1747</v>
      </c>
      <c r="J12" s="10" t="s">
        <v>1747</v>
      </c>
      <c r="K12" s="9" t="str">
        <f t="shared" si="0"/>
        <v>N/A</v>
      </c>
    </row>
    <row r="13" spans="1:11" x14ac:dyDescent="0.2">
      <c r="A13" s="91" t="s">
        <v>866</v>
      </c>
      <c r="B13" s="37" t="s">
        <v>213</v>
      </c>
      <c r="C13" s="90">
        <v>0</v>
      </c>
      <c r="D13" s="9" t="str">
        <f t="shared" si="1"/>
        <v>N/A</v>
      </c>
      <c r="E13" s="8">
        <v>0</v>
      </c>
      <c r="F13" s="9" t="str">
        <f t="shared" si="2"/>
        <v>N/A</v>
      </c>
      <c r="G13" s="8">
        <v>0</v>
      </c>
      <c r="H13" s="9" t="str">
        <f t="shared" si="3"/>
        <v>N/A</v>
      </c>
      <c r="I13" s="10" t="s">
        <v>1747</v>
      </c>
      <c r="J13" s="10" t="s">
        <v>1747</v>
      </c>
      <c r="K13" s="9" t="str">
        <f t="shared" si="0"/>
        <v>N/A</v>
      </c>
    </row>
    <row r="14" spans="1:11" x14ac:dyDescent="0.2">
      <c r="A14" s="91" t="s">
        <v>867</v>
      </c>
      <c r="B14" s="37" t="s">
        <v>213</v>
      </c>
      <c r="C14" s="90">
        <v>0</v>
      </c>
      <c r="D14" s="9" t="str">
        <f t="shared" si="1"/>
        <v>N/A</v>
      </c>
      <c r="E14" s="8">
        <v>0</v>
      </c>
      <c r="F14" s="9" t="str">
        <f t="shared" si="2"/>
        <v>N/A</v>
      </c>
      <c r="G14" s="8">
        <v>0</v>
      </c>
      <c r="H14" s="9" t="str">
        <f t="shared" si="3"/>
        <v>N/A</v>
      </c>
      <c r="I14" s="10" t="s">
        <v>1747</v>
      </c>
      <c r="J14" s="10" t="s">
        <v>1747</v>
      </c>
      <c r="K14" s="9" t="str">
        <f t="shared" si="0"/>
        <v>N/A</v>
      </c>
    </row>
    <row r="15" spans="1:11" x14ac:dyDescent="0.2">
      <c r="A15" s="91" t="s">
        <v>161</v>
      </c>
      <c r="B15" s="37" t="s">
        <v>213</v>
      </c>
      <c r="C15" s="90">
        <v>61.190968587999997</v>
      </c>
      <c r="D15" s="9" t="str">
        <f t="shared" si="1"/>
        <v>N/A</v>
      </c>
      <c r="E15" s="8">
        <v>63.938649814000001</v>
      </c>
      <c r="F15" s="9" t="str">
        <f t="shared" si="2"/>
        <v>N/A</v>
      </c>
      <c r="G15" s="8">
        <v>62.763067907999996</v>
      </c>
      <c r="H15" s="9" t="str">
        <f t="shared" si="3"/>
        <v>N/A</v>
      </c>
      <c r="I15" s="10">
        <v>4.49</v>
      </c>
      <c r="J15" s="10">
        <v>-1.84</v>
      </c>
      <c r="K15" s="9" t="str">
        <f t="shared" si="0"/>
        <v>Yes</v>
      </c>
    </row>
    <row r="16" spans="1:11" x14ac:dyDescent="0.2">
      <c r="A16" s="91" t="s">
        <v>162</v>
      </c>
      <c r="B16" s="37" t="s">
        <v>246</v>
      </c>
      <c r="C16" s="90">
        <v>93.133482801</v>
      </c>
      <c r="D16" s="9" t="str">
        <f>IF($B16="N/A","N/A",IF(C16&gt;95,"Yes","No"))</f>
        <v>No</v>
      </c>
      <c r="E16" s="8">
        <v>92.583441737000001</v>
      </c>
      <c r="F16" s="9" t="str">
        <f>IF($B16="N/A","N/A",IF(E16&gt;95,"Yes","No"))</f>
        <v>No</v>
      </c>
      <c r="G16" s="8">
        <v>92.022281504000006</v>
      </c>
      <c r="H16" s="9" t="str">
        <f>IF($B16="N/A","N/A",IF(G16&gt;95,"Yes","No"))</f>
        <v>No</v>
      </c>
      <c r="I16" s="10">
        <v>-0.59099999999999997</v>
      </c>
      <c r="J16" s="10">
        <v>-0.60599999999999998</v>
      </c>
      <c r="K16" s="9" t="str">
        <f t="shared" ref="K16:K26" si="4">IF(J16="Div by 0", "N/A", IF(J16="N/A","N/A", IF(J16&gt;30, "No", IF(J16&lt;-30, "No", "Yes"))))</f>
        <v>Yes</v>
      </c>
    </row>
    <row r="17" spans="1:11" x14ac:dyDescent="0.2">
      <c r="A17" s="91" t="s">
        <v>868</v>
      </c>
      <c r="B17" s="62" t="s">
        <v>247</v>
      </c>
      <c r="C17" s="90">
        <v>7.0374002150999999</v>
      </c>
      <c r="D17" s="9" t="str">
        <f>IF($B17="N/A","N/A",IF(C17&gt;90,"No",IF(C17&lt;50,"No","Yes")))</f>
        <v>No</v>
      </c>
      <c r="E17" s="8">
        <v>6.9465452916999997</v>
      </c>
      <c r="F17" s="9" t="str">
        <f>IF($B17="N/A","N/A",IF(E17&gt;90,"No",IF(E17&lt;50,"No","Yes")))</f>
        <v>No</v>
      </c>
      <c r="G17" s="8">
        <v>7.0274159369999998</v>
      </c>
      <c r="H17" s="9" t="str">
        <f>IF($B17="N/A","N/A",IF(G17&gt;90,"No",IF(G17&lt;50,"No","Yes")))</f>
        <v>No</v>
      </c>
      <c r="I17" s="10">
        <v>-1.29</v>
      </c>
      <c r="J17" s="10">
        <v>1.1639999999999999</v>
      </c>
      <c r="K17" s="9" t="str">
        <f t="shared" si="4"/>
        <v>Yes</v>
      </c>
    </row>
    <row r="18" spans="1:11" x14ac:dyDescent="0.2">
      <c r="A18" s="91" t="s">
        <v>869</v>
      </c>
      <c r="B18" s="62" t="s">
        <v>224</v>
      </c>
      <c r="C18" s="90">
        <v>40.689695851000003</v>
      </c>
      <c r="D18" s="9" t="str">
        <f t="shared" ref="D18:D23" si="5">IF($B18="N/A","N/A",IF(C18&gt;5,"No",IF(C18&lt;=0,"No","Yes")))</f>
        <v>No</v>
      </c>
      <c r="E18" s="8">
        <v>40.912652090999998</v>
      </c>
      <c r="F18" s="9" t="str">
        <f t="shared" ref="F18:F23" si="6">IF($B18="N/A","N/A",IF(E18&gt;5,"No",IF(E18&lt;=0,"No","Yes")))</f>
        <v>No</v>
      </c>
      <c r="G18" s="8">
        <v>39.770056941</v>
      </c>
      <c r="H18" s="9" t="str">
        <f t="shared" ref="H18:H23" si="7">IF($B18="N/A","N/A",IF(G18&gt;5,"No",IF(G18&lt;=0,"No","Yes")))</f>
        <v>No</v>
      </c>
      <c r="I18" s="10">
        <v>0.54790000000000005</v>
      </c>
      <c r="J18" s="10">
        <v>-2.79</v>
      </c>
      <c r="K18" s="9" t="str">
        <f t="shared" si="4"/>
        <v>Yes</v>
      </c>
    </row>
    <row r="19" spans="1:11" x14ac:dyDescent="0.2">
      <c r="A19" s="91" t="s">
        <v>870</v>
      </c>
      <c r="B19" s="62" t="s">
        <v>224</v>
      </c>
      <c r="C19" s="90">
        <v>2.0519921330000002</v>
      </c>
      <c r="D19" s="9" t="str">
        <f t="shared" si="5"/>
        <v>Yes</v>
      </c>
      <c r="E19" s="8">
        <v>2.1048805687000001</v>
      </c>
      <c r="F19" s="9" t="str">
        <f t="shared" si="6"/>
        <v>Yes</v>
      </c>
      <c r="G19" s="8">
        <v>2.0498703651999999</v>
      </c>
      <c r="H19" s="9" t="str">
        <f t="shared" si="7"/>
        <v>Yes</v>
      </c>
      <c r="I19" s="10">
        <v>2.577</v>
      </c>
      <c r="J19" s="10">
        <v>-2.61</v>
      </c>
      <c r="K19" s="9" t="str">
        <f t="shared" si="4"/>
        <v>Yes</v>
      </c>
    </row>
    <row r="20" spans="1:11" x14ac:dyDescent="0.2">
      <c r="A20" s="91" t="s">
        <v>871</v>
      </c>
      <c r="B20" s="62" t="s">
        <v>224</v>
      </c>
      <c r="C20" s="90">
        <v>3.5577656858000002</v>
      </c>
      <c r="D20" s="9" t="str">
        <f t="shared" si="5"/>
        <v>Yes</v>
      </c>
      <c r="E20" s="8">
        <v>3.2075747508000001</v>
      </c>
      <c r="F20" s="9" t="str">
        <f t="shared" si="6"/>
        <v>Yes</v>
      </c>
      <c r="G20" s="8">
        <v>3.3074869711999999</v>
      </c>
      <c r="H20" s="9" t="str">
        <f t="shared" si="7"/>
        <v>Yes</v>
      </c>
      <c r="I20" s="10">
        <v>-9.84</v>
      </c>
      <c r="J20" s="10">
        <v>3.1150000000000002</v>
      </c>
      <c r="K20" s="9" t="str">
        <f t="shared" si="4"/>
        <v>Yes</v>
      </c>
    </row>
    <row r="21" spans="1:11" x14ac:dyDescent="0.2">
      <c r="A21" s="91" t="s">
        <v>872</v>
      </c>
      <c r="B21" s="37" t="s">
        <v>213</v>
      </c>
      <c r="C21" s="90">
        <v>3.1458603100000003E-2</v>
      </c>
      <c r="D21" s="9" t="str">
        <f t="shared" si="5"/>
        <v>N/A</v>
      </c>
      <c r="E21" s="8">
        <v>4.93012294E-2</v>
      </c>
      <c r="F21" s="9" t="str">
        <f t="shared" si="6"/>
        <v>N/A</v>
      </c>
      <c r="G21" s="8">
        <v>5.7959569699999998E-2</v>
      </c>
      <c r="H21" s="9" t="str">
        <f t="shared" si="7"/>
        <v>N/A</v>
      </c>
      <c r="I21" s="10">
        <v>56.72</v>
      </c>
      <c r="J21" s="10">
        <v>17.559999999999999</v>
      </c>
      <c r="K21" s="9" t="str">
        <f t="shared" si="4"/>
        <v>Yes</v>
      </c>
    </row>
    <row r="22" spans="1:11" x14ac:dyDescent="0.2">
      <c r="A22" s="91" t="s">
        <v>1742</v>
      </c>
      <c r="B22" s="37" t="s">
        <v>213</v>
      </c>
      <c r="C22" s="90">
        <v>3.4356743999999998E-3</v>
      </c>
      <c r="D22" s="9" t="str">
        <f t="shared" si="5"/>
        <v>N/A</v>
      </c>
      <c r="E22" s="8">
        <v>3.3645455999999998E-3</v>
      </c>
      <c r="F22" s="9" t="str">
        <f t="shared" si="6"/>
        <v>N/A</v>
      </c>
      <c r="G22" s="8">
        <v>2.5888254E-3</v>
      </c>
      <c r="H22" s="9" t="str">
        <f t="shared" si="7"/>
        <v>N/A</v>
      </c>
      <c r="I22" s="10">
        <v>-2.0699999999999998</v>
      </c>
      <c r="J22" s="10">
        <v>-23.1</v>
      </c>
      <c r="K22" s="9" t="str">
        <f t="shared" si="4"/>
        <v>Yes</v>
      </c>
    </row>
    <row r="23" spans="1:11" x14ac:dyDescent="0.2">
      <c r="A23" s="91" t="s">
        <v>873</v>
      </c>
      <c r="B23" s="37" t="s">
        <v>213</v>
      </c>
      <c r="C23" s="90">
        <v>0.92243008609999999</v>
      </c>
      <c r="D23" s="9" t="str">
        <f t="shared" si="5"/>
        <v>N/A</v>
      </c>
      <c r="E23" s="8">
        <v>0.96066553970000002</v>
      </c>
      <c r="F23" s="9" t="str">
        <f t="shared" si="6"/>
        <v>N/A</v>
      </c>
      <c r="G23" s="8">
        <v>1.0261516442</v>
      </c>
      <c r="H23" s="9" t="str">
        <f t="shared" si="7"/>
        <v>N/A</v>
      </c>
      <c r="I23" s="10">
        <v>4.1449999999999996</v>
      </c>
      <c r="J23" s="10">
        <v>6.8170000000000002</v>
      </c>
      <c r="K23" s="9" t="str">
        <f t="shared" si="4"/>
        <v>Yes</v>
      </c>
    </row>
    <row r="24" spans="1:11" x14ac:dyDescent="0.2">
      <c r="A24" s="91" t="s">
        <v>874</v>
      </c>
      <c r="B24" s="37" t="s">
        <v>232</v>
      </c>
      <c r="C24" s="90">
        <v>1.609650601</v>
      </c>
      <c r="D24" s="9" t="str">
        <f>IF($B24="N/A","N/A",IF(C24&gt;10,"No",IF(C24&lt;1,"No","Yes")))</f>
        <v>Yes</v>
      </c>
      <c r="E24" s="8">
        <v>1.6667512622</v>
      </c>
      <c r="F24" s="9" t="str">
        <f>IF($B24="N/A","N/A",IF(E24&gt;10,"No",IF(E24&lt;1,"No","Yes")))</f>
        <v>Yes</v>
      </c>
      <c r="G24" s="8">
        <v>1.6089131107000001</v>
      </c>
      <c r="H24" s="9" t="str">
        <f>IF($B24="N/A","N/A",IF(G24&gt;10,"No",IF(G24&lt;1,"No","Yes")))</f>
        <v>Yes</v>
      </c>
      <c r="I24" s="10">
        <v>3.5470000000000002</v>
      </c>
      <c r="J24" s="10">
        <v>-3.47</v>
      </c>
      <c r="K24" s="9" t="str">
        <f t="shared" si="4"/>
        <v>Yes</v>
      </c>
    </row>
    <row r="25" spans="1:11" x14ac:dyDescent="0.2">
      <c r="A25" s="91" t="s">
        <v>875</v>
      </c>
      <c r="B25" s="94" t="s">
        <v>239</v>
      </c>
      <c r="C25" s="90">
        <v>25.386757375999998</v>
      </c>
      <c r="D25" s="9" t="str">
        <f>IF($B25="N/A","N/A",IF(C25&gt;10,"No",IF(C25&lt;=0,"No","Yes")))</f>
        <v>No</v>
      </c>
      <c r="E25" s="8">
        <v>24.443744730999999</v>
      </c>
      <c r="F25" s="9" t="str">
        <f>IF($B25="N/A","N/A",IF(E25&gt;10,"No",IF(E25&lt;=0,"No","Yes")))</f>
        <v>No</v>
      </c>
      <c r="G25" s="8">
        <v>24.299419666999999</v>
      </c>
      <c r="H25" s="9" t="str">
        <f>IF($B25="N/A","N/A",IF(G25&gt;10,"No",IF(G25&lt;=0,"No","Yes")))</f>
        <v>No</v>
      </c>
      <c r="I25" s="10">
        <v>-3.71</v>
      </c>
      <c r="J25" s="10">
        <v>-0.59</v>
      </c>
      <c r="K25" s="9" t="str">
        <f t="shared" si="4"/>
        <v>Yes</v>
      </c>
    </row>
    <row r="26" spans="1:11" x14ac:dyDescent="0.2">
      <c r="A26" s="91" t="s">
        <v>876</v>
      </c>
      <c r="B26" s="62" t="s">
        <v>248</v>
      </c>
      <c r="C26" s="90">
        <v>5.9488238035999998</v>
      </c>
      <c r="D26" s="9" t="str">
        <f>IF($B26="N/A","N/A",IF(C26&gt;=5,"No",IF(C26&lt;0,"No","Yes")))</f>
        <v>No</v>
      </c>
      <c r="E26" s="8">
        <v>6.4860476436000001</v>
      </c>
      <c r="F26" s="9" t="str">
        <f>IF($B26="N/A","N/A",IF(E26&gt;=5,"No",IF(E26&lt;0,"No","Yes")))</f>
        <v>No</v>
      </c>
      <c r="G26" s="8">
        <v>6.9155014698999997</v>
      </c>
      <c r="H26" s="9" t="str">
        <f>IF($B26="N/A","N/A",IF(G26&gt;=5,"No",IF(G26&lt;0,"No","Yes")))</f>
        <v>No</v>
      </c>
      <c r="I26" s="10">
        <v>9.0310000000000006</v>
      </c>
      <c r="J26" s="10">
        <v>6.6210000000000004</v>
      </c>
      <c r="K26" s="9" t="str">
        <f t="shared" si="4"/>
        <v>Yes</v>
      </c>
    </row>
    <row r="27" spans="1:11" x14ac:dyDescent="0.2">
      <c r="A27" s="91" t="s">
        <v>14</v>
      </c>
      <c r="B27" s="62" t="s">
        <v>249</v>
      </c>
      <c r="C27" s="90">
        <v>0.2187544448</v>
      </c>
      <c r="D27" s="9" t="str">
        <f>IF($B27="N/A","N/A",IF(C27&gt;15,"No",IF(C27&lt;=0,"No","Yes")))</f>
        <v>Yes</v>
      </c>
      <c r="E27" s="8">
        <v>0.21884726930000001</v>
      </c>
      <c r="F27" s="9" t="str">
        <f>IF($B27="N/A","N/A",IF(E27&gt;15,"No",IF(E27&lt;=0,"No","Yes")))</f>
        <v>Yes</v>
      </c>
      <c r="G27" s="8">
        <v>0.18911046270000001</v>
      </c>
      <c r="H27" s="9" t="str">
        <f>IF($B27="N/A","N/A",IF(G27&gt;15,"No",IF(G27&lt;=0,"No","Yes")))</f>
        <v>Yes</v>
      </c>
      <c r="I27" s="10">
        <v>4.24E-2</v>
      </c>
      <c r="J27" s="10">
        <v>-13.6</v>
      </c>
      <c r="K27" s="9" t="str">
        <f>IF(J27="Div by 0", "N/A", IF(J27="N/A","N/A", IF(J27&gt;30, "No", IF(J27&lt;-30, "No", "Yes"))))</f>
        <v>Yes</v>
      </c>
    </row>
    <row r="28" spans="1:11" x14ac:dyDescent="0.2">
      <c r="A28" s="91" t="s">
        <v>877</v>
      </c>
      <c r="B28" s="37" t="s">
        <v>213</v>
      </c>
      <c r="C28" s="93">
        <v>60.156740210999999</v>
      </c>
      <c r="D28" s="9" t="str">
        <f>IF($B28="N/A","N/A",IF(C28&gt;15,"No",IF(C28&lt;-15,"No","Yes")))</f>
        <v>N/A</v>
      </c>
      <c r="E28" s="39">
        <v>61.076808372999999</v>
      </c>
      <c r="F28" s="9" t="str">
        <f>IF($B28="N/A","N/A",IF(E28&gt;15,"No",IF(E28&lt;-15,"No","Yes")))</f>
        <v>N/A</v>
      </c>
      <c r="G28" s="39">
        <v>65.840145363000005</v>
      </c>
      <c r="H28" s="9" t="str">
        <f>IF($B28="N/A","N/A",IF(G28&gt;15,"No",IF(G28&lt;-15,"No","Yes")))</f>
        <v>N/A</v>
      </c>
      <c r="I28" s="10">
        <v>1.5289999999999999</v>
      </c>
      <c r="J28" s="10">
        <v>7.7990000000000004</v>
      </c>
      <c r="K28" s="9" t="str">
        <f>IF(J28="Div by 0", "N/A", IF(J28="N/A","N/A", IF(J28&gt;30, "No", IF(J28&lt;-30, "No", "Yes"))))</f>
        <v>Yes</v>
      </c>
    </row>
    <row r="29" spans="1:11" x14ac:dyDescent="0.2">
      <c r="A29" s="91" t="s">
        <v>378</v>
      </c>
      <c r="B29" s="37" t="s">
        <v>250</v>
      </c>
      <c r="C29" s="90">
        <v>4.2564694007000003</v>
      </c>
      <c r="D29" s="9" t="str">
        <f>IF($B29="N/A","N/A",IF(C29&gt;35,"No",IF(C29&lt;10,"No","Yes")))</f>
        <v>No</v>
      </c>
      <c r="E29" s="8">
        <v>4.5492539057999997</v>
      </c>
      <c r="F29" s="9" t="str">
        <f>IF($B29="N/A","N/A",IF(E29&gt;35,"No",IF(E29&lt;10,"No","Yes")))</f>
        <v>No</v>
      </c>
      <c r="G29" s="8">
        <v>4.5478153988000001</v>
      </c>
      <c r="H29" s="9" t="str">
        <f>IF($B29="N/A","N/A",IF(G29&gt;35,"No",IF(G29&lt;10,"No","Yes")))</f>
        <v>No</v>
      </c>
      <c r="I29" s="10">
        <v>6.8789999999999996</v>
      </c>
      <c r="J29" s="10">
        <v>-3.2000000000000001E-2</v>
      </c>
      <c r="K29" s="9" t="str">
        <f t="shared" ref="K29:K54" si="8">IF(J29="Div by 0", "N/A", IF(J29="N/A","N/A", IF(J29&gt;30, "No", IF(J29&lt;-30, "No", "Yes"))))</f>
        <v>Yes</v>
      </c>
    </row>
    <row r="30" spans="1:11" x14ac:dyDescent="0.2">
      <c r="A30" s="91" t="s">
        <v>379</v>
      </c>
      <c r="B30" s="37" t="s">
        <v>251</v>
      </c>
      <c r="C30" s="90">
        <v>5.2722889582999999</v>
      </c>
      <c r="D30" s="9" t="str">
        <f>IF($B30="N/A","N/A",IF(C30&gt;20,"No",IF(C30&lt;2,"No","Yes")))</f>
        <v>Yes</v>
      </c>
      <c r="E30" s="8">
        <v>5.0282710124000003</v>
      </c>
      <c r="F30" s="9" t="str">
        <f>IF($B30="N/A","N/A",IF(E30&gt;20,"No",IF(E30&lt;2,"No","Yes")))</f>
        <v>Yes</v>
      </c>
      <c r="G30" s="8">
        <v>4.8862992856999998</v>
      </c>
      <c r="H30" s="9" t="str">
        <f>IF($B30="N/A","N/A",IF(G30&gt;20,"No",IF(G30&lt;2,"No","Yes")))</f>
        <v>Yes</v>
      </c>
      <c r="I30" s="10">
        <v>-4.63</v>
      </c>
      <c r="J30" s="10">
        <v>-2.82</v>
      </c>
      <c r="K30" s="9" t="str">
        <f t="shared" si="8"/>
        <v>Yes</v>
      </c>
    </row>
    <row r="31" spans="1:11" x14ac:dyDescent="0.2">
      <c r="A31" s="91" t="s">
        <v>380</v>
      </c>
      <c r="B31" s="37" t="s">
        <v>252</v>
      </c>
      <c r="C31" s="90">
        <v>7.8013538899999998E-2</v>
      </c>
      <c r="D31" s="9" t="str">
        <f>IF($B31="N/A","N/A",IF(C31&gt;8,"No",IF(C31&lt;0.5,"No","Yes")))</f>
        <v>No</v>
      </c>
      <c r="E31" s="8">
        <v>7.5581449100000003E-2</v>
      </c>
      <c r="F31" s="9" t="str">
        <f>IF($B31="N/A","N/A",IF(E31&gt;8,"No",IF(E31&lt;0.5,"No","Yes")))</f>
        <v>No</v>
      </c>
      <c r="G31" s="8">
        <v>8.8816544600000005E-2</v>
      </c>
      <c r="H31" s="9" t="str">
        <f>IF($B31="N/A","N/A",IF(G31&gt;8,"No",IF(G31&lt;0.5,"No","Yes")))</f>
        <v>No</v>
      </c>
      <c r="I31" s="10">
        <v>-3.12</v>
      </c>
      <c r="J31" s="10">
        <v>17.510000000000002</v>
      </c>
      <c r="K31" s="9" t="str">
        <f t="shared" si="8"/>
        <v>Yes</v>
      </c>
    </row>
    <row r="32" spans="1:11" x14ac:dyDescent="0.2">
      <c r="A32" s="91" t="s">
        <v>381</v>
      </c>
      <c r="B32" s="37" t="s">
        <v>253</v>
      </c>
      <c r="C32" s="90">
        <v>3.8654762409000001</v>
      </c>
      <c r="D32" s="9" t="str">
        <f>IF($B32="N/A","N/A",IF(C32&gt;25,"No",IF(C32&lt;3,"No","Yes")))</f>
        <v>Yes</v>
      </c>
      <c r="E32" s="8">
        <v>3.3919803505999999</v>
      </c>
      <c r="F32" s="9" t="str">
        <f>IF($B32="N/A","N/A",IF(E32&gt;25,"No",IF(E32&lt;3,"No","Yes")))</f>
        <v>Yes</v>
      </c>
      <c r="G32" s="8">
        <v>3.1966489718000002</v>
      </c>
      <c r="H32" s="9" t="str">
        <f>IF($B32="N/A","N/A",IF(G32&gt;25,"No",IF(G32&lt;3,"No","Yes")))</f>
        <v>Yes</v>
      </c>
      <c r="I32" s="10">
        <v>-12.2</v>
      </c>
      <c r="J32" s="10">
        <v>-5.76</v>
      </c>
      <c r="K32" s="9" t="str">
        <f t="shared" si="8"/>
        <v>Yes</v>
      </c>
    </row>
    <row r="33" spans="1:11" x14ac:dyDescent="0.2">
      <c r="A33" s="91" t="s">
        <v>382</v>
      </c>
      <c r="B33" s="37" t="s">
        <v>254</v>
      </c>
      <c r="C33" s="90">
        <v>4.5107722423999999</v>
      </c>
      <c r="D33" s="9" t="str">
        <f>IF($B33="N/A","N/A",IF(C33&gt;25,"No",IF(C33&lt;2,"No","Yes")))</f>
        <v>Yes</v>
      </c>
      <c r="E33" s="8">
        <v>4.5060425244999998</v>
      </c>
      <c r="F33" s="9" t="str">
        <f>IF($B33="N/A","N/A",IF(E33&gt;25,"No",IF(E33&lt;2,"No","Yes")))</f>
        <v>Yes</v>
      </c>
      <c r="G33" s="8">
        <v>4.338554308</v>
      </c>
      <c r="H33" s="9" t="str">
        <f>IF($B33="N/A","N/A",IF(G33&gt;25,"No",IF(G33&lt;2,"No","Yes")))</f>
        <v>Yes</v>
      </c>
      <c r="I33" s="10">
        <v>-0.105</v>
      </c>
      <c r="J33" s="10">
        <v>-3.72</v>
      </c>
      <c r="K33" s="9" t="str">
        <f t="shared" si="8"/>
        <v>Yes</v>
      </c>
    </row>
    <row r="34" spans="1:11" x14ac:dyDescent="0.2">
      <c r="A34" s="91" t="s">
        <v>383</v>
      </c>
      <c r="B34" s="37" t="s">
        <v>255</v>
      </c>
      <c r="C34" s="90">
        <v>12.143437611</v>
      </c>
      <c r="D34" s="9" t="str">
        <f>IF($B34="N/A","N/A",IF(C34&gt;25,"No",IF(C34&lt;=0,"No","Yes")))</f>
        <v>Yes</v>
      </c>
      <c r="E34" s="8">
        <v>12.252682536</v>
      </c>
      <c r="F34" s="9" t="str">
        <f>IF($B34="N/A","N/A",IF(E34&gt;25,"No",IF(E34&lt;=0,"No","Yes")))</f>
        <v>Yes</v>
      </c>
      <c r="G34" s="8">
        <v>12.504813746</v>
      </c>
      <c r="H34" s="9" t="str">
        <f>IF($B34="N/A","N/A",IF(G34&gt;25,"No",IF(G34&lt;=0,"No","Yes")))</f>
        <v>Yes</v>
      </c>
      <c r="I34" s="10">
        <v>0.89959999999999996</v>
      </c>
      <c r="J34" s="10">
        <v>2.0579999999999998</v>
      </c>
      <c r="K34" s="9" t="str">
        <f t="shared" si="8"/>
        <v>Yes</v>
      </c>
    </row>
    <row r="35" spans="1:11" x14ac:dyDescent="0.2">
      <c r="A35" s="91" t="s">
        <v>384</v>
      </c>
      <c r="B35" s="37" t="s">
        <v>256</v>
      </c>
      <c r="C35" s="90">
        <v>3.9806229202000001</v>
      </c>
      <c r="D35" s="9" t="str">
        <f>IF($B35="N/A","N/A",IF(C35&gt;20,"No",IF(C35&lt;4,"No","Yes")))</f>
        <v>No</v>
      </c>
      <c r="E35" s="8">
        <v>4.0838158077999998</v>
      </c>
      <c r="F35" s="9" t="str">
        <f>IF($B35="N/A","N/A",IF(E35&gt;20,"No",IF(E35&lt;4,"No","Yes")))</f>
        <v>Yes</v>
      </c>
      <c r="G35" s="8">
        <v>3.9342542275999999</v>
      </c>
      <c r="H35" s="9" t="str">
        <f>IF($B35="N/A","N/A",IF(G35&gt;20,"No",IF(G35&lt;4,"No","Yes")))</f>
        <v>No</v>
      </c>
      <c r="I35" s="10">
        <v>2.5920000000000001</v>
      </c>
      <c r="J35" s="10">
        <v>-3.66</v>
      </c>
      <c r="K35" s="9" t="str">
        <f t="shared" si="8"/>
        <v>Yes</v>
      </c>
    </row>
    <row r="36" spans="1:11" x14ac:dyDescent="0.2">
      <c r="A36" s="91" t="s">
        <v>385</v>
      </c>
      <c r="B36" s="37" t="s">
        <v>257</v>
      </c>
      <c r="C36" s="90">
        <v>7.6647523E-3</v>
      </c>
      <c r="D36" s="9" t="str">
        <f>IF($B36="N/A","N/A",IF(C36&gt;=3,"No",IF(C36&lt;0,"No","Yes")))</f>
        <v>Yes</v>
      </c>
      <c r="E36" s="8">
        <v>2.4872645799999999E-2</v>
      </c>
      <c r="F36" s="9" t="str">
        <f>IF($B36="N/A","N/A",IF(E36&gt;=3,"No",IF(E36&lt;0,"No","Yes")))</f>
        <v>Yes</v>
      </c>
      <c r="G36" s="8">
        <v>2.1970547900000002E-2</v>
      </c>
      <c r="H36" s="9" t="str">
        <f>IF($B36="N/A","N/A",IF(G36&gt;=3,"No",IF(G36&lt;0,"No","Yes")))</f>
        <v>Yes</v>
      </c>
      <c r="I36" s="10">
        <v>224.5</v>
      </c>
      <c r="J36" s="10">
        <v>-11.7</v>
      </c>
      <c r="K36" s="9" t="str">
        <f t="shared" si="8"/>
        <v>Yes</v>
      </c>
    </row>
    <row r="37" spans="1:11" x14ac:dyDescent="0.2">
      <c r="A37" s="91" t="s">
        <v>386</v>
      </c>
      <c r="B37" s="37" t="s">
        <v>258</v>
      </c>
      <c r="C37" s="90">
        <v>8.1595740143000004</v>
      </c>
      <c r="D37" s="9" t="str">
        <f>IF($B37="N/A","N/A",IF(C37&gt;=25,"No",IF(C37&lt;0,"No","Yes")))</f>
        <v>Yes</v>
      </c>
      <c r="E37" s="8">
        <v>8.7035589053999995</v>
      </c>
      <c r="F37" s="9" t="str">
        <f>IF($B37="N/A","N/A",IF(E37&gt;=25,"No",IF(E37&lt;0,"No","Yes")))</f>
        <v>Yes</v>
      </c>
      <c r="G37" s="8">
        <v>8.4445841554999994</v>
      </c>
      <c r="H37" s="9" t="str">
        <f>IF($B37="N/A","N/A",IF(G37&gt;=25,"No",IF(G37&lt;0,"No","Yes")))</f>
        <v>Yes</v>
      </c>
      <c r="I37" s="10">
        <v>6.6669999999999998</v>
      </c>
      <c r="J37" s="10">
        <v>-2.98</v>
      </c>
      <c r="K37" s="9" t="str">
        <f t="shared" si="8"/>
        <v>Yes</v>
      </c>
    </row>
    <row r="38" spans="1:11" x14ac:dyDescent="0.2">
      <c r="A38" s="91" t="s">
        <v>387</v>
      </c>
      <c r="B38" s="37" t="s">
        <v>221</v>
      </c>
      <c r="C38" s="90">
        <v>2.2022291192000001</v>
      </c>
      <c r="D38" s="9" t="str">
        <f>IF($B38="N/A","N/A",IF(C38&gt;3,"Yes","No"))</f>
        <v>No</v>
      </c>
      <c r="E38" s="8">
        <v>2.3191116567000001</v>
      </c>
      <c r="F38" s="9" t="str">
        <f>IF($B38="N/A","N/A",IF(E38&gt;3,"Yes","No"))</f>
        <v>No</v>
      </c>
      <c r="G38" s="8">
        <v>2.3058363696000002</v>
      </c>
      <c r="H38" s="9" t="str">
        <f>IF($B38="N/A","N/A",IF(G38&gt;3,"Yes","No"))</f>
        <v>No</v>
      </c>
      <c r="I38" s="10">
        <v>5.3070000000000004</v>
      </c>
      <c r="J38" s="10">
        <v>-0.57199999999999995</v>
      </c>
      <c r="K38" s="9" t="str">
        <f t="shared" si="8"/>
        <v>Yes</v>
      </c>
    </row>
    <row r="39" spans="1:11" x14ac:dyDescent="0.2">
      <c r="A39" s="91" t="s">
        <v>388</v>
      </c>
      <c r="B39" s="37" t="s">
        <v>220</v>
      </c>
      <c r="C39" s="90">
        <v>6.5628871518</v>
      </c>
      <c r="D39" s="9" t="str">
        <f>IF($B39="N/A","N/A",IF(C39&gt;1,"Yes","No"))</f>
        <v>Yes</v>
      </c>
      <c r="E39" s="8">
        <v>7.1891158087000004</v>
      </c>
      <c r="F39" s="9" t="str">
        <f>IF($B39="N/A","N/A",IF(E39&gt;1,"Yes","No"))</f>
        <v>Yes</v>
      </c>
      <c r="G39" s="8">
        <v>7.6926857409</v>
      </c>
      <c r="H39" s="9" t="str">
        <f>IF($B39="N/A","N/A",IF(G39&gt;1,"Yes","No"))</f>
        <v>Yes</v>
      </c>
      <c r="I39" s="10">
        <v>9.5419999999999998</v>
      </c>
      <c r="J39" s="10">
        <v>7.0049999999999999</v>
      </c>
      <c r="K39" s="9" t="str">
        <f t="shared" si="8"/>
        <v>Yes</v>
      </c>
    </row>
    <row r="40" spans="1:11" x14ac:dyDescent="0.2">
      <c r="A40" s="91" t="s">
        <v>389</v>
      </c>
      <c r="B40" s="37" t="s">
        <v>213</v>
      </c>
      <c r="C40" s="90">
        <v>2.7712377E-3</v>
      </c>
      <c r="D40" s="9" t="str">
        <f>IF($B40="N/A","N/A",IF(C40&gt;15,"No",IF(C40&lt;-15,"No","Yes")))</f>
        <v>N/A</v>
      </c>
      <c r="E40" s="8">
        <v>2.8895023000000001E-3</v>
      </c>
      <c r="F40" s="9" t="str">
        <f>IF($B40="N/A","N/A",IF(E40&gt;15,"No",IF(E40&lt;-15,"No","Yes")))</f>
        <v>N/A</v>
      </c>
      <c r="G40" s="8">
        <v>2.3300488999999998E-3</v>
      </c>
      <c r="H40" s="9" t="str">
        <f>IF($B40="N/A","N/A",IF(G40&gt;15,"No",IF(G40&lt;-15,"No","Yes")))</f>
        <v>N/A</v>
      </c>
      <c r="I40" s="10">
        <v>4.2679999999999998</v>
      </c>
      <c r="J40" s="10">
        <v>-19.399999999999999</v>
      </c>
      <c r="K40" s="9" t="str">
        <f t="shared" si="8"/>
        <v>Yes</v>
      </c>
    </row>
    <row r="41" spans="1:11" x14ac:dyDescent="0.2">
      <c r="A41" s="91" t="s">
        <v>390</v>
      </c>
      <c r="B41" s="37" t="s">
        <v>213</v>
      </c>
      <c r="C41" s="90">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91" t="s">
        <v>391</v>
      </c>
      <c r="B42" s="37" t="s">
        <v>259</v>
      </c>
      <c r="C42" s="90">
        <v>19.365721474000001</v>
      </c>
      <c r="D42" s="9" t="str">
        <f>IF($B42="N/A","N/A",IF(C42&gt;0,"Yes","No"))</f>
        <v>Yes</v>
      </c>
      <c r="E42" s="8">
        <v>18.685036865000001</v>
      </c>
      <c r="F42" s="9" t="str">
        <f>IF($B42="N/A","N/A",IF(E42&gt;0,"Yes","No"))</f>
        <v>Yes</v>
      </c>
      <c r="G42" s="8">
        <v>17.678077066</v>
      </c>
      <c r="H42" s="9" t="str">
        <f>IF($B42="N/A","N/A",IF(G42&gt;0,"Yes","No"))</f>
        <v>Yes</v>
      </c>
      <c r="I42" s="10">
        <v>-3.51</v>
      </c>
      <c r="J42" s="10">
        <v>-5.39</v>
      </c>
      <c r="K42" s="9" t="str">
        <f t="shared" si="8"/>
        <v>Yes</v>
      </c>
    </row>
    <row r="43" spans="1:11" x14ac:dyDescent="0.2">
      <c r="A43" s="91" t="s">
        <v>392</v>
      </c>
      <c r="B43" s="37" t="s">
        <v>259</v>
      </c>
      <c r="C43" s="90">
        <v>0.90701494760000001</v>
      </c>
      <c r="D43" s="9" t="str">
        <f>IF($B43="N/A","N/A",IF(C43&gt;0,"Yes","No"))</f>
        <v>Yes</v>
      </c>
      <c r="E43" s="8">
        <v>0.98019291610000003</v>
      </c>
      <c r="F43" s="9" t="str">
        <f>IF($B43="N/A","N/A",IF(E43&gt;0,"Yes","No"))</f>
        <v>Yes</v>
      </c>
      <c r="G43" s="8">
        <v>0.89572193150000001</v>
      </c>
      <c r="H43" s="9" t="str">
        <f>IF($B43="N/A","N/A",IF(G43&gt;0,"Yes","No"))</f>
        <v>Yes</v>
      </c>
      <c r="I43" s="10">
        <v>8.0679999999999996</v>
      </c>
      <c r="J43" s="10">
        <v>-8.6199999999999992</v>
      </c>
      <c r="K43" s="9" t="str">
        <f t="shared" si="8"/>
        <v>Yes</v>
      </c>
    </row>
    <row r="44" spans="1:11" x14ac:dyDescent="0.2">
      <c r="A44" s="91" t="s">
        <v>393</v>
      </c>
      <c r="B44" s="37" t="s">
        <v>259</v>
      </c>
      <c r="C44" s="90">
        <v>4.2837319414000001</v>
      </c>
      <c r="D44" s="9" t="str">
        <f>IF($B44="N/A","N/A",IF(C44&gt;0,"Yes","No"))</f>
        <v>Yes</v>
      </c>
      <c r="E44" s="8">
        <v>4.2686055730000003</v>
      </c>
      <c r="F44" s="9" t="str">
        <f>IF($B44="N/A","N/A",IF(E44&gt;0,"Yes","No"))</f>
        <v>Yes</v>
      </c>
      <c r="G44" s="8">
        <v>5.1356452785000002</v>
      </c>
      <c r="H44" s="9" t="str">
        <f>IF($B44="N/A","N/A",IF(G44&gt;0,"Yes","No"))</f>
        <v>Yes</v>
      </c>
      <c r="I44" s="10">
        <v>-0.35299999999999998</v>
      </c>
      <c r="J44" s="10">
        <v>20.309999999999999</v>
      </c>
      <c r="K44" s="9" t="str">
        <f t="shared" si="8"/>
        <v>Yes</v>
      </c>
    </row>
    <row r="45" spans="1:11" x14ac:dyDescent="0.2">
      <c r="A45" s="91" t="s">
        <v>394</v>
      </c>
      <c r="B45" s="37" t="s">
        <v>220</v>
      </c>
      <c r="C45" s="90">
        <v>3.2348989600000003E-2</v>
      </c>
      <c r="D45" s="9" t="str">
        <f>IF($B45="N/A","N/A",IF(C45&gt;1,"Yes","No"))</f>
        <v>No</v>
      </c>
      <c r="E45" s="8">
        <v>5.6275071099999997E-2</v>
      </c>
      <c r="F45" s="9" t="str">
        <f>IF($B45="N/A","N/A",IF(E45&gt;1,"Yes","No"))</f>
        <v>No</v>
      </c>
      <c r="G45" s="8">
        <v>9.2165791100000005E-2</v>
      </c>
      <c r="H45" s="9" t="str">
        <f>IF($B45="N/A","N/A",IF(G45&gt;1,"Yes","No"))</f>
        <v>No</v>
      </c>
      <c r="I45" s="10">
        <v>73.959999999999994</v>
      </c>
      <c r="J45" s="10">
        <v>63.78</v>
      </c>
      <c r="K45" s="9" t="str">
        <f t="shared" si="8"/>
        <v>No</v>
      </c>
    </row>
    <row r="46" spans="1:11" x14ac:dyDescent="0.2">
      <c r="A46" s="91" t="s">
        <v>395</v>
      </c>
      <c r="B46" s="37" t="s">
        <v>259</v>
      </c>
      <c r="C46" s="90">
        <v>6.1142623600000001E-2</v>
      </c>
      <c r="D46" s="9" t="str">
        <f>IF($B46="N/A","N/A",IF(C46&gt;0,"Yes","No"))</f>
        <v>Yes</v>
      </c>
      <c r="E46" s="8">
        <v>6.5535316699999999E-2</v>
      </c>
      <c r="F46" s="9" t="str">
        <f>IF($B46="N/A","N/A",IF(E46&gt;0,"Yes","No"))</f>
        <v>Yes</v>
      </c>
      <c r="G46" s="8">
        <v>7.1850776300000002E-2</v>
      </c>
      <c r="H46" s="9" t="str">
        <f>IF($B46="N/A","N/A",IF(G46&gt;0,"Yes","No"))</f>
        <v>Yes</v>
      </c>
      <c r="I46" s="10">
        <v>7.1840000000000002</v>
      </c>
      <c r="J46" s="10">
        <v>9.6370000000000005</v>
      </c>
      <c r="K46" s="9" t="str">
        <f t="shared" si="8"/>
        <v>Yes</v>
      </c>
    </row>
    <row r="47" spans="1:11" x14ac:dyDescent="0.2">
      <c r="A47" s="91" t="s">
        <v>396</v>
      </c>
      <c r="B47" s="37" t="s">
        <v>213</v>
      </c>
      <c r="C47" s="90">
        <v>1.1171616400000001E-2</v>
      </c>
      <c r="D47" s="9" t="str">
        <f>IF($B47="N/A","N/A",IF(C47&gt;15,"No",IF(C47&lt;-15,"No","Yes")))</f>
        <v>N/A</v>
      </c>
      <c r="E47" s="8">
        <v>1.18616238E-2</v>
      </c>
      <c r="F47" s="9" t="str">
        <f>IF($B47="N/A","N/A",IF(E47&gt;15,"No",IF(E47&lt;-15,"No","Yes")))</f>
        <v>N/A</v>
      </c>
      <c r="G47" s="8">
        <v>1.1122086099999999E-2</v>
      </c>
      <c r="H47" s="9" t="str">
        <f>IF($B47="N/A","N/A",IF(G47&gt;15,"No",IF(G47&lt;-15,"No","Yes")))</f>
        <v>N/A</v>
      </c>
      <c r="I47" s="10">
        <v>6.1760000000000002</v>
      </c>
      <c r="J47" s="10">
        <v>-6.23</v>
      </c>
      <c r="K47" s="9" t="str">
        <f t="shared" si="8"/>
        <v>Yes</v>
      </c>
    </row>
    <row r="48" spans="1:11" x14ac:dyDescent="0.2">
      <c r="A48" s="91" t="s">
        <v>397</v>
      </c>
      <c r="B48" s="37" t="s">
        <v>213</v>
      </c>
      <c r="C48" s="90">
        <v>0.10837025</v>
      </c>
      <c r="D48" s="9" t="str">
        <f>IF($B48="N/A","N/A",IF(C48&gt;15,"No",IF(C48&lt;-15,"No","Yes")))</f>
        <v>N/A</v>
      </c>
      <c r="E48" s="8">
        <v>0.1150751005</v>
      </c>
      <c r="F48" s="9" t="str">
        <f>IF($B48="N/A","N/A",IF(E48&gt;15,"No",IF(E48&lt;-15,"No","Yes")))</f>
        <v>N/A</v>
      </c>
      <c r="G48" s="8">
        <v>0.1210554284</v>
      </c>
      <c r="H48" s="9" t="str">
        <f>IF($B48="N/A","N/A",IF(G48&gt;15,"No",IF(G48&lt;-15,"No","Yes")))</f>
        <v>N/A</v>
      </c>
      <c r="I48" s="10">
        <v>6.1870000000000003</v>
      </c>
      <c r="J48" s="10">
        <v>5.1970000000000001</v>
      </c>
      <c r="K48" s="9" t="str">
        <f t="shared" si="8"/>
        <v>Yes</v>
      </c>
    </row>
    <row r="49" spans="1:11" x14ac:dyDescent="0.2">
      <c r="A49" s="91" t="s">
        <v>398</v>
      </c>
      <c r="B49" s="37" t="s">
        <v>213</v>
      </c>
      <c r="C49" s="90">
        <v>0.80232489299999998</v>
      </c>
      <c r="D49" s="9" t="str">
        <f>IF($B49="N/A","N/A",IF(C49&gt;15,"No",IF(C49&lt;-15,"No","Yes")))</f>
        <v>N/A</v>
      </c>
      <c r="E49" s="8">
        <v>0.8568809785</v>
      </c>
      <c r="F49" s="9" t="str">
        <f>IF($B49="N/A","N/A",IF(E49&gt;15,"No",IF(E49&lt;-15,"No","Yes")))</f>
        <v>N/A</v>
      </c>
      <c r="G49" s="8">
        <v>0.91413960559999996</v>
      </c>
      <c r="H49" s="9" t="str">
        <f>IF($B49="N/A","N/A",IF(G49&gt;15,"No",IF(G49&lt;-15,"No","Yes")))</f>
        <v>N/A</v>
      </c>
      <c r="I49" s="10">
        <v>6.8</v>
      </c>
      <c r="J49" s="10">
        <v>6.6820000000000004</v>
      </c>
      <c r="K49" s="9" t="str">
        <f t="shared" si="8"/>
        <v>Yes</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2.3019070097999998</v>
      </c>
      <c r="D51" s="9" t="str">
        <f>IF($B51="N/A","N/A",IF(C51&gt;15,"No",IF(C51&lt;-15,"No","Yes")))</f>
        <v>N/A</v>
      </c>
      <c r="E51" s="8">
        <v>2.4157375225000002</v>
      </c>
      <c r="F51" s="9" t="str">
        <f>IF($B51="N/A","N/A",IF(E51&gt;15,"No",IF(E51&lt;-15,"No","Yes")))</f>
        <v>N/A</v>
      </c>
      <c r="G51" s="8">
        <v>2.5995413187</v>
      </c>
      <c r="H51" s="9" t="str">
        <f>IF($B51="N/A","N/A",IF(G51&gt;15,"No",IF(G51&lt;-15,"No","Yes")))</f>
        <v>N/A</v>
      </c>
      <c r="I51" s="10">
        <v>4.9450000000000003</v>
      </c>
      <c r="J51" s="10">
        <v>7.609</v>
      </c>
      <c r="K51" s="9" t="str">
        <f t="shared" si="8"/>
        <v>Yes</v>
      </c>
    </row>
    <row r="52" spans="1:11" x14ac:dyDescent="0.2">
      <c r="A52" s="91" t="s">
        <v>401</v>
      </c>
      <c r="B52" s="37" t="s">
        <v>220</v>
      </c>
      <c r="C52" s="90">
        <v>10.252957254</v>
      </c>
      <c r="D52" s="9" t="str">
        <f>IF($B52="N/A","N/A",IF(C52&gt;1,"Yes","No"))</f>
        <v>Yes</v>
      </c>
      <c r="E52" s="8">
        <v>10.148432948</v>
      </c>
      <c r="F52" s="9" t="str">
        <f>IF($B52="N/A","N/A",IF(E52&gt;1,"Yes","No"))</f>
        <v>Yes</v>
      </c>
      <c r="G52" s="8">
        <v>10.039320769</v>
      </c>
      <c r="H52" s="9" t="str">
        <f>IF($B52="N/A","N/A",IF(G52&gt;1,"Yes","No"))</f>
        <v>Yes</v>
      </c>
      <c r="I52" s="10">
        <v>-1.02</v>
      </c>
      <c r="J52" s="10">
        <v>-1.08</v>
      </c>
      <c r="K52" s="9" t="str">
        <f t="shared" si="8"/>
        <v>Yes</v>
      </c>
    </row>
    <row r="53" spans="1:11" x14ac:dyDescent="0.2">
      <c r="A53" s="91" t="s">
        <v>402</v>
      </c>
      <c r="B53" s="37" t="s">
        <v>259</v>
      </c>
      <c r="C53" s="90">
        <v>10.831101813</v>
      </c>
      <c r="D53" s="9" t="str">
        <f>IF($B53="N/A","N/A",IF(C53&gt;0,"Yes","No"))</f>
        <v>Yes</v>
      </c>
      <c r="E53" s="8">
        <v>10.269189979</v>
      </c>
      <c r="F53" s="9" t="str">
        <f>IF($B53="N/A","N/A",IF(E53&gt;0,"Yes","No"))</f>
        <v>Yes</v>
      </c>
      <c r="G53" s="8">
        <v>10.476750602999999</v>
      </c>
      <c r="H53" s="9" t="str">
        <f>IF($B53="N/A","N/A",IF(G53&gt;0,"Yes","No"))</f>
        <v>Yes</v>
      </c>
      <c r="I53" s="10">
        <v>-5.19</v>
      </c>
      <c r="J53" s="10">
        <v>2.0209999999999999</v>
      </c>
      <c r="K53" s="9" t="str">
        <f t="shared" si="8"/>
        <v>Yes</v>
      </c>
    </row>
    <row r="54" spans="1:11" x14ac:dyDescent="0.2">
      <c r="A54" s="91" t="s">
        <v>403</v>
      </c>
      <c r="B54" s="37" t="s">
        <v>260</v>
      </c>
      <c r="C54" s="90">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91" t="s">
        <v>878</v>
      </c>
      <c r="B55" s="37" t="s">
        <v>213</v>
      </c>
      <c r="C55" s="93">
        <v>162.40895395999999</v>
      </c>
      <c r="D55" s="9" t="str">
        <f>IF($B55="N/A","N/A",IF(C55&gt;15,"No",IF(C55&lt;-15,"No","Yes")))</f>
        <v>N/A</v>
      </c>
      <c r="E55" s="39">
        <v>164.14563881000001</v>
      </c>
      <c r="F55" s="9" t="str">
        <f>IF($B55="N/A","N/A",IF(E55&gt;15,"No",IF(E55&lt;-15,"No","Yes")))</f>
        <v>N/A</v>
      </c>
      <c r="G55" s="39">
        <v>161.02434435999999</v>
      </c>
      <c r="H55" s="9" t="str">
        <f>IF($B55="N/A","N/A",IF(G55&gt;15,"No",IF(G55&lt;-15,"No","Yes")))</f>
        <v>N/A</v>
      </c>
      <c r="I55" s="10">
        <v>1.069</v>
      </c>
      <c r="J55" s="10">
        <v>-1.9</v>
      </c>
      <c r="K55" s="9" t="str">
        <f t="shared" ref="K55:K74" si="9">IF(J55="Div by 0", "N/A", IF(J55="N/A","N/A", IF(J55&gt;30, "No", IF(J55&lt;-30, "No", "Yes"))))</f>
        <v>Yes</v>
      </c>
    </row>
    <row r="56" spans="1:11" x14ac:dyDescent="0.2">
      <c r="A56" s="91" t="s">
        <v>879</v>
      </c>
      <c r="B56" s="37" t="s">
        <v>261</v>
      </c>
      <c r="C56" s="93">
        <v>52.550484554000001</v>
      </c>
      <c r="D56" s="9" t="str">
        <f>IF($B56="N/A","N/A",IF(C56&gt;90,"No",IF(C56&lt;20,"No","Yes")))</f>
        <v>Yes</v>
      </c>
      <c r="E56" s="39">
        <v>52.257502057000004</v>
      </c>
      <c r="F56" s="9" t="str">
        <f>IF($B56="N/A","N/A",IF(E56&gt;90,"No",IF(E56&lt;20,"No","Yes")))</f>
        <v>Yes</v>
      </c>
      <c r="G56" s="39">
        <v>52.379946824999998</v>
      </c>
      <c r="H56" s="9" t="str">
        <f>IF($B56="N/A","N/A",IF(G56&gt;90,"No",IF(G56&lt;20,"No","Yes")))</f>
        <v>Yes</v>
      </c>
      <c r="I56" s="10">
        <v>-0.55800000000000005</v>
      </c>
      <c r="J56" s="10">
        <v>0.23430000000000001</v>
      </c>
      <c r="K56" s="9" t="str">
        <f t="shared" si="9"/>
        <v>Yes</v>
      </c>
    </row>
    <row r="57" spans="1:11" x14ac:dyDescent="0.2">
      <c r="A57" s="91" t="s">
        <v>880</v>
      </c>
      <c r="B57" s="37" t="s">
        <v>262</v>
      </c>
      <c r="C57" s="93">
        <v>76.687461596000006</v>
      </c>
      <c r="D57" s="9" t="str">
        <f>IF($B57="N/A","N/A",IF(C57&gt;60,"No",IF(C57&lt;10,"No","Yes")))</f>
        <v>No</v>
      </c>
      <c r="E57" s="39">
        <v>76.272156112999994</v>
      </c>
      <c r="F57" s="9" t="str">
        <f>IF($B57="N/A","N/A",IF(E57&gt;60,"No",IF(E57&lt;10,"No","Yes")))</f>
        <v>No</v>
      </c>
      <c r="G57" s="39">
        <v>72.034664667000001</v>
      </c>
      <c r="H57" s="9" t="str">
        <f>IF($B57="N/A","N/A",IF(G57&gt;60,"No",IF(G57&lt;10,"No","Yes")))</f>
        <v>No</v>
      </c>
      <c r="I57" s="10">
        <v>-0.54200000000000004</v>
      </c>
      <c r="J57" s="10">
        <v>-5.56</v>
      </c>
      <c r="K57" s="9" t="str">
        <f t="shared" si="9"/>
        <v>Yes</v>
      </c>
    </row>
    <row r="58" spans="1:11" ht="25.5" x14ac:dyDescent="0.2">
      <c r="A58" s="91" t="s">
        <v>881</v>
      </c>
      <c r="B58" s="37" t="s">
        <v>263</v>
      </c>
      <c r="C58" s="93">
        <v>29.819702701000001</v>
      </c>
      <c r="D58" s="9" t="str">
        <f>IF($B58="N/A","N/A",IF(C58&gt;100,"No",IF(C58&lt;10,"No","Yes")))</f>
        <v>Yes</v>
      </c>
      <c r="E58" s="39">
        <v>30.810734</v>
      </c>
      <c r="F58" s="9" t="str">
        <f>IF($B58="N/A","N/A",IF(E58&gt;100,"No",IF(E58&lt;10,"No","Yes")))</f>
        <v>Yes</v>
      </c>
      <c r="G58" s="39">
        <v>28.988273927000002</v>
      </c>
      <c r="H58" s="9" t="str">
        <f>IF($B58="N/A","N/A",IF(G58&gt;100,"No",IF(G58&lt;10,"No","Yes")))</f>
        <v>Yes</v>
      </c>
      <c r="I58" s="10">
        <v>3.323</v>
      </c>
      <c r="J58" s="10">
        <v>-5.92</v>
      </c>
      <c r="K58" s="9" t="str">
        <f t="shared" si="9"/>
        <v>Yes</v>
      </c>
    </row>
    <row r="59" spans="1:11" x14ac:dyDescent="0.2">
      <c r="A59" s="91" t="s">
        <v>882</v>
      </c>
      <c r="B59" s="37" t="s">
        <v>264</v>
      </c>
      <c r="C59" s="93">
        <v>232.04097682</v>
      </c>
      <c r="D59" s="9" t="str">
        <f>IF($B59="N/A","N/A",IF(C59&gt;100,"No",IF(C59&lt;20,"No","Yes")))</f>
        <v>No</v>
      </c>
      <c r="E59" s="39">
        <v>249.36290731</v>
      </c>
      <c r="F59" s="9" t="str">
        <f>IF($B59="N/A","N/A",IF(E59&gt;100,"No",IF(E59&lt;20,"No","Yes")))</f>
        <v>No</v>
      </c>
      <c r="G59" s="39">
        <v>258.35889428000002</v>
      </c>
      <c r="H59" s="9" t="str">
        <f>IF($B59="N/A","N/A",IF(G59&gt;100,"No",IF(G59&lt;20,"No","Yes")))</f>
        <v>No</v>
      </c>
      <c r="I59" s="10">
        <v>7.4649999999999999</v>
      </c>
      <c r="J59" s="10">
        <v>3.6080000000000001</v>
      </c>
      <c r="K59" s="9" t="str">
        <f t="shared" si="9"/>
        <v>Yes</v>
      </c>
    </row>
    <row r="60" spans="1:11" x14ac:dyDescent="0.2">
      <c r="A60" s="91" t="s">
        <v>883</v>
      </c>
      <c r="B60" s="37" t="s">
        <v>264</v>
      </c>
      <c r="C60" s="93">
        <v>108.37612871</v>
      </c>
      <c r="D60" s="9" t="str">
        <f>IF($B60="N/A","N/A",IF(C60&gt;100,"No",IF(C60&lt;20,"No","Yes")))</f>
        <v>No</v>
      </c>
      <c r="E60" s="39">
        <v>118.11245468</v>
      </c>
      <c r="F60" s="9" t="str">
        <f>IF($B60="N/A","N/A",IF(E60&gt;100,"No",IF(E60&lt;20,"No","Yes")))</f>
        <v>No</v>
      </c>
      <c r="G60" s="39">
        <v>127.08373462</v>
      </c>
      <c r="H60" s="9" t="str">
        <f>IF($B60="N/A","N/A",IF(G60&gt;100,"No",IF(G60&lt;20,"No","Yes")))</f>
        <v>No</v>
      </c>
      <c r="I60" s="10">
        <v>8.984</v>
      </c>
      <c r="J60" s="10">
        <v>7.5960000000000001</v>
      </c>
      <c r="K60" s="9" t="str">
        <f t="shared" si="9"/>
        <v>Yes</v>
      </c>
    </row>
    <row r="61" spans="1:11" ht="25.5" x14ac:dyDescent="0.2">
      <c r="A61" s="91" t="s">
        <v>884</v>
      </c>
      <c r="B61" s="37" t="s">
        <v>213</v>
      </c>
      <c r="C61" s="93">
        <v>148.95019808999999</v>
      </c>
      <c r="D61" s="9" t="str">
        <f>IF($B61="N/A","N/A",IF(C61&gt;15,"No",IF(C61&lt;-15,"No","Yes")))</f>
        <v>N/A</v>
      </c>
      <c r="E61" s="39">
        <v>160.90093777999999</v>
      </c>
      <c r="F61" s="9" t="str">
        <f>IF($B61="N/A","N/A",IF(E61&gt;15,"No",IF(E61&lt;-15,"No","Yes")))</f>
        <v>N/A</v>
      </c>
      <c r="G61" s="39">
        <v>141.52303649000001</v>
      </c>
      <c r="H61" s="9" t="str">
        <f>IF($B61="N/A","N/A",IF(G61&gt;15,"No",IF(G61&lt;-15,"No","Yes")))</f>
        <v>N/A</v>
      </c>
      <c r="I61" s="10">
        <v>8.0229999999999997</v>
      </c>
      <c r="J61" s="10">
        <v>-12</v>
      </c>
      <c r="K61" s="9" t="str">
        <f t="shared" si="9"/>
        <v>Yes</v>
      </c>
    </row>
    <row r="62" spans="1:11" x14ac:dyDescent="0.2">
      <c r="A62" s="91" t="s">
        <v>885</v>
      </c>
      <c r="B62" s="37" t="s">
        <v>265</v>
      </c>
      <c r="C62" s="93">
        <v>22.957445816</v>
      </c>
      <c r="D62" s="9" t="str">
        <f>IF($B62="N/A","N/A",IF(C62&gt;60,"No",IF(C62&lt;10,"No","Yes")))</f>
        <v>Yes</v>
      </c>
      <c r="E62" s="39">
        <v>22.940838434</v>
      </c>
      <c r="F62" s="9" t="str">
        <f>IF($B62="N/A","N/A",IF(E62&gt;60,"No",IF(E62&lt;10,"No","Yes")))</f>
        <v>Yes</v>
      </c>
      <c r="G62" s="39">
        <v>20.733766929000002</v>
      </c>
      <c r="H62" s="9" t="str">
        <f>IF($B62="N/A","N/A",IF(G62&gt;60,"No",IF(G62&lt;10,"No","Yes")))</f>
        <v>Yes</v>
      </c>
      <c r="I62" s="10">
        <v>-7.1999999999999995E-2</v>
      </c>
      <c r="J62" s="10">
        <v>-9.6199999999999992</v>
      </c>
      <c r="K62" s="9" t="str">
        <f t="shared" si="9"/>
        <v>Yes</v>
      </c>
    </row>
    <row r="63" spans="1:11" x14ac:dyDescent="0.2">
      <c r="A63" s="91" t="s">
        <v>886</v>
      </c>
      <c r="B63" s="37" t="s">
        <v>265</v>
      </c>
      <c r="C63" s="93">
        <v>54.012383901</v>
      </c>
      <c r="D63" s="9" t="str">
        <f>IF($B63="N/A","N/A",IF(C63&gt;60,"No",IF(C63&lt;10,"No","Yes")))</f>
        <v>Yes</v>
      </c>
      <c r="E63" s="39">
        <v>13.151422047000001</v>
      </c>
      <c r="F63" s="9" t="str">
        <f>IF($B63="N/A","N/A",IF(E63&gt;60,"No",IF(E63&lt;10,"No","Yes")))</f>
        <v>Yes</v>
      </c>
      <c r="G63" s="39">
        <v>21.949362811</v>
      </c>
      <c r="H63" s="9" t="str">
        <f>IF($B63="N/A","N/A",IF(G63&gt;60,"No",IF(G63&lt;10,"No","Yes")))</f>
        <v>Yes</v>
      </c>
      <c r="I63" s="10">
        <v>-75.7</v>
      </c>
      <c r="J63" s="10">
        <v>66.900000000000006</v>
      </c>
      <c r="K63" s="9" t="str">
        <f t="shared" si="9"/>
        <v>No</v>
      </c>
    </row>
    <row r="64" spans="1:11" x14ac:dyDescent="0.2">
      <c r="A64" s="91" t="s">
        <v>887</v>
      </c>
      <c r="B64" s="37" t="s">
        <v>213</v>
      </c>
      <c r="C64" s="93">
        <v>121.29928248</v>
      </c>
      <c r="D64" s="9" t="str">
        <f t="shared" ref="D64:D74" si="10">IF($B64="N/A","N/A",IF(C64&gt;15,"No",IF(C64&lt;-15,"No","Yes")))</f>
        <v>N/A</v>
      </c>
      <c r="E64" s="39">
        <v>108.83448722999999</v>
      </c>
      <c r="F64" s="9" t="str">
        <f>IF($B64="N/A","N/A",IF(E64&gt;15,"No",IF(E64&lt;-15,"No","Yes")))</f>
        <v>N/A</v>
      </c>
      <c r="G64" s="39">
        <v>118.02308742</v>
      </c>
      <c r="H64" s="9" t="str">
        <f>IF($B64="N/A","N/A",IF(G64&gt;15,"No",IF(G64&lt;-15,"No","Yes")))</f>
        <v>N/A</v>
      </c>
      <c r="I64" s="10">
        <v>-10.3</v>
      </c>
      <c r="J64" s="10">
        <v>8.4429999999999996</v>
      </c>
      <c r="K64" s="9" t="str">
        <f t="shared" si="9"/>
        <v>Yes</v>
      </c>
    </row>
    <row r="65" spans="1:11" ht="15.75" customHeight="1" x14ac:dyDescent="0.2">
      <c r="A65" s="91" t="s">
        <v>888</v>
      </c>
      <c r="B65" s="37" t="s">
        <v>213</v>
      </c>
      <c r="C65" s="93">
        <v>75.908558612999997</v>
      </c>
      <c r="D65" s="9" t="str">
        <f t="shared" si="10"/>
        <v>N/A</v>
      </c>
      <c r="E65" s="39">
        <v>73.832575727999995</v>
      </c>
      <c r="F65" s="9" t="str">
        <f t="shared" ref="F65:F73" si="11">IF($B65="N/A","N/A",IF(E65&gt;15,"No",IF(E65&lt;-15,"No","Yes")))</f>
        <v>N/A</v>
      </c>
      <c r="G65" s="39">
        <v>70.634364837999996</v>
      </c>
      <c r="H65" s="9" t="str">
        <f t="shared" ref="H65:H86" si="12">IF($B65="N/A","N/A",IF(G65&gt;15,"No",IF(G65&lt;-15,"No","Yes")))</f>
        <v>N/A</v>
      </c>
      <c r="I65" s="10">
        <v>-2.73</v>
      </c>
      <c r="J65" s="10">
        <v>-4.33</v>
      </c>
      <c r="K65" s="9" t="str">
        <f t="shared" si="9"/>
        <v>Yes</v>
      </c>
    </row>
    <row r="66" spans="1:11" ht="25.5" x14ac:dyDescent="0.2">
      <c r="A66" s="91" t="s">
        <v>889</v>
      </c>
      <c r="B66" s="37" t="s">
        <v>213</v>
      </c>
      <c r="C66" s="93">
        <v>53.926151693000001</v>
      </c>
      <c r="D66" s="9" t="str">
        <f t="shared" si="10"/>
        <v>N/A</v>
      </c>
      <c r="E66" s="39">
        <v>52.414395866</v>
      </c>
      <c r="F66" s="9" t="str">
        <f t="shared" si="11"/>
        <v>N/A</v>
      </c>
      <c r="G66" s="39">
        <v>49.744329264000001</v>
      </c>
      <c r="H66" s="9" t="str">
        <f t="shared" si="12"/>
        <v>N/A</v>
      </c>
      <c r="I66" s="10">
        <v>-2.8</v>
      </c>
      <c r="J66" s="10">
        <v>-5.09</v>
      </c>
      <c r="K66" s="9" t="str">
        <f t="shared" si="9"/>
        <v>Yes</v>
      </c>
    </row>
    <row r="67" spans="1:11" ht="25.5" x14ac:dyDescent="0.2">
      <c r="A67" s="91" t="s">
        <v>890</v>
      </c>
      <c r="B67" s="37" t="s">
        <v>213</v>
      </c>
      <c r="C67" s="93">
        <v>134.56523877999999</v>
      </c>
      <c r="D67" s="9" t="str">
        <f t="shared" si="10"/>
        <v>N/A</v>
      </c>
      <c r="E67" s="39">
        <v>135.10800309000001</v>
      </c>
      <c r="F67" s="9" t="str">
        <f t="shared" si="11"/>
        <v>N/A</v>
      </c>
      <c r="G67" s="39">
        <v>133.91165017</v>
      </c>
      <c r="H67" s="9" t="str">
        <f t="shared" si="12"/>
        <v>N/A</v>
      </c>
      <c r="I67" s="10">
        <v>0.40329999999999999</v>
      </c>
      <c r="J67" s="10">
        <v>-0.88500000000000001</v>
      </c>
      <c r="K67" s="9" t="str">
        <f t="shared" si="9"/>
        <v>Yes</v>
      </c>
    </row>
    <row r="68" spans="1:11" ht="25.5" x14ac:dyDescent="0.2">
      <c r="A68" s="91" t="s">
        <v>891</v>
      </c>
      <c r="B68" s="37" t="s">
        <v>213</v>
      </c>
      <c r="C68" s="93">
        <v>31.30248306</v>
      </c>
      <c r="D68" s="9" t="str">
        <f t="shared" si="10"/>
        <v>N/A</v>
      </c>
      <c r="E68" s="39">
        <v>31.938707458</v>
      </c>
      <c r="F68" s="9" t="str">
        <f t="shared" si="11"/>
        <v>N/A</v>
      </c>
      <c r="G68" s="39">
        <v>33.159650712000001</v>
      </c>
      <c r="H68" s="9" t="str">
        <f t="shared" si="12"/>
        <v>N/A</v>
      </c>
      <c r="I68" s="10">
        <v>2.0329999999999999</v>
      </c>
      <c r="J68" s="10">
        <v>3.823</v>
      </c>
      <c r="K68" s="9" t="str">
        <f t="shared" si="9"/>
        <v>Yes</v>
      </c>
    </row>
    <row r="69" spans="1:11" ht="25.5" x14ac:dyDescent="0.2">
      <c r="A69" s="91" t="s">
        <v>892</v>
      </c>
      <c r="B69" s="37" t="s">
        <v>213</v>
      </c>
      <c r="C69" s="93">
        <v>170.88787668000001</v>
      </c>
      <c r="D69" s="9" t="str">
        <f t="shared" si="10"/>
        <v>N/A</v>
      </c>
      <c r="E69" s="39">
        <v>145.86035208999999</v>
      </c>
      <c r="F69" s="9" t="str">
        <f t="shared" si="11"/>
        <v>N/A</v>
      </c>
      <c r="G69" s="39">
        <v>124.59155649</v>
      </c>
      <c r="H69" s="9" t="str">
        <f t="shared" si="12"/>
        <v>N/A</v>
      </c>
      <c r="I69" s="10">
        <v>-14.6</v>
      </c>
      <c r="J69" s="10">
        <v>-14.6</v>
      </c>
      <c r="K69" s="9" t="str">
        <f t="shared" si="9"/>
        <v>Yes</v>
      </c>
    </row>
    <row r="70" spans="1:11" ht="25.5" x14ac:dyDescent="0.2">
      <c r="A70" s="91" t="s">
        <v>893</v>
      </c>
      <c r="B70" s="37" t="s">
        <v>213</v>
      </c>
      <c r="C70" s="93">
        <v>48.435319258</v>
      </c>
      <c r="D70" s="9" t="str">
        <f t="shared" si="10"/>
        <v>N/A</v>
      </c>
      <c r="E70" s="39">
        <v>56.182060081000003</v>
      </c>
      <c r="F70" s="9" t="str">
        <f t="shared" si="11"/>
        <v>N/A</v>
      </c>
      <c r="G70" s="39">
        <v>57.688399709999999</v>
      </c>
      <c r="H70" s="9" t="str">
        <f t="shared" si="12"/>
        <v>N/A</v>
      </c>
      <c r="I70" s="10">
        <v>15.99</v>
      </c>
      <c r="J70" s="10">
        <v>2.681</v>
      </c>
      <c r="K70" s="9" t="str">
        <f t="shared" si="9"/>
        <v>Yes</v>
      </c>
    </row>
    <row r="71" spans="1:11" x14ac:dyDescent="0.2">
      <c r="A71" s="91" t="s">
        <v>894</v>
      </c>
      <c r="B71" s="37" t="s">
        <v>213</v>
      </c>
      <c r="C71" s="93">
        <v>1981.9762410999999</v>
      </c>
      <c r="D71" s="9" t="str">
        <f t="shared" si="10"/>
        <v>N/A</v>
      </c>
      <c r="E71" s="39">
        <v>1834.2948944</v>
      </c>
      <c r="F71" s="9" t="str">
        <f t="shared" si="11"/>
        <v>N/A</v>
      </c>
      <c r="G71" s="39">
        <v>1849.2300289</v>
      </c>
      <c r="H71" s="9" t="str">
        <f t="shared" si="12"/>
        <v>N/A</v>
      </c>
      <c r="I71" s="10">
        <v>-7.45</v>
      </c>
      <c r="J71" s="10">
        <v>0.81420000000000003</v>
      </c>
      <c r="K71" s="9" t="str">
        <f t="shared" si="9"/>
        <v>Yes</v>
      </c>
    </row>
    <row r="72" spans="1:11" ht="25.5" x14ac:dyDescent="0.2">
      <c r="A72" s="91" t="s">
        <v>895</v>
      </c>
      <c r="B72" s="37" t="s">
        <v>213</v>
      </c>
      <c r="C72" s="93">
        <v>1741.3011816999999</v>
      </c>
      <c r="D72" s="9" t="str">
        <f t="shared" si="10"/>
        <v>N/A</v>
      </c>
      <c r="E72" s="39">
        <v>1733.7178948999999</v>
      </c>
      <c r="F72" s="9" t="str">
        <f t="shared" si="11"/>
        <v>N/A</v>
      </c>
      <c r="G72" s="39">
        <v>1624.6059253000001</v>
      </c>
      <c r="H72" s="9" t="str">
        <f t="shared" si="12"/>
        <v>N/A</v>
      </c>
      <c r="I72" s="10">
        <v>-0.435</v>
      </c>
      <c r="J72" s="10">
        <v>-6.29</v>
      </c>
      <c r="K72" s="9" t="str">
        <f t="shared" si="9"/>
        <v>Yes</v>
      </c>
    </row>
    <row r="73" spans="1:11" x14ac:dyDescent="0.2">
      <c r="A73" s="91" t="s">
        <v>896</v>
      </c>
      <c r="B73" s="37" t="s">
        <v>213</v>
      </c>
      <c r="C73" s="93">
        <v>138.46403753000001</v>
      </c>
      <c r="D73" s="9" t="str">
        <f t="shared" si="10"/>
        <v>N/A</v>
      </c>
      <c r="E73" s="39">
        <v>141.59635958000001</v>
      </c>
      <c r="F73" s="9" t="str">
        <f t="shared" si="11"/>
        <v>N/A</v>
      </c>
      <c r="G73" s="39">
        <v>136.15039368999999</v>
      </c>
      <c r="H73" s="9" t="str">
        <f t="shared" si="12"/>
        <v>N/A</v>
      </c>
      <c r="I73" s="10">
        <v>2.262</v>
      </c>
      <c r="J73" s="10">
        <v>-3.85</v>
      </c>
      <c r="K73" s="9" t="str">
        <f t="shared" si="9"/>
        <v>Yes</v>
      </c>
    </row>
    <row r="74" spans="1:11" x14ac:dyDescent="0.2">
      <c r="A74" s="91" t="s">
        <v>897</v>
      </c>
      <c r="B74" s="37" t="s">
        <v>213</v>
      </c>
      <c r="C74" s="93">
        <v>157.39032978</v>
      </c>
      <c r="D74" s="9" t="str">
        <f t="shared" si="10"/>
        <v>N/A</v>
      </c>
      <c r="E74" s="39">
        <v>167.73572128000001</v>
      </c>
      <c r="F74" s="9" t="str">
        <f>IF($B74="N/A","N/A",IF(E74&gt;15,"No",IF(E74&lt;-15,"No","Yes")))</f>
        <v>N/A</v>
      </c>
      <c r="G74" s="39">
        <v>167.69621322</v>
      </c>
      <c r="H74" s="9" t="str">
        <f t="shared" si="12"/>
        <v>N/A</v>
      </c>
      <c r="I74" s="10">
        <v>6.5730000000000004</v>
      </c>
      <c r="J74" s="10">
        <v>-2.4E-2</v>
      </c>
      <c r="K74" s="9" t="str">
        <f t="shared" si="9"/>
        <v>Yes</v>
      </c>
    </row>
    <row r="75" spans="1:11" x14ac:dyDescent="0.2">
      <c r="A75" s="91" t="s">
        <v>898</v>
      </c>
      <c r="B75" s="37" t="s">
        <v>213</v>
      </c>
      <c r="C75" s="90">
        <v>0.32252212920000001</v>
      </c>
      <c r="D75" s="9" t="str">
        <f t="shared" ref="D75:D80" si="13">IF($B75="N/A","N/A",IF(C75&gt;15,"No",IF(C75&lt;-15,"No","Yes")))</f>
        <v>N/A</v>
      </c>
      <c r="E75" s="8">
        <v>0.37335509169999997</v>
      </c>
      <c r="F75" s="9" t="str">
        <f>IF($B75="N/A","N/A",IF(E75&gt;15,"No",IF(E75&lt;-15,"No","Yes")))</f>
        <v>N/A</v>
      </c>
      <c r="G75" s="8">
        <v>0.41383026690000002</v>
      </c>
      <c r="H75" s="9" t="str">
        <f t="shared" si="12"/>
        <v>N/A</v>
      </c>
      <c r="I75" s="10">
        <v>15.76</v>
      </c>
      <c r="J75" s="10">
        <v>10.84</v>
      </c>
      <c r="K75" s="9" t="str">
        <f t="shared" ref="K75:K80" si="14">IF(J75="Div by 0", "N/A", IF(J75="N/A","N/A", IF(J75&gt;30, "No", IF(J75&lt;-30, "No", "Yes"))))</f>
        <v>Yes</v>
      </c>
    </row>
    <row r="76" spans="1:11" x14ac:dyDescent="0.2">
      <c r="A76" s="91" t="s">
        <v>899</v>
      </c>
      <c r="B76" s="37" t="s">
        <v>213</v>
      </c>
      <c r="C76" s="90">
        <v>0</v>
      </c>
      <c r="D76" s="9" t="str">
        <f t="shared" si="13"/>
        <v>N/A</v>
      </c>
      <c r="E76" s="8">
        <v>0</v>
      </c>
      <c r="F76" s="9" t="str">
        <f t="shared" ref="F76:F86" si="15">IF($B76="N/A","N/A",IF(E76&gt;15,"No",IF(E76&lt;-15,"No","Yes")))</f>
        <v>N/A</v>
      </c>
      <c r="G76" s="8">
        <v>0</v>
      </c>
      <c r="H76" s="9" t="str">
        <f t="shared" si="12"/>
        <v>N/A</v>
      </c>
      <c r="I76" s="10" t="s">
        <v>1747</v>
      </c>
      <c r="J76" s="10" t="s">
        <v>1747</v>
      </c>
      <c r="K76" s="9" t="str">
        <f t="shared" si="14"/>
        <v>N/A</v>
      </c>
    </row>
    <row r="77" spans="1:11" x14ac:dyDescent="0.2">
      <c r="A77" s="91" t="s">
        <v>900</v>
      </c>
      <c r="B77" s="37" t="s">
        <v>213</v>
      </c>
      <c r="C77" s="90">
        <v>2.9620455373999999</v>
      </c>
      <c r="D77" s="9" t="str">
        <f t="shared" si="13"/>
        <v>N/A</v>
      </c>
      <c r="E77" s="8">
        <v>2.4398996687999999</v>
      </c>
      <c r="F77" s="9" t="str">
        <f t="shared" si="15"/>
        <v>N/A</v>
      </c>
      <c r="G77" s="8">
        <v>2.7659314180000001</v>
      </c>
      <c r="H77" s="9" t="str">
        <f t="shared" si="12"/>
        <v>N/A</v>
      </c>
      <c r="I77" s="10">
        <v>-17.600000000000001</v>
      </c>
      <c r="J77" s="10">
        <v>13.36</v>
      </c>
      <c r="K77" s="9" t="str">
        <f t="shared" si="14"/>
        <v>Yes</v>
      </c>
    </row>
    <row r="78" spans="1:11" x14ac:dyDescent="0.2">
      <c r="A78" s="91" t="s">
        <v>901</v>
      </c>
      <c r="B78" s="37" t="s">
        <v>213</v>
      </c>
      <c r="C78" s="90">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91" t="s">
        <v>902</v>
      </c>
      <c r="B79" s="37" t="s">
        <v>213</v>
      </c>
      <c r="C79" s="90">
        <v>11.671140713</v>
      </c>
      <c r="D79" s="9" t="str">
        <f t="shared" si="13"/>
        <v>N/A</v>
      </c>
      <c r="E79" s="8">
        <v>12.302693231999999</v>
      </c>
      <c r="F79" s="9" t="str">
        <f t="shared" si="15"/>
        <v>N/A</v>
      </c>
      <c r="G79" s="8">
        <v>13.142865355</v>
      </c>
      <c r="H79" s="9" t="str">
        <f t="shared" si="12"/>
        <v>N/A</v>
      </c>
      <c r="I79" s="10">
        <v>5.4109999999999996</v>
      </c>
      <c r="J79" s="10">
        <v>6.8289999999999997</v>
      </c>
      <c r="K79" s="9" t="str">
        <f t="shared" si="14"/>
        <v>Yes</v>
      </c>
    </row>
    <row r="80" spans="1:11" ht="25.5" x14ac:dyDescent="0.2">
      <c r="A80" s="91" t="s">
        <v>903</v>
      </c>
      <c r="B80" s="37" t="s">
        <v>213</v>
      </c>
      <c r="C80" s="95" t="s">
        <v>213</v>
      </c>
      <c r="D80" s="9" t="str">
        <f t="shared" si="13"/>
        <v>N/A</v>
      </c>
      <c r="E80" s="95">
        <v>12.269079789999999</v>
      </c>
      <c r="F80" s="9" t="str">
        <f t="shared" si="15"/>
        <v>N/A</v>
      </c>
      <c r="G80" s="95">
        <v>13.095254723</v>
      </c>
      <c r="H80" s="9" t="str">
        <f t="shared" si="12"/>
        <v>N/A</v>
      </c>
      <c r="I80" s="10" t="s">
        <v>213</v>
      </c>
      <c r="J80" s="96">
        <v>6.734</v>
      </c>
      <c r="K80" s="9" t="str">
        <f t="shared" si="14"/>
        <v>Yes</v>
      </c>
    </row>
    <row r="81" spans="1:11" x14ac:dyDescent="0.2">
      <c r="A81" s="91" t="s">
        <v>904</v>
      </c>
      <c r="B81" s="37" t="s">
        <v>213</v>
      </c>
      <c r="C81" s="97">
        <v>92.879169039000004</v>
      </c>
      <c r="D81" s="9" t="str">
        <f t="shared" ref="D81:D86" si="16">IF($B81="N/A","N/A",IF(C81&gt;15,"No",IF(C81&lt;-15,"No","Yes")))</f>
        <v>N/A</v>
      </c>
      <c r="E81" s="98">
        <v>89.344456369</v>
      </c>
      <c r="F81" s="9" t="str">
        <f t="shared" si="15"/>
        <v>N/A</v>
      </c>
      <c r="G81" s="98">
        <v>80.561619682</v>
      </c>
      <c r="H81" s="9" t="str">
        <f>IF($B81="N/A","N/A",IF(G81&gt;15,"No",IF(G81&lt;-15,"No","Yes")))</f>
        <v>N/A</v>
      </c>
      <c r="I81" s="10">
        <v>-3.81</v>
      </c>
      <c r="J81" s="10">
        <v>-9.83</v>
      </c>
      <c r="K81" s="9" t="str">
        <f t="shared" ref="K81:K86" si="17">IF(J81="Div by 0", "N/A", IF(J81="N/A","N/A", IF(J81&gt;30, "No", IF(J81&lt;-30, "No", "Yes"))))</f>
        <v>Yes</v>
      </c>
    </row>
    <row r="82" spans="1:11" x14ac:dyDescent="0.2">
      <c r="A82" s="91" t="s">
        <v>905</v>
      </c>
      <c r="B82" s="37" t="s">
        <v>213</v>
      </c>
      <c r="C82" s="97" t="s">
        <v>1747</v>
      </c>
      <c r="D82" s="9" t="str">
        <f t="shared" si="16"/>
        <v>N/A</v>
      </c>
      <c r="E82" s="98" t="s">
        <v>1747</v>
      </c>
      <c r="F82" s="9" t="str">
        <f t="shared" si="15"/>
        <v>N/A</v>
      </c>
      <c r="G82" s="98" t="s">
        <v>1747</v>
      </c>
      <c r="H82" s="9" t="str">
        <f t="shared" si="12"/>
        <v>N/A</v>
      </c>
      <c r="I82" s="10" t="s">
        <v>1747</v>
      </c>
      <c r="J82" s="10" t="s">
        <v>1747</v>
      </c>
      <c r="K82" s="9" t="str">
        <f t="shared" si="17"/>
        <v>N/A</v>
      </c>
    </row>
    <row r="83" spans="1:11" x14ac:dyDescent="0.2">
      <c r="A83" s="91" t="s">
        <v>906</v>
      </c>
      <c r="B83" s="37" t="s">
        <v>213</v>
      </c>
      <c r="C83" s="97">
        <v>76.379155042999997</v>
      </c>
      <c r="D83" s="9" t="str">
        <f t="shared" si="16"/>
        <v>N/A</v>
      </c>
      <c r="E83" s="98">
        <v>103.76347172</v>
      </c>
      <c r="F83" s="9" t="str">
        <f t="shared" si="15"/>
        <v>N/A</v>
      </c>
      <c r="G83" s="98">
        <v>108.75587050999999</v>
      </c>
      <c r="H83" s="9" t="str">
        <f t="shared" si="12"/>
        <v>N/A</v>
      </c>
      <c r="I83" s="10">
        <v>35.85</v>
      </c>
      <c r="J83" s="10">
        <v>4.8109999999999999</v>
      </c>
      <c r="K83" s="9" t="str">
        <f t="shared" si="17"/>
        <v>Yes</v>
      </c>
    </row>
    <row r="84" spans="1:11" x14ac:dyDescent="0.2">
      <c r="A84" s="91" t="s">
        <v>907</v>
      </c>
      <c r="B84" s="37" t="s">
        <v>213</v>
      </c>
      <c r="C84" s="97" t="s">
        <v>1747</v>
      </c>
      <c r="D84" s="9" t="str">
        <f t="shared" si="16"/>
        <v>N/A</v>
      </c>
      <c r="E84" s="98" t="s">
        <v>1747</v>
      </c>
      <c r="F84" s="9" t="str">
        <f t="shared" si="15"/>
        <v>N/A</v>
      </c>
      <c r="G84" s="98" t="s">
        <v>1747</v>
      </c>
      <c r="H84" s="9" t="str">
        <f t="shared" si="12"/>
        <v>N/A</v>
      </c>
      <c r="I84" s="10" t="s">
        <v>1747</v>
      </c>
      <c r="J84" s="10" t="s">
        <v>1747</v>
      </c>
      <c r="K84" s="9" t="str">
        <f t="shared" si="17"/>
        <v>N/A</v>
      </c>
    </row>
    <row r="85" spans="1:11" x14ac:dyDescent="0.2">
      <c r="A85" s="91" t="s">
        <v>908</v>
      </c>
      <c r="B85" s="37" t="s">
        <v>213</v>
      </c>
      <c r="C85" s="97">
        <v>476.53578441000002</v>
      </c>
      <c r="D85" s="9" t="str">
        <f t="shared" si="16"/>
        <v>N/A</v>
      </c>
      <c r="E85" s="98">
        <v>477.55446062999999</v>
      </c>
      <c r="F85" s="9" t="str">
        <f t="shared" si="15"/>
        <v>N/A</v>
      </c>
      <c r="G85" s="98">
        <v>459.907062</v>
      </c>
      <c r="H85" s="9" t="str">
        <f t="shared" si="12"/>
        <v>N/A</v>
      </c>
      <c r="I85" s="10">
        <v>0.21379999999999999</v>
      </c>
      <c r="J85" s="10">
        <v>-3.7</v>
      </c>
      <c r="K85" s="9" t="str">
        <f t="shared" si="17"/>
        <v>Yes</v>
      </c>
    </row>
    <row r="86" spans="1:11" ht="25.5" x14ac:dyDescent="0.2">
      <c r="A86" s="91" t="s">
        <v>909</v>
      </c>
      <c r="B86" s="37" t="s">
        <v>213</v>
      </c>
      <c r="C86" s="99" t="s">
        <v>213</v>
      </c>
      <c r="D86" s="9" t="str">
        <f t="shared" si="16"/>
        <v>N/A</v>
      </c>
      <c r="E86" s="99">
        <v>478.47188805000002</v>
      </c>
      <c r="F86" s="9" t="str">
        <f t="shared" si="15"/>
        <v>N/A</v>
      </c>
      <c r="G86" s="99">
        <v>461.18952462999999</v>
      </c>
      <c r="H86" s="9" t="str">
        <f t="shared" si="12"/>
        <v>N/A</v>
      </c>
      <c r="I86" s="10" t="s">
        <v>213</v>
      </c>
      <c r="J86" s="10">
        <v>-3.61</v>
      </c>
      <c r="K86" s="9" t="str">
        <f t="shared" si="17"/>
        <v>Yes</v>
      </c>
    </row>
    <row r="87" spans="1:11" x14ac:dyDescent="0.2">
      <c r="A87" s="91" t="s">
        <v>32</v>
      </c>
      <c r="B87" s="37" t="s">
        <v>266</v>
      </c>
      <c r="C87" s="90">
        <v>86.149139509999998</v>
      </c>
      <c r="D87" s="9" t="str">
        <f>IF($B87="N/A","N/A",IF(C87&gt;60,"Yes","No"))</f>
        <v>Yes</v>
      </c>
      <c r="E87" s="8">
        <v>85.955307619999999</v>
      </c>
      <c r="F87" s="9" t="str">
        <f>IF($B87="N/A","N/A",IF(E87&gt;60,"Yes","No"))</f>
        <v>Yes</v>
      </c>
      <c r="G87" s="8">
        <v>87.443161574000001</v>
      </c>
      <c r="H87" s="9" t="str">
        <f>IF($B87="N/A","N/A",IF(G87&gt;60,"Yes","No"))</f>
        <v>Yes</v>
      </c>
      <c r="I87" s="10">
        <v>-0.22500000000000001</v>
      </c>
      <c r="J87" s="10">
        <v>1.7310000000000001</v>
      </c>
      <c r="K87" s="9" t="str">
        <f t="shared" ref="K87:K105" si="18">IF(J87="Div by 0", "N/A", IF(J87="N/A","N/A", IF(J87&gt;30, "No", IF(J87&lt;-30, "No", "Yes"))))</f>
        <v>Yes</v>
      </c>
    </row>
    <row r="88" spans="1:11" x14ac:dyDescent="0.2">
      <c r="A88" s="91" t="s">
        <v>39</v>
      </c>
      <c r="B88" s="37" t="s">
        <v>267</v>
      </c>
      <c r="C88" s="90">
        <v>99.948865421999997</v>
      </c>
      <c r="D88" s="9" t="str">
        <f>IF($B88="N/A","N/A",IF(C88&gt;100,"No",IF(C88&lt;85,"No","Yes")))</f>
        <v>Yes</v>
      </c>
      <c r="E88" s="8">
        <v>99.945955843999997</v>
      </c>
      <c r="F88" s="9" t="str">
        <f>IF($B88="N/A","N/A",IF(E88&gt;100,"No",IF(E88&lt;85,"No","Yes")))</f>
        <v>Yes</v>
      </c>
      <c r="G88" s="8">
        <v>99.96483825</v>
      </c>
      <c r="H88" s="9" t="str">
        <f>IF($B88="N/A","N/A",IF(G88&gt;100,"No",IF(G88&lt;85,"No","Yes")))</f>
        <v>Yes</v>
      </c>
      <c r="I88" s="10">
        <v>-3.0000000000000001E-3</v>
      </c>
      <c r="J88" s="10">
        <v>1.89E-2</v>
      </c>
      <c r="K88" s="9" t="str">
        <f t="shared" si="18"/>
        <v>Yes</v>
      </c>
    </row>
    <row r="89" spans="1:11" x14ac:dyDescent="0.2">
      <c r="A89" s="91" t="s">
        <v>910</v>
      </c>
      <c r="B89" s="37" t="s">
        <v>213</v>
      </c>
      <c r="C89" s="90">
        <v>0</v>
      </c>
      <c r="D89" s="9" t="str">
        <f>IF($B89="N/A","N/A",IF(C89&gt;15,"No",IF(C89&lt;-15,"No","Yes")))</f>
        <v>N/A</v>
      </c>
      <c r="E89" s="8">
        <v>8.3610718099999995E-2</v>
      </c>
      <c r="F89" s="9" t="str">
        <f>IF($B89="N/A","N/A",IF(E89&gt;15,"No",IF(E89&lt;-15,"No","Yes")))</f>
        <v>N/A</v>
      </c>
      <c r="G89" s="8">
        <v>7.2425508494999997</v>
      </c>
      <c r="H89" s="9" t="str">
        <f>IF($B89="N/A","N/A",IF(G89&gt;15,"No",IF(G89&lt;-15,"No","Yes")))</f>
        <v>N/A</v>
      </c>
      <c r="I89" s="10" t="s">
        <v>1747</v>
      </c>
      <c r="J89" s="10">
        <v>8562</v>
      </c>
      <c r="K89" s="9" t="str">
        <f t="shared" si="18"/>
        <v>No</v>
      </c>
    </row>
    <row r="90" spans="1:11" x14ac:dyDescent="0.2">
      <c r="A90" s="91" t="s">
        <v>851</v>
      </c>
      <c r="B90" s="37" t="s">
        <v>268</v>
      </c>
      <c r="C90" s="90">
        <v>7.2528371054000003</v>
      </c>
      <c r="D90" s="9" t="str">
        <f>IF($B90="N/A","N/A",IF(C90&gt;25,"No",IF(C90&lt;5,"No","Yes")))</f>
        <v>Yes</v>
      </c>
      <c r="E90" s="8">
        <v>7.1326375097000003</v>
      </c>
      <c r="F90" s="9" t="str">
        <f>IF($B90="N/A","N/A",IF(E90&gt;25,"No",IF(E90&lt;5,"No","Yes")))</f>
        <v>Yes</v>
      </c>
      <c r="G90" s="8">
        <v>6.6131818324999996</v>
      </c>
      <c r="H90" s="9" t="str">
        <f>IF($B90="N/A","N/A",IF(G90&gt;25,"No",IF(G90&lt;5,"No","Yes")))</f>
        <v>Yes</v>
      </c>
      <c r="I90" s="10">
        <v>-1.66</v>
      </c>
      <c r="J90" s="10">
        <v>-7.28</v>
      </c>
      <c r="K90" s="9" t="str">
        <f t="shared" si="18"/>
        <v>Yes</v>
      </c>
    </row>
    <row r="91" spans="1:11" x14ac:dyDescent="0.2">
      <c r="A91" s="91" t="s">
        <v>852</v>
      </c>
      <c r="B91" s="37" t="s">
        <v>269</v>
      </c>
      <c r="C91" s="90">
        <v>59.841127415999999</v>
      </c>
      <c r="D91" s="9" t="str">
        <f>IF($B91="N/A","N/A",IF(C91&gt;70,"No",IF(C91&lt;40,"No","Yes")))</f>
        <v>Yes</v>
      </c>
      <c r="E91" s="8">
        <v>59.482117672000001</v>
      </c>
      <c r="F91" s="9" t="str">
        <f>IF($B91="N/A","N/A",IF(E91&gt;70,"No",IF(E91&lt;40,"No","Yes")))</f>
        <v>Yes</v>
      </c>
      <c r="G91" s="8">
        <v>59.336817293999999</v>
      </c>
      <c r="H91" s="9" t="str">
        <f>IF($B91="N/A","N/A",IF(G91&gt;70,"No",IF(G91&lt;40,"No","Yes")))</f>
        <v>Yes</v>
      </c>
      <c r="I91" s="10">
        <v>-0.6</v>
      </c>
      <c r="J91" s="10">
        <v>-0.24399999999999999</v>
      </c>
      <c r="K91" s="9" t="str">
        <f t="shared" si="18"/>
        <v>Yes</v>
      </c>
    </row>
    <row r="92" spans="1:11" x14ac:dyDescent="0.2">
      <c r="A92" s="91" t="s">
        <v>853</v>
      </c>
      <c r="B92" s="37" t="s">
        <v>270</v>
      </c>
      <c r="C92" s="90">
        <v>32.886164669000003</v>
      </c>
      <c r="D92" s="9" t="str">
        <f>IF($B92="N/A","N/A",IF(C92&gt;55,"No",IF(C92&lt;20,"No","Yes")))</f>
        <v>Yes</v>
      </c>
      <c r="E92" s="8">
        <v>33.321336539000001</v>
      </c>
      <c r="F92" s="9" t="str">
        <f>IF($B92="N/A","N/A",IF(E92&gt;55,"No",IF(E92&lt;20,"No","Yes")))</f>
        <v>Yes</v>
      </c>
      <c r="G92" s="8">
        <v>33.984344143000001</v>
      </c>
      <c r="H92" s="9" t="str">
        <f>IF($B92="N/A","N/A",IF(G92&gt;55,"No",IF(G92&lt;20,"No","Yes")))</f>
        <v>Yes</v>
      </c>
      <c r="I92" s="10">
        <v>1.323</v>
      </c>
      <c r="J92" s="10">
        <v>1.99</v>
      </c>
      <c r="K92" s="9" t="str">
        <f t="shared" si="18"/>
        <v>Yes</v>
      </c>
    </row>
    <row r="93" spans="1:11" x14ac:dyDescent="0.2">
      <c r="A93" s="91" t="s">
        <v>163</v>
      </c>
      <c r="B93" s="37" t="s">
        <v>246</v>
      </c>
      <c r="C93" s="90">
        <v>97.176928008000004</v>
      </c>
      <c r="D93" s="9" t="str">
        <f>IF($B93="N/A","N/A",IF(C93&gt;95,"Yes","No"))</f>
        <v>Yes</v>
      </c>
      <c r="E93" s="8">
        <v>97.003806077999997</v>
      </c>
      <c r="F93" s="9" t="str">
        <f>IF($B93="N/A","N/A",IF(E93&gt;95,"Yes","No"))</f>
        <v>Yes</v>
      </c>
      <c r="G93" s="8">
        <v>97.462105816000005</v>
      </c>
      <c r="H93" s="9" t="str">
        <f>IF($B93="N/A","N/A",IF(G93&gt;95,"Yes","No"))</f>
        <v>Yes</v>
      </c>
      <c r="I93" s="10">
        <v>-0.17799999999999999</v>
      </c>
      <c r="J93" s="10">
        <v>0.47249999999999998</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99.999612294000002</v>
      </c>
      <c r="F95" s="9" t="str">
        <f>IF($B95="N/A","N/A",IF(E95&gt;15,"No",IF(E95&lt;-15,"No","Yes")))</f>
        <v>N/A</v>
      </c>
      <c r="G95" s="8">
        <v>99.999771007000007</v>
      </c>
      <c r="H95" s="9" t="str">
        <f>IF($B95="N/A","N/A",IF(G95&gt;15,"No",IF(G95&lt;-15,"No","Yes")))</f>
        <v>N/A</v>
      </c>
      <c r="I95" s="10">
        <v>0</v>
      </c>
      <c r="J95" s="10">
        <v>2.0000000000000001E-4</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99.999929061000003</v>
      </c>
      <c r="D97" s="9" t="str">
        <f>IF($B97="N/A","N/A",IF(C97&gt;15,"No",IF(C97&lt;-15,"No","Yes")))</f>
        <v>N/A</v>
      </c>
      <c r="E97" s="8">
        <v>99.999899454000001</v>
      </c>
      <c r="F97" s="9" t="str">
        <f>IF($B97="N/A","N/A",IF(E97&gt;15,"No",IF(E97&lt;-15,"No","Yes")))</f>
        <v>N/A</v>
      </c>
      <c r="G97" s="8">
        <v>99.999939233000006</v>
      </c>
      <c r="H97" s="9" t="str">
        <f>IF($B97="N/A","N/A",IF(G97&gt;15,"No",IF(G97&lt;-15,"No","Yes")))</f>
        <v>N/A</v>
      </c>
      <c r="I97" s="10">
        <v>0</v>
      </c>
      <c r="J97" s="10">
        <v>0</v>
      </c>
      <c r="K97" s="9" t="str">
        <f t="shared" si="18"/>
        <v>Yes</v>
      </c>
    </row>
    <row r="98" spans="1:11" x14ac:dyDescent="0.2">
      <c r="A98" s="91" t="s">
        <v>43</v>
      </c>
      <c r="B98" s="37" t="s">
        <v>223</v>
      </c>
      <c r="C98" s="90">
        <v>96.638883870000001</v>
      </c>
      <c r="D98" s="9" t="str">
        <f>IF($B98="N/A","N/A",IF(C98&gt;100,"No",IF(C98&lt;98,"No","Yes")))</f>
        <v>No</v>
      </c>
      <c r="E98" s="8">
        <v>96.448183932000006</v>
      </c>
      <c r="F98" s="9" t="str">
        <f>IF($B98="N/A","N/A",IF(E98&gt;100,"No",IF(E98&lt;98,"No","Yes")))</f>
        <v>No</v>
      </c>
      <c r="G98" s="8">
        <v>96.989431096999994</v>
      </c>
      <c r="H98" s="9" t="str">
        <f>IF($B98="N/A","N/A",IF(G98&gt;100,"No",IF(G98&lt;98,"No","Yes")))</f>
        <v>No</v>
      </c>
      <c r="I98" s="10">
        <v>-0.19700000000000001</v>
      </c>
      <c r="J98" s="10">
        <v>0.56120000000000003</v>
      </c>
      <c r="K98" s="9" t="str">
        <f t="shared" si="18"/>
        <v>Yes</v>
      </c>
    </row>
    <row r="99" spans="1:11" x14ac:dyDescent="0.2">
      <c r="A99" s="91" t="s">
        <v>44</v>
      </c>
      <c r="B99" s="37" t="s">
        <v>213</v>
      </c>
      <c r="C99" s="90">
        <v>9.1757362793000006</v>
      </c>
      <c r="D99" s="9" t="str">
        <f>IF($B99="N/A","N/A",IF(C99&gt;15,"No",IF(C99&lt;-15,"No","Yes")))</f>
        <v>N/A</v>
      </c>
      <c r="E99" s="8">
        <v>9.6296860455999997</v>
      </c>
      <c r="F99" s="9" t="str">
        <f>IF($B99="N/A","N/A",IF(E99&gt;15,"No",IF(E99&lt;-15,"No","Yes")))</f>
        <v>N/A</v>
      </c>
      <c r="G99" s="8">
        <v>9.5062827371999994</v>
      </c>
      <c r="H99" s="9" t="str">
        <f>IF($B99="N/A","N/A",IF(G99&gt;15,"No",IF(G99&lt;-15,"No","Yes")))</f>
        <v>N/A</v>
      </c>
      <c r="I99" s="10">
        <v>4.9470000000000001</v>
      </c>
      <c r="J99" s="10">
        <v>-1.28</v>
      </c>
      <c r="K99" s="9" t="str">
        <f t="shared" si="18"/>
        <v>Yes</v>
      </c>
    </row>
    <row r="100" spans="1:11" x14ac:dyDescent="0.2">
      <c r="A100" s="91" t="s">
        <v>45</v>
      </c>
      <c r="B100" s="37" t="s">
        <v>213</v>
      </c>
      <c r="C100" s="90">
        <v>8.3301239706000008</v>
      </c>
      <c r="D100" s="9" t="str">
        <f>IF($B100="N/A","N/A",IF(C100&gt;15,"No",IF(C100&lt;-15,"No","Yes")))</f>
        <v>N/A</v>
      </c>
      <c r="E100" s="8">
        <v>8.4921234273999993</v>
      </c>
      <c r="F100" s="9" t="str">
        <f>IF($B100="N/A","N/A",IF(E100&gt;15,"No",IF(E100&lt;-15,"No","Yes")))</f>
        <v>N/A</v>
      </c>
      <c r="G100" s="8">
        <v>13.714351240999999</v>
      </c>
      <c r="H100" s="9" t="str">
        <f>IF($B100="N/A","N/A",IF(G100&gt;15,"No",IF(G100&lt;-15,"No","Yes")))</f>
        <v>N/A</v>
      </c>
      <c r="I100" s="10">
        <v>1.9450000000000001</v>
      </c>
      <c r="J100" s="10">
        <v>61.49</v>
      </c>
      <c r="K100" s="9" t="str">
        <f t="shared" si="18"/>
        <v>No</v>
      </c>
    </row>
    <row r="101" spans="1:11" x14ac:dyDescent="0.2">
      <c r="A101" s="91" t="s">
        <v>355</v>
      </c>
      <c r="B101" s="37" t="s">
        <v>213</v>
      </c>
      <c r="C101" s="90" t="s">
        <v>213</v>
      </c>
      <c r="D101" s="9" t="str">
        <f>IF($B101="N/A","N/A",IF(C101&gt;15,"No",IF(C101&lt;-15,"No","Yes")))</f>
        <v>N/A</v>
      </c>
      <c r="E101" s="8">
        <v>18.121809472999999</v>
      </c>
      <c r="F101" s="9" t="str">
        <f>IF($B101="N/A","N/A",IF(E101&gt;15,"No",IF(E101&lt;-15,"No","Yes")))</f>
        <v>N/A</v>
      </c>
      <c r="G101" s="8">
        <v>23.220633977999999</v>
      </c>
      <c r="H101" s="9" t="str">
        <f>IF($B101="N/A","N/A",IF(G101&gt;15,"No",IF(G101&lt;-15,"No","Yes")))</f>
        <v>N/A</v>
      </c>
      <c r="I101" s="10" t="s">
        <v>213</v>
      </c>
      <c r="J101" s="10">
        <v>28.14</v>
      </c>
      <c r="K101" s="9" t="str">
        <f t="shared" si="18"/>
        <v>Yes</v>
      </c>
    </row>
    <row r="102" spans="1:11" x14ac:dyDescent="0.2">
      <c r="A102" s="91" t="s">
        <v>46</v>
      </c>
      <c r="B102" s="37" t="s">
        <v>213</v>
      </c>
      <c r="C102" s="90">
        <v>2.5990583000000001E-3</v>
      </c>
      <c r="D102" s="9" t="str">
        <f>IF($B102="N/A","N/A",IF(C102&gt;15,"No",IF(C102&lt;-15,"No","Yes")))</f>
        <v>N/A</v>
      </c>
      <c r="E102" s="8">
        <v>1.2604866999999999E-3</v>
      </c>
      <c r="F102" s="9" t="str">
        <f>IF($B102="N/A","N/A",IF(E102&gt;15,"No",IF(E102&lt;-15,"No","Yes")))</f>
        <v>N/A</v>
      </c>
      <c r="G102" s="8">
        <v>1.0500900000000001E-3</v>
      </c>
      <c r="H102" s="9" t="str">
        <f>IF($B102="N/A","N/A",IF(G102&gt;15,"No",IF(G102&lt;-15,"No","Yes")))</f>
        <v>N/A</v>
      </c>
      <c r="I102" s="10">
        <v>-51.5</v>
      </c>
      <c r="J102" s="10">
        <v>-16.7</v>
      </c>
      <c r="K102" s="9" t="str">
        <f t="shared" si="18"/>
        <v>Yes</v>
      </c>
    </row>
    <row r="103" spans="1:11" x14ac:dyDescent="0.2">
      <c r="A103" s="91" t="s">
        <v>47</v>
      </c>
      <c r="B103" s="37" t="s">
        <v>213</v>
      </c>
      <c r="C103" s="90">
        <v>82.491540692000001</v>
      </c>
      <c r="D103" s="9" t="str">
        <f>IF($B103="N/A","N/A",IF(C103&gt;15,"No",IF(C103&lt;-15,"No","Yes")))</f>
        <v>N/A</v>
      </c>
      <c r="E103" s="8">
        <v>81.876930040000005</v>
      </c>
      <c r="F103" s="9" t="str">
        <f>IF($B103="N/A","N/A",IF(E103&gt;15,"No",IF(E103&lt;-15,"No","Yes")))</f>
        <v>N/A</v>
      </c>
      <c r="G103" s="8">
        <v>76.778315931999998</v>
      </c>
      <c r="H103" s="9" t="str">
        <f>IF($B103="N/A","N/A",IF(G103&gt;15,"No",IF(G103&lt;-15,"No","Yes")))</f>
        <v>N/A</v>
      </c>
      <c r="I103" s="10">
        <v>-0.745</v>
      </c>
      <c r="J103" s="10">
        <v>-6.23</v>
      </c>
      <c r="K103" s="9" t="str">
        <f t="shared" si="18"/>
        <v>Yes</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88.719707365000005</v>
      </c>
      <c r="D106" s="9" t="str">
        <f>IF($B106="N/A","N/A",IF(C106&gt;15,"No",IF(C106&lt;-15,"No","Yes")))</f>
        <v>N/A</v>
      </c>
      <c r="E106" s="8">
        <v>87.756038782999994</v>
      </c>
      <c r="F106" s="9" t="str">
        <f>IF($B106="N/A","N/A",IF(E106&gt;15,"No",IF(E106&lt;-15,"No","Yes")))</f>
        <v>N/A</v>
      </c>
      <c r="G106" s="8">
        <v>87.688896486000004</v>
      </c>
      <c r="H106" s="9" t="str">
        <f>IF($B106="N/A","N/A",IF(G106&gt;15,"No",IF(G106&lt;-15,"No","Yes")))</f>
        <v>N/A</v>
      </c>
      <c r="I106" s="10">
        <v>-1.0900000000000001</v>
      </c>
      <c r="J106" s="10">
        <v>-7.6999999999999999E-2</v>
      </c>
      <c r="K106" s="9" t="str">
        <f>IF(J106="Div by 0", "N/A", IF(J106="N/A","N/A", IF(J106&gt;30, "No", IF(J106&lt;-30, "No", "Yes"))))</f>
        <v>Yes</v>
      </c>
    </row>
    <row r="107" spans="1:11" x14ac:dyDescent="0.2">
      <c r="A107" s="91" t="s">
        <v>913</v>
      </c>
      <c r="B107" s="37" t="s">
        <v>213</v>
      </c>
      <c r="C107" s="100">
        <v>41.798360125000002</v>
      </c>
      <c r="D107" s="9" t="str">
        <f t="shared" ref="D107:D130" si="19">IF($B107="N/A","N/A",IF(C107&gt;15,"No",IF(C107&lt;-15,"No","Yes")))</f>
        <v>N/A</v>
      </c>
      <c r="E107" s="9">
        <v>41.854991286999997</v>
      </c>
      <c r="F107" s="9" t="str">
        <f t="shared" ref="F107:F130" si="20">IF($B107="N/A","N/A",IF(E107&gt;15,"No",IF(E107&lt;-15,"No","Yes")))</f>
        <v>N/A</v>
      </c>
      <c r="G107" s="8">
        <v>40.935556542</v>
      </c>
      <c r="H107" s="9" t="str">
        <f t="shared" ref="H107:H130" si="21">IF($B107="N/A","N/A",IF(G107&gt;15,"No",IF(G107&lt;-15,"No","Yes")))</f>
        <v>N/A</v>
      </c>
      <c r="I107" s="10">
        <v>0.13550000000000001</v>
      </c>
      <c r="J107" s="10">
        <v>-2.2000000000000002</v>
      </c>
      <c r="K107" s="9" t="str">
        <f t="shared" ref="K107:K130" si="22">IF(J107="Div by 0", "N/A", IF(J107="N/A","N/A", IF(J107&gt;30, "No", IF(J107&lt;-30, "No", "Yes"))))</f>
        <v>Yes</v>
      </c>
    </row>
    <row r="108" spans="1:11" x14ac:dyDescent="0.2">
      <c r="A108" s="91" t="s">
        <v>914</v>
      </c>
      <c r="B108" s="37" t="s">
        <v>213</v>
      </c>
      <c r="C108" s="100">
        <v>46.530529082999998</v>
      </c>
      <c r="D108" s="37" t="s">
        <v>213</v>
      </c>
      <c r="E108" s="9">
        <v>45.842370213999999</v>
      </c>
      <c r="F108" s="37" t="s">
        <v>213</v>
      </c>
      <c r="G108" s="8">
        <v>45.921603556999997</v>
      </c>
      <c r="H108" s="37" t="s">
        <v>213</v>
      </c>
      <c r="I108" s="10">
        <v>-1.48</v>
      </c>
      <c r="J108" s="10">
        <v>0.17280000000000001</v>
      </c>
      <c r="K108" s="9" t="str">
        <f t="shared" si="22"/>
        <v>Yes</v>
      </c>
    </row>
    <row r="109" spans="1:11" x14ac:dyDescent="0.2">
      <c r="A109" s="91" t="s">
        <v>915</v>
      </c>
      <c r="B109" s="37" t="s">
        <v>213</v>
      </c>
      <c r="C109" s="100">
        <v>19.365711156</v>
      </c>
      <c r="D109" s="9" t="str">
        <f t="shared" si="19"/>
        <v>N/A</v>
      </c>
      <c r="E109" s="9">
        <v>18.684748741</v>
      </c>
      <c r="F109" s="9" t="str">
        <f t="shared" si="20"/>
        <v>N/A</v>
      </c>
      <c r="G109" s="8">
        <v>17.677408913000001</v>
      </c>
      <c r="H109" s="9" t="str">
        <f t="shared" si="21"/>
        <v>N/A</v>
      </c>
      <c r="I109" s="10">
        <v>-3.52</v>
      </c>
      <c r="J109" s="10">
        <v>-5.39</v>
      </c>
      <c r="K109" s="9" t="str">
        <f t="shared" si="22"/>
        <v>Yes</v>
      </c>
    </row>
    <row r="110" spans="1:11" x14ac:dyDescent="0.2">
      <c r="A110" s="91" t="s">
        <v>916</v>
      </c>
      <c r="B110" s="37" t="s">
        <v>213</v>
      </c>
      <c r="C110" s="100">
        <v>0.80232489299999998</v>
      </c>
      <c r="D110" s="9" t="str">
        <f t="shared" si="19"/>
        <v>N/A</v>
      </c>
      <c r="E110" s="9">
        <v>0.8568809785</v>
      </c>
      <c r="F110" s="9" t="str">
        <f t="shared" si="20"/>
        <v>N/A</v>
      </c>
      <c r="G110" s="8">
        <v>0.91413960559999996</v>
      </c>
      <c r="H110" s="9" t="str">
        <f t="shared" si="21"/>
        <v>N/A</v>
      </c>
      <c r="I110" s="10">
        <v>6.8</v>
      </c>
      <c r="J110" s="10">
        <v>6.6820000000000004</v>
      </c>
      <c r="K110" s="9" t="str">
        <f t="shared" si="22"/>
        <v>Yes</v>
      </c>
    </row>
    <row r="111" spans="1:11" x14ac:dyDescent="0.2">
      <c r="A111" s="91" t="s">
        <v>917</v>
      </c>
      <c r="B111" s="37" t="s">
        <v>213</v>
      </c>
      <c r="C111" s="100">
        <v>3.9116865774999998</v>
      </c>
      <c r="D111" s="9" t="str">
        <f t="shared" si="19"/>
        <v>N/A</v>
      </c>
      <c r="E111" s="9">
        <v>3.0574084107999999</v>
      </c>
      <c r="F111" s="9" t="str">
        <f t="shared" si="20"/>
        <v>N/A</v>
      </c>
      <c r="G111" s="8">
        <v>2.7919840588999998</v>
      </c>
      <c r="H111" s="9" t="str">
        <f t="shared" si="21"/>
        <v>N/A</v>
      </c>
      <c r="I111" s="10">
        <v>-21.8</v>
      </c>
      <c r="J111" s="10">
        <v>-8.68</v>
      </c>
      <c r="K111" s="9" t="str">
        <f t="shared" si="22"/>
        <v>Yes</v>
      </c>
    </row>
    <row r="112" spans="1:11" x14ac:dyDescent="0.2">
      <c r="A112" s="91" t="s">
        <v>918</v>
      </c>
      <c r="B112" s="37" t="s">
        <v>213</v>
      </c>
      <c r="C112" s="100">
        <v>12.142952696</v>
      </c>
      <c r="D112" s="9" t="str">
        <f t="shared" si="19"/>
        <v>N/A</v>
      </c>
      <c r="E112" s="9">
        <v>12.252403706000001</v>
      </c>
      <c r="F112" s="9" t="str">
        <f t="shared" si="20"/>
        <v>N/A</v>
      </c>
      <c r="G112" s="8">
        <v>12.504527395</v>
      </c>
      <c r="H112" s="9" t="str">
        <f t="shared" si="21"/>
        <v>N/A</v>
      </c>
      <c r="I112" s="10">
        <v>0.90139999999999998</v>
      </c>
      <c r="J112" s="10">
        <v>2.0579999999999998</v>
      </c>
      <c r="K112" s="9" t="str">
        <f t="shared" si="22"/>
        <v>Yes</v>
      </c>
    </row>
    <row r="113" spans="1:11" x14ac:dyDescent="0.2">
      <c r="A113" s="91" t="s">
        <v>919</v>
      </c>
      <c r="B113" s="37" t="s">
        <v>213</v>
      </c>
      <c r="C113" s="100">
        <v>0.1010397795</v>
      </c>
      <c r="D113" s="9" t="str">
        <f t="shared" si="19"/>
        <v>N/A</v>
      </c>
      <c r="E113" s="9">
        <v>9.2503316399999994E-2</v>
      </c>
      <c r="F113" s="9" t="str">
        <f t="shared" si="20"/>
        <v>N/A</v>
      </c>
      <c r="G113" s="8">
        <v>9.2247454199999995E-2</v>
      </c>
      <c r="H113" s="9" t="str">
        <f t="shared" si="21"/>
        <v>N/A</v>
      </c>
      <c r="I113" s="10">
        <v>-8.4499999999999993</v>
      </c>
      <c r="J113" s="10">
        <v>-0.27700000000000002</v>
      </c>
      <c r="K113" s="9" t="str">
        <f t="shared" si="22"/>
        <v>Yes</v>
      </c>
    </row>
    <row r="114" spans="1:11" x14ac:dyDescent="0.2">
      <c r="A114" s="91" t="s">
        <v>920</v>
      </c>
      <c r="B114" s="37" t="s">
        <v>213</v>
      </c>
      <c r="C114" s="100">
        <v>1.8958071998999999</v>
      </c>
      <c r="D114" s="9" t="str">
        <f t="shared" si="19"/>
        <v>N/A</v>
      </c>
      <c r="E114" s="9">
        <v>1.9447569087000001</v>
      </c>
      <c r="F114" s="9" t="str">
        <f t="shared" si="20"/>
        <v>N/A</v>
      </c>
      <c r="G114" s="8">
        <v>2.6323730552</v>
      </c>
      <c r="H114" s="9" t="str">
        <f t="shared" si="21"/>
        <v>N/A</v>
      </c>
      <c r="I114" s="10">
        <v>2.5819999999999999</v>
      </c>
      <c r="J114" s="10">
        <v>35.36</v>
      </c>
      <c r="K114" s="9" t="str">
        <f t="shared" si="22"/>
        <v>No</v>
      </c>
    </row>
    <row r="115" spans="1:11" x14ac:dyDescent="0.2">
      <c r="A115" s="91" t="s">
        <v>921</v>
      </c>
      <c r="B115" s="37" t="s">
        <v>213</v>
      </c>
      <c r="C115" s="100">
        <v>0.20105401540000001</v>
      </c>
      <c r="D115" s="9" t="str">
        <f t="shared" si="19"/>
        <v>N/A</v>
      </c>
      <c r="E115" s="9">
        <v>0.23499460950000001</v>
      </c>
      <c r="F115" s="9" t="str">
        <f t="shared" si="20"/>
        <v>N/A</v>
      </c>
      <c r="G115" s="8">
        <v>0.22518857140000001</v>
      </c>
      <c r="H115" s="9" t="str">
        <f t="shared" si="21"/>
        <v>N/A</v>
      </c>
      <c r="I115" s="10">
        <v>16.88</v>
      </c>
      <c r="J115" s="10">
        <v>-4.17</v>
      </c>
      <c r="K115" s="9" t="str">
        <f t="shared" si="22"/>
        <v>Yes</v>
      </c>
    </row>
    <row r="116" spans="1:11" x14ac:dyDescent="0.2">
      <c r="A116" s="91" t="s">
        <v>922</v>
      </c>
      <c r="B116" s="37" t="s">
        <v>213</v>
      </c>
      <c r="C116" s="100">
        <v>6.1264481702999998</v>
      </c>
      <c r="D116" s="9" t="str">
        <f t="shared" si="19"/>
        <v>N/A</v>
      </c>
      <c r="E116" s="9">
        <v>6.6707475637</v>
      </c>
      <c r="F116" s="9" t="str">
        <f t="shared" si="20"/>
        <v>N/A</v>
      </c>
      <c r="G116" s="8">
        <v>7.0261050856000002</v>
      </c>
      <c r="H116" s="9" t="str">
        <f t="shared" si="21"/>
        <v>N/A</v>
      </c>
      <c r="I116" s="10">
        <v>8.8840000000000003</v>
      </c>
      <c r="J116" s="10">
        <v>5.327</v>
      </c>
      <c r="K116" s="9" t="str">
        <f t="shared" si="22"/>
        <v>Yes</v>
      </c>
    </row>
    <row r="117" spans="1:11" x14ac:dyDescent="0.2">
      <c r="A117" s="91" t="s">
        <v>923</v>
      </c>
      <c r="B117" s="37" t="s">
        <v>213</v>
      </c>
      <c r="C117" s="100">
        <v>5.96373236E-2</v>
      </c>
      <c r="D117" s="9" t="str">
        <f t="shared" si="19"/>
        <v>N/A</v>
      </c>
      <c r="E117" s="9">
        <v>6.3805539600000002E-2</v>
      </c>
      <c r="F117" s="9" t="str">
        <f t="shared" si="20"/>
        <v>N/A</v>
      </c>
      <c r="G117" s="8">
        <v>6.9826168499999994E-2</v>
      </c>
      <c r="H117" s="9" t="str">
        <f t="shared" si="21"/>
        <v>N/A</v>
      </c>
      <c r="I117" s="10">
        <v>6.9889999999999999</v>
      </c>
      <c r="J117" s="10">
        <v>9.4359999999999999</v>
      </c>
      <c r="K117" s="9" t="str">
        <f t="shared" si="22"/>
        <v>Yes</v>
      </c>
    </row>
    <row r="118" spans="1:11" x14ac:dyDescent="0.2">
      <c r="A118" s="91" t="s">
        <v>924</v>
      </c>
      <c r="B118" s="37" t="s">
        <v>213</v>
      </c>
      <c r="C118" s="100">
        <v>1.923867271</v>
      </c>
      <c r="D118" s="9" t="str">
        <f t="shared" si="19"/>
        <v>N/A</v>
      </c>
      <c r="E118" s="9">
        <v>1.9841204396000001</v>
      </c>
      <c r="F118" s="9" t="str">
        <f t="shared" si="20"/>
        <v>N/A</v>
      </c>
      <c r="G118" s="8">
        <v>1.9878032490999999</v>
      </c>
      <c r="H118" s="9" t="str">
        <f t="shared" si="21"/>
        <v>N/A</v>
      </c>
      <c r="I118" s="10">
        <v>3.1320000000000001</v>
      </c>
      <c r="J118" s="10">
        <v>0.18559999999999999</v>
      </c>
      <c r="K118" s="9" t="str">
        <f t="shared" si="22"/>
        <v>Yes</v>
      </c>
    </row>
    <row r="119" spans="1:11" x14ac:dyDescent="0.2">
      <c r="A119" s="91" t="s">
        <v>925</v>
      </c>
      <c r="B119" s="37" t="s">
        <v>213</v>
      </c>
      <c r="C119" s="100">
        <v>11.671110792</v>
      </c>
      <c r="D119" s="9" t="str">
        <f t="shared" si="19"/>
        <v>N/A</v>
      </c>
      <c r="E119" s="9">
        <v>12.302638499</v>
      </c>
      <c r="F119" s="9" t="str">
        <f t="shared" si="20"/>
        <v>N/A</v>
      </c>
      <c r="G119" s="8">
        <v>13.142839901</v>
      </c>
      <c r="H119" s="9" t="str">
        <f t="shared" si="21"/>
        <v>N/A</v>
      </c>
      <c r="I119" s="10">
        <v>5.4109999999999996</v>
      </c>
      <c r="J119" s="10">
        <v>6.8289999999999997</v>
      </c>
      <c r="K119" s="9" t="str">
        <f t="shared" si="22"/>
        <v>Yes</v>
      </c>
    </row>
    <row r="120" spans="1:11" x14ac:dyDescent="0.2">
      <c r="A120" s="91" t="s">
        <v>926</v>
      </c>
      <c r="B120" s="37" t="s">
        <v>213</v>
      </c>
      <c r="C120" s="100">
        <v>2.5435628553999998</v>
      </c>
      <c r="D120" s="9" t="str">
        <f t="shared" si="19"/>
        <v>N/A</v>
      </c>
      <c r="E120" s="9">
        <v>2.7608388996</v>
      </c>
      <c r="F120" s="9" t="str">
        <f t="shared" si="20"/>
        <v>N/A</v>
      </c>
      <c r="G120" s="8">
        <v>2.9439473691</v>
      </c>
      <c r="H120" s="9" t="str">
        <f t="shared" si="21"/>
        <v>N/A</v>
      </c>
      <c r="I120" s="10">
        <v>8.5419999999999998</v>
      </c>
      <c r="J120" s="10">
        <v>6.6319999999999997</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6.9192728561000001</v>
      </c>
      <c r="D123" s="9" t="str">
        <f t="shared" si="19"/>
        <v>N/A</v>
      </c>
      <c r="E123" s="9">
        <v>7.2115130660000002</v>
      </c>
      <c r="F123" s="9" t="str">
        <f t="shared" si="20"/>
        <v>N/A</v>
      </c>
      <c r="G123" s="8">
        <v>7.6847485145999999</v>
      </c>
      <c r="H123" s="9" t="str">
        <f t="shared" si="21"/>
        <v>N/A</v>
      </c>
      <c r="I123" s="10">
        <v>4.2240000000000002</v>
      </c>
      <c r="J123" s="10">
        <v>6.5620000000000003</v>
      </c>
      <c r="K123" s="9" t="str">
        <f t="shared" si="22"/>
        <v>Yes</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2.2008589764000002</v>
      </c>
      <c r="D125" s="9" t="str">
        <f t="shared" si="19"/>
        <v>N/A</v>
      </c>
      <c r="E125" s="9">
        <v>2.3232290426</v>
      </c>
      <c r="F125" s="9" t="str">
        <f t="shared" si="20"/>
        <v>N/A</v>
      </c>
      <c r="G125" s="8">
        <v>2.5072875012</v>
      </c>
      <c r="H125" s="9" t="str">
        <f t="shared" si="21"/>
        <v>N/A</v>
      </c>
      <c r="I125" s="10">
        <v>5.56</v>
      </c>
      <c r="J125" s="10">
        <v>7.923</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7.4161043999999999E-3</v>
      </c>
      <c r="D130" s="9" t="str">
        <f t="shared" si="19"/>
        <v>N/A</v>
      </c>
      <c r="E130" s="9">
        <v>7.0574905999999998E-3</v>
      </c>
      <c r="F130" s="9" t="str">
        <f t="shared" si="20"/>
        <v>N/A</v>
      </c>
      <c r="G130" s="8">
        <v>6.8565162999999997E-3</v>
      </c>
      <c r="H130" s="9" t="str">
        <f t="shared" si="21"/>
        <v>N/A</v>
      </c>
      <c r="I130" s="10">
        <v>-4.84</v>
      </c>
      <c r="J130" s="10">
        <v>-2.85</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16605943</v>
      </c>
      <c r="D6" s="9" t="str">
        <f>IF($B6="N/A","N/A",IF(C6&gt;15,"No",IF(C6&lt;-15,"No","Yes")))</f>
        <v>N/A</v>
      </c>
      <c r="E6" s="38">
        <v>20984688</v>
      </c>
      <c r="F6" s="9" t="str">
        <f>IF($B6="N/A","N/A",IF(E6&gt;15,"No",IF(E6&lt;-15,"No","Yes")))</f>
        <v>N/A</v>
      </c>
      <c r="G6" s="38">
        <v>20511005</v>
      </c>
      <c r="H6" s="9" t="str">
        <f>IF($B6="N/A","N/A",IF(G6&gt;15,"No",IF(G6&lt;-15,"No","Yes")))</f>
        <v>N/A</v>
      </c>
      <c r="I6" s="10">
        <v>26.37</v>
      </c>
      <c r="J6" s="10">
        <v>-2.2599999999999998</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29.349166620999998</v>
      </c>
      <c r="D9" s="9" t="str">
        <f t="shared" ref="D9:D17" si="1">IF($B9="N/A","N/A",IF(C9&gt;15,"No",IF(C9&lt;-15,"No","Yes")))</f>
        <v>N/A</v>
      </c>
      <c r="E9" s="39">
        <v>25.668234094999999</v>
      </c>
      <c r="F9" s="9" t="str">
        <f>IF($B9="N/A","N/A",IF(E9&gt;15,"No",IF(E9&lt;-15,"No","Yes")))</f>
        <v>N/A</v>
      </c>
      <c r="G9" s="39">
        <v>25.261495085</v>
      </c>
      <c r="H9" s="9" t="str">
        <f>IF($B9="N/A","N/A",IF(G9&gt;15,"No",IF(G9&lt;-15,"No","Yes")))</f>
        <v>N/A</v>
      </c>
      <c r="I9" s="10">
        <v>-12.5</v>
      </c>
      <c r="J9" s="10">
        <v>-1.58</v>
      </c>
      <c r="K9" s="9" t="str">
        <f t="shared" si="0"/>
        <v>Yes</v>
      </c>
    </row>
    <row r="10" spans="1:11" x14ac:dyDescent="0.2">
      <c r="A10" s="91" t="s">
        <v>16</v>
      </c>
      <c r="B10" s="37" t="s">
        <v>213</v>
      </c>
      <c r="C10" s="90">
        <v>0</v>
      </c>
      <c r="D10" s="9" t="str">
        <f t="shared" si="1"/>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91" t="s">
        <v>36</v>
      </c>
      <c r="B11" s="37" t="s">
        <v>213</v>
      </c>
      <c r="C11" s="90">
        <v>0</v>
      </c>
      <c r="D11" s="9" t="str">
        <f t="shared" si="1"/>
        <v>N/A</v>
      </c>
      <c r="E11" s="8">
        <v>0</v>
      </c>
      <c r="F11" s="9" t="str">
        <f>IF($B11="N/A","N/A",IF(E11&gt;15,"No",IF(E11&lt;-15,"No","Yes")))</f>
        <v>N/A</v>
      </c>
      <c r="G11" s="8">
        <v>0</v>
      </c>
      <c r="H11" s="9" t="str">
        <f>IF($B11="N/A","N/A",IF(G11&gt;15,"No",IF(G11&lt;-15,"No","Yes")))</f>
        <v>N/A</v>
      </c>
      <c r="I11" s="10" t="s">
        <v>1747</v>
      </c>
      <c r="J11" s="10" t="s">
        <v>1747</v>
      </c>
      <c r="K11" s="9" t="str">
        <f t="shared" si="0"/>
        <v>N/A</v>
      </c>
    </row>
    <row r="12" spans="1:11" x14ac:dyDescent="0.2">
      <c r="A12" s="91" t="s">
        <v>37</v>
      </c>
      <c r="B12" s="37" t="s">
        <v>213</v>
      </c>
      <c r="C12" s="90">
        <v>0</v>
      </c>
      <c r="D12" s="9" t="str">
        <f t="shared" si="1"/>
        <v>N/A</v>
      </c>
      <c r="E12" s="8">
        <v>0</v>
      </c>
      <c r="F12" s="9" t="str">
        <f>IF($B12="N/A","N/A",IF(E12&gt;15,"No",IF(E12&lt;-15,"No","Yes")))</f>
        <v>N/A</v>
      </c>
      <c r="G12" s="8">
        <v>0</v>
      </c>
      <c r="H12" s="9" t="str">
        <f>IF($B12="N/A","N/A",IF(G12&gt;15,"No",IF(G12&lt;-15,"No","Yes")))</f>
        <v>N/A</v>
      </c>
      <c r="I12" s="10" t="s">
        <v>1747</v>
      </c>
      <c r="J12" s="10" t="s">
        <v>1747</v>
      </c>
      <c r="K12" s="9" t="str">
        <f t="shared" si="0"/>
        <v>N/A</v>
      </c>
    </row>
    <row r="13" spans="1:11" x14ac:dyDescent="0.2">
      <c r="A13" s="91" t="s">
        <v>38</v>
      </c>
      <c r="B13" s="37" t="s">
        <v>213</v>
      </c>
      <c r="C13" s="90">
        <v>0</v>
      </c>
      <c r="D13" s="9" t="str">
        <f t="shared" si="1"/>
        <v>N/A</v>
      </c>
      <c r="E13" s="8">
        <v>0</v>
      </c>
      <c r="F13" s="9" t="str">
        <f>IF($B13="N/A","N/A",IF(E13&gt;15,"No",IF(E13&lt;-15,"No","Yes")))</f>
        <v>N/A</v>
      </c>
      <c r="G13" s="8">
        <v>0</v>
      </c>
      <c r="H13" s="9" t="str">
        <f>IF($B13="N/A","N/A",IF(G13&gt;15,"No",IF(G13&lt;-15,"No","Yes")))</f>
        <v>N/A</v>
      </c>
      <c r="I13" s="10" t="s">
        <v>1747</v>
      </c>
      <c r="J13" s="10" t="s">
        <v>1747</v>
      </c>
      <c r="K13" s="9" t="str">
        <f t="shared" si="0"/>
        <v>N/A</v>
      </c>
    </row>
    <row r="14" spans="1:11" x14ac:dyDescent="0.2">
      <c r="A14" s="91" t="s">
        <v>676</v>
      </c>
      <c r="B14" s="37" t="s">
        <v>213</v>
      </c>
      <c r="C14" s="90">
        <v>46.007625101000002</v>
      </c>
      <c r="D14" s="9" t="str">
        <f t="shared" si="1"/>
        <v>N/A</v>
      </c>
      <c r="E14" s="8">
        <v>46.554120795000003</v>
      </c>
      <c r="F14" s="9" t="str">
        <f t="shared" ref="F14:F33" si="2">IF($B14="N/A","N/A",IF(E14&gt;15,"No",IF(E14&lt;-15,"No","Yes")))</f>
        <v>N/A</v>
      </c>
      <c r="G14" s="8">
        <v>46.741015372</v>
      </c>
      <c r="H14" s="9" t="str">
        <f t="shared" ref="H14:H33" si="3">IF($B14="N/A","N/A",IF(G14&gt;15,"No",IF(G14&lt;-15,"No","Yes")))</f>
        <v>N/A</v>
      </c>
      <c r="I14" s="10">
        <v>1.1879999999999999</v>
      </c>
      <c r="J14" s="10">
        <v>0.40150000000000002</v>
      </c>
      <c r="K14" s="9" t="str">
        <f t="shared" ref="K14:K30" si="4">IF(J14="Div by 0", "N/A", IF(J14="N/A","N/A", IF(J14&gt;30, "No", IF(J14&lt;-30, "No", "Yes"))))</f>
        <v>Yes</v>
      </c>
    </row>
    <row r="15" spans="1:11" x14ac:dyDescent="0.2">
      <c r="A15" s="91" t="s">
        <v>677</v>
      </c>
      <c r="B15" s="37" t="s">
        <v>213</v>
      </c>
      <c r="C15" s="90">
        <v>4.9210213476</v>
      </c>
      <c r="D15" s="9" t="str">
        <f t="shared" si="1"/>
        <v>N/A</v>
      </c>
      <c r="E15" s="8">
        <v>4.5912286139000003</v>
      </c>
      <c r="F15" s="9" t="str">
        <f t="shared" si="2"/>
        <v>N/A</v>
      </c>
      <c r="G15" s="8">
        <v>4.9894532227999999</v>
      </c>
      <c r="H15" s="9" t="str">
        <f t="shared" si="3"/>
        <v>N/A</v>
      </c>
      <c r="I15" s="10">
        <v>-6.7</v>
      </c>
      <c r="J15" s="10">
        <v>8.6739999999999995</v>
      </c>
      <c r="K15" s="9" t="str">
        <f t="shared" si="4"/>
        <v>Yes</v>
      </c>
    </row>
    <row r="16" spans="1:11" x14ac:dyDescent="0.2">
      <c r="A16" s="91" t="s">
        <v>381</v>
      </c>
      <c r="B16" s="37" t="s">
        <v>213</v>
      </c>
      <c r="C16" s="90">
        <v>8.1192317714000009</v>
      </c>
      <c r="D16" s="9" t="str">
        <f t="shared" si="1"/>
        <v>N/A</v>
      </c>
      <c r="E16" s="8">
        <v>6.9551951403999999</v>
      </c>
      <c r="F16" s="9" t="str">
        <f t="shared" si="2"/>
        <v>N/A</v>
      </c>
      <c r="G16" s="8">
        <v>7.0483284461000002</v>
      </c>
      <c r="H16" s="9" t="str">
        <f t="shared" si="3"/>
        <v>N/A</v>
      </c>
      <c r="I16" s="10">
        <v>-14.3</v>
      </c>
      <c r="J16" s="10">
        <v>1.339</v>
      </c>
      <c r="K16" s="9" t="str">
        <f t="shared" si="4"/>
        <v>Yes</v>
      </c>
    </row>
    <row r="17" spans="1:11" x14ac:dyDescent="0.2">
      <c r="A17" s="91" t="s">
        <v>382</v>
      </c>
      <c r="B17" s="37" t="s">
        <v>213</v>
      </c>
      <c r="C17" s="90">
        <v>3.7582990619999999</v>
      </c>
      <c r="D17" s="9" t="str">
        <f t="shared" si="1"/>
        <v>N/A</v>
      </c>
      <c r="E17" s="8">
        <v>3.4299390108000001</v>
      </c>
      <c r="F17" s="9" t="str">
        <f t="shared" si="2"/>
        <v>N/A</v>
      </c>
      <c r="G17" s="8">
        <v>3.0407091218</v>
      </c>
      <c r="H17" s="9" t="str">
        <f t="shared" si="3"/>
        <v>N/A</v>
      </c>
      <c r="I17" s="10">
        <v>-8.74</v>
      </c>
      <c r="J17" s="10">
        <v>-11.3</v>
      </c>
      <c r="K17" s="9" t="str">
        <f t="shared" si="4"/>
        <v>Yes</v>
      </c>
    </row>
    <row r="18" spans="1:11" x14ac:dyDescent="0.2">
      <c r="A18" s="91" t="s">
        <v>383</v>
      </c>
      <c r="B18" s="37" t="s">
        <v>213</v>
      </c>
      <c r="C18" s="90">
        <v>9.6706341799999998E-2</v>
      </c>
      <c r="D18" s="9" t="str">
        <f t="shared" ref="D18:D33" si="5">IF($B18="N/A","N/A",IF(C18&gt;15,"No",IF(C18&lt;-15,"No","Yes")))</f>
        <v>N/A</v>
      </c>
      <c r="E18" s="8">
        <v>0.14874178730000001</v>
      </c>
      <c r="F18" s="9" t="str">
        <f t="shared" si="2"/>
        <v>N/A</v>
      </c>
      <c r="G18" s="8">
        <v>0.17270241019999999</v>
      </c>
      <c r="H18" s="9" t="str">
        <f t="shared" si="3"/>
        <v>N/A</v>
      </c>
      <c r="I18" s="10">
        <v>53.81</v>
      </c>
      <c r="J18" s="10">
        <v>16.11</v>
      </c>
      <c r="K18" s="9" t="str">
        <f t="shared" si="4"/>
        <v>Yes</v>
      </c>
    </row>
    <row r="19" spans="1:11" x14ac:dyDescent="0.2">
      <c r="A19" s="91" t="s">
        <v>384</v>
      </c>
      <c r="B19" s="37" t="s">
        <v>213</v>
      </c>
      <c r="C19" s="90">
        <v>9.1940036166999999</v>
      </c>
      <c r="D19" s="9" t="str">
        <f t="shared" si="5"/>
        <v>N/A</v>
      </c>
      <c r="E19" s="8">
        <v>7.9247068148000004</v>
      </c>
      <c r="F19" s="9" t="str">
        <f t="shared" si="2"/>
        <v>N/A</v>
      </c>
      <c r="G19" s="8">
        <v>7.4116699791</v>
      </c>
      <c r="H19" s="9" t="str">
        <f t="shared" si="3"/>
        <v>N/A</v>
      </c>
      <c r="I19" s="10">
        <v>-13.8</v>
      </c>
      <c r="J19" s="10">
        <v>-6.47</v>
      </c>
      <c r="K19" s="9" t="str">
        <f t="shared" si="4"/>
        <v>Yes</v>
      </c>
    </row>
    <row r="20" spans="1:11" x14ac:dyDescent="0.2">
      <c r="A20" s="91" t="s">
        <v>386</v>
      </c>
      <c r="B20" s="37" t="s">
        <v>213</v>
      </c>
      <c r="C20" s="90">
        <v>2.7504249533</v>
      </c>
      <c r="D20" s="9" t="str">
        <f t="shared" si="5"/>
        <v>N/A</v>
      </c>
      <c r="E20" s="8">
        <v>7.2333789284999996</v>
      </c>
      <c r="F20" s="9" t="str">
        <f t="shared" si="2"/>
        <v>N/A</v>
      </c>
      <c r="G20" s="8">
        <v>2.7244155027999999</v>
      </c>
      <c r="H20" s="9" t="str">
        <f t="shared" si="3"/>
        <v>N/A</v>
      </c>
      <c r="I20" s="10">
        <v>163</v>
      </c>
      <c r="J20" s="10">
        <v>-62.3</v>
      </c>
      <c r="K20" s="9" t="str">
        <f t="shared" si="4"/>
        <v>No</v>
      </c>
    </row>
    <row r="21" spans="1:11" x14ac:dyDescent="0.2">
      <c r="A21" s="91" t="s">
        <v>387</v>
      </c>
      <c r="B21" s="37" t="s">
        <v>213</v>
      </c>
      <c r="C21" s="90">
        <v>7.6342849062999996</v>
      </c>
      <c r="D21" s="9" t="str">
        <f t="shared" si="5"/>
        <v>N/A</v>
      </c>
      <c r="E21" s="8">
        <v>6.8912771063999996</v>
      </c>
      <c r="F21" s="9" t="str">
        <f t="shared" si="2"/>
        <v>N/A</v>
      </c>
      <c r="G21" s="8">
        <v>6.8699997879000003</v>
      </c>
      <c r="H21" s="9" t="str">
        <f t="shared" si="3"/>
        <v>N/A</v>
      </c>
      <c r="I21" s="10">
        <v>-9.73</v>
      </c>
      <c r="J21" s="10">
        <v>-0.309</v>
      </c>
      <c r="K21" s="9" t="str">
        <f t="shared" si="4"/>
        <v>Yes</v>
      </c>
    </row>
    <row r="22" spans="1:11" x14ac:dyDescent="0.2">
      <c r="A22" s="91" t="s">
        <v>388</v>
      </c>
      <c r="B22" s="37" t="s">
        <v>213</v>
      </c>
      <c r="C22" s="90">
        <v>3.1719848731</v>
      </c>
      <c r="D22" s="9" t="str">
        <f t="shared" si="5"/>
        <v>N/A</v>
      </c>
      <c r="E22" s="8">
        <v>3.3761902964999999</v>
      </c>
      <c r="F22" s="9" t="str">
        <f t="shared" si="2"/>
        <v>N/A</v>
      </c>
      <c r="G22" s="8">
        <v>3.4211487931</v>
      </c>
      <c r="H22" s="9" t="str">
        <f t="shared" si="3"/>
        <v>N/A</v>
      </c>
      <c r="I22" s="10">
        <v>6.4379999999999997</v>
      </c>
      <c r="J22" s="10">
        <v>1.3320000000000001</v>
      </c>
      <c r="K22" s="9" t="str">
        <f t="shared" si="4"/>
        <v>Yes</v>
      </c>
    </row>
    <row r="23" spans="1:11" x14ac:dyDescent="0.2">
      <c r="A23" s="91" t="s">
        <v>391</v>
      </c>
      <c r="B23" s="37" t="s">
        <v>213</v>
      </c>
      <c r="C23" s="90">
        <v>0</v>
      </c>
      <c r="D23" s="9" t="str">
        <f t="shared" si="5"/>
        <v>N/A</v>
      </c>
      <c r="E23" s="8">
        <v>1.28760552E-2</v>
      </c>
      <c r="F23" s="9" t="str">
        <f t="shared" si="2"/>
        <v>N/A</v>
      </c>
      <c r="G23" s="8">
        <v>1.01750256E-2</v>
      </c>
      <c r="H23" s="9" t="str">
        <f t="shared" si="3"/>
        <v>N/A</v>
      </c>
      <c r="I23" s="10" t="s">
        <v>1747</v>
      </c>
      <c r="J23" s="10">
        <v>-21</v>
      </c>
      <c r="K23" s="9" t="str">
        <f t="shared" si="4"/>
        <v>Yes</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4.7513110000000002E-3</v>
      </c>
      <c r="D25" s="9" t="str">
        <f t="shared" si="5"/>
        <v>N/A</v>
      </c>
      <c r="E25" s="8">
        <v>9.8929276000000003E-3</v>
      </c>
      <c r="F25" s="9" t="str">
        <f t="shared" si="2"/>
        <v>N/A</v>
      </c>
      <c r="G25" s="8">
        <v>7.1912614999999997E-3</v>
      </c>
      <c r="H25" s="9" t="str">
        <f t="shared" si="3"/>
        <v>N/A</v>
      </c>
      <c r="I25" s="10">
        <v>108.2</v>
      </c>
      <c r="J25" s="10">
        <v>-27.3</v>
      </c>
      <c r="K25" s="9" t="str">
        <f t="shared" si="4"/>
        <v>Yes</v>
      </c>
    </row>
    <row r="26" spans="1:11" x14ac:dyDescent="0.2">
      <c r="A26" s="91" t="s">
        <v>394</v>
      </c>
      <c r="B26" s="37" t="s">
        <v>213</v>
      </c>
      <c r="C26" s="90">
        <v>5.6605337017000004</v>
      </c>
      <c r="D26" s="9" t="str">
        <f t="shared" si="5"/>
        <v>N/A</v>
      </c>
      <c r="E26" s="8">
        <v>5.3251446959999997</v>
      </c>
      <c r="F26" s="9" t="str">
        <f t="shared" si="2"/>
        <v>N/A</v>
      </c>
      <c r="G26" s="8">
        <v>9.6872045031000003</v>
      </c>
      <c r="H26" s="9" t="str">
        <f t="shared" si="3"/>
        <v>N/A</v>
      </c>
      <c r="I26" s="10">
        <v>-5.93</v>
      </c>
      <c r="J26" s="10">
        <v>81.91</v>
      </c>
      <c r="K26" s="9" t="str">
        <f t="shared" si="4"/>
        <v>No</v>
      </c>
    </row>
    <row r="27" spans="1:11" x14ac:dyDescent="0.2">
      <c r="A27" s="91" t="s">
        <v>395</v>
      </c>
      <c r="B27" s="37" t="s">
        <v>213</v>
      </c>
      <c r="C27" s="90">
        <v>5.9015019999999997E-4</v>
      </c>
      <c r="D27" s="9" t="str">
        <f t="shared" si="5"/>
        <v>N/A</v>
      </c>
      <c r="E27" s="8">
        <v>1.1436911000000001E-3</v>
      </c>
      <c r="F27" s="9" t="str">
        <f t="shared" si="2"/>
        <v>N/A</v>
      </c>
      <c r="G27" s="8">
        <v>2.9935148999999999E-3</v>
      </c>
      <c r="H27" s="9" t="str">
        <f t="shared" si="3"/>
        <v>N/A</v>
      </c>
      <c r="I27" s="10">
        <v>93.8</v>
      </c>
      <c r="J27" s="10">
        <v>161.69999999999999</v>
      </c>
      <c r="K27" s="9" t="str">
        <f t="shared" si="4"/>
        <v>No</v>
      </c>
    </row>
    <row r="28" spans="1:11" x14ac:dyDescent="0.2">
      <c r="A28" s="91" t="s">
        <v>400</v>
      </c>
      <c r="B28" s="37" t="s">
        <v>213</v>
      </c>
      <c r="C28" s="90">
        <v>7.7683030000000005E-4</v>
      </c>
      <c r="D28" s="9" t="str">
        <f t="shared" si="5"/>
        <v>N/A</v>
      </c>
      <c r="E28" s="8">
        <v>8.958913E-4</v>
      </c>
      <c r="F28" s="9" t="str">
        <f t="shared" si="2"/>
        <v>N/A</v>
      </c>
      <c r="G28" s="8">
        <v>1.1554772999999999E-3</v>
      </c>
      <c r="H28" s="9" t="str">
        <f t="shared" si="3"/>
        <v>N/A</v>
      </c>
      <c r="I28" s="10">
        <v>15.33</v>
      </c>
      <c r="J28" s="10">
        <v>28.98</v>
      </c>
      <c r="K28" s="9" t="str">
        <f t="shared" si="4"/>
        <v>Yes</v>
      </c>
    </row>
    <row r="29" spans="1:11" x14ac:dyDescent="0.2">
      <c r="A29" s="91" t="s">
        <v>401</v>
      </c>
      <c r="B29" s="37" t="s">
        <v>213</v>
      </c>
      <c r="C29" s="90">
        <v>7.4705904988</v>
      </c>
      <c r="D29" s="9" t="str">
        <f t="shared" si="5"/>
        <v>N/A</v>
      </c>
      <c r="E29" s="8">
        <v>6.2138164741999997</v>
      </c>
      <c r="F29" s="9" t="str">
        <f t="shared" si="2"/>
        <v>N/A</v>
      </c>
      <c r="G29" s="8">
        <v>6.5867177156999999</v>
      </c>
      <c r="H29" s="9" t="str">
        <f t="shared" si="3"/>
        <v>N/A</v>
      </c>
      <c r="I29" s="10">
        <v>-16.8</v>
      </c>
      <c r="J29" s="10">
        <v>6.0010000000000003</v>
      </c>
      <c r="K29" s="9" t="str">
        <f t="shared" si="4"/>
        <v>Yes</v>
      </c>
    </row>
    <row r="30" spans="1:11" x14ac:dyDescent="0.2">
      <c r="A30" s="91" t="s">
        <v>402</v>
      </c>
      <c r="B30" s="37" t="s">
        <v>213</v>
      </c>
      <c r="C30" s="90">
        <v>0.31069599599999997</v>
      </c>
      <c r="D30" s="9" t="str">
        <f t="shared" si="5"/>
        <v>N/A</v>
      </c>
      <c r="E30" s="8">
        <v>0.1096323186</v>
      </c>
      <c r="F30" s="9" t="str">
        <f t="shared" si="2"/>
        <v>N/A</v>
      </c>
      <c r="G30" s="8">
        <v>0.1131343881</v>
      </c>
      <c r="H30" s="9" t="str">
        <f t="shared" si="3"/>
        <v>N/A</v>
      </c>
      <c r="I30" s="10">
        <v>-64.7</v>
      </c>
      <c r="J30" s="10">
        <v>3.194</v>
      </c>
      <c r="K30" s="9" t="str">
        <f t="shared" si="4"/>
        <v>Yes</v>
      </c>
    </row>
    <row r="31" spans="1:11" x14ac:dyDescent="0.2">
      <c r="A31" s="91" t="s">
        <v>32</v>
      </c>
      <c r="B31" s="37" t="s">
        <v>213</v>
      </c>
      <c r="C31" s="90">
        <v>98.057827850999999</v>
      </c>
      <c r="D31" s="9" t="str">
        <f t="shared" si="5"/>
        <v>N/A</v>
      </c>
      <c r="E31" s="8">
        <v>99.711327612000005</v>
      </c>
      <c r="F31" s="9" t="str">
        <f t="shared" si="2"/>
        <v>N/A</v>
      </c>
      <c r="G31" s="8">
        <v>99.884632663999994</v>
      </c>
      <c r="H31" s="9" t="str">
        <f t="shared" si="3"/>
        <v>N/A</v>
      </c>
      <c r="I31" s="10">
        <v>1.6859999999999999</v>
      </c>
      <c r="J31" s="10">
        <v>0.17380000000000001</v>
      </c>
      <c r="K31" s="9" t="str">
        <f t="shared" ref="K31:K43" si="6">IF(J31="Div by 0", "N/A", IF(J31="N/A","N/A", IF(J31&gt;30, "No", IF(J31&lt;-30, "No", "Yes"))))</f>
        <v>Yes</v>
      </c>
    </row>
    <row r="32" spans="1:11" x14ac:dyDescent="0.2">
      <c r="A32" s="91" t="s">
        <v>39</v>
      </c>
      <c r="B32" s="37" t="s">
        <v>267</v>
      </c>
      <c r="C32" s="90">
        <v>99.991594169999999</v>
      </c>
      <c r="D32" s="9" t="str">
        <f>IF($B32="N/A","N/A",IF(C32&gt;100,"No",IF(C32&lt;85,"No","Yes")))</f>
        <v>Yes</v>
      </c>
      <c r="E32" s="8">
        <v>99.998928738000004</v>
      </c>
      <c r="F32" s="9" t="str">
        <f>IF($B32="N/A","N/A",IF(E32&gt;100,"No",IF(E32&lt;85,"No","Yes")))</f>
        <v>Yes</v>
      </c>
      <c r="G32" s="8">
        <v>99.999425208999995</v>
      </c>
      <c r="H32" s="9" t="str">
        <f>IF($B32="N/A","N/A",IF(G32&gt;100,"No",IF(G32&lt;85,"No","Yes")))</f>
        <v>Yes</v>
      </c>
      <c r="I32" s="10">
        <v>7.3000000000000001E-3</v>
      </c>
      <c r="J32" s="10">
        <v>5.0000000000000001E-4</v>
      </c>
      <c r="K32" s="9" t="str">
        <f t="shared" si="6"/>
        <v>Yes</v>
      </c>
    </row>
    <row r="33" spans="1:11" x14ac:dyDescent="0.2">
      <c r="A33" s="91" t="s">
        <v>910</v>
      </c>
      <c r="B33" s="37" t="s">
        <v>213</v>
      </c>
      <c r="C33" s="90">
        <v>3.6847300000000002E-5</v>
      </c>
      <c r="D33" s="9" t="str">
        <f t="shared" si="5"/>
        <v>N/A</v>
      </c>
      <c r="E33" s="8">
        <v>2.9016860023</v>
      </c>
      <c r="F33" s="9" t="str">
        <f t="shared" si="2"/>
        <v>N/A</v>
      </c>
      <c r="G33" s="8">
        <v>24.712127126999999</v>
      </c>
      <c r="H33" s="9" t="str">
        <f t="shared" si="3"/>
        <v>N/A</v>
      </c>
      <c r="I33" s="10">
        <v>7870000</v>
      </c>
      <c r="J33" s="10">
        <v>751.6</v>
      </c>
      <c r="K33" s="9" t="str">
        <f t="shared" si="6"/>
        <v>No</v>
      </c>
    </row>
    <row r="34" spans="1:11" x14ac:dyDescent="0.2">
      <c r="A34" s="91" t="s">
        <v>851</v>
      </c>
      <c r="B34" s="37" t="s">
        <v>268</v>
      </c>
      <c r="C34" s="90">
        <v>5.3598299669999996</v>
      </c>
      <c r="D34" s="9" t="str">
        <f>IF($B34="N/A","N/A",IF(C34&gt;25,"No",IF(C34&lt;5,"No","Yes")))</f>
        <v>Yes</v>
      </c>
      <c r="E34" s="8">
        <v>4.9304890419999996</v>
      </c>
      <c r="F34" s="9" t="str">
        <f>IF($B34="N/A","N/A",IF(E34&gt;25,"No",IF(E34&lt;5,"No","Yes")))</f>
        <v>No</v>
      </c>
      <c r="G34" s="8">
        <v>4.9465128273000003</v>
      </c>
      <c r="H34" s="9" t="str">
        <f>IF($B34="N/A","N/A",IF(G34&gt;25,"No",IF(G34&lt;5,"No","Yes")))</f>
        <v>No</v>
      </c>
      <c r="I34" s="10">
        <v>-8.01</v>
      </c>
      <c r="J34" s="10">
        <v>0.32500000000000001</v>
      </c>
      <c r="K34" s="9" t="str">
        <f t="shared" si="6"/>
        <v>Yes</v>
      </c>
    </row>
    <row r="35" spans="1:11" x14ac:dyDescent="0.2">
      <c r="A35" s="91" t="s">
        <v>852</v>
      </c>
      <c r="B35" s="37" t="s">
        <v>269</v>
      </c>
      <c r="C35" s="90">
        <v>44.806022712999997</v>
      </c>
      <c r="D35" s="9" t="str">
        <f>IF($B35="N/A","N/A",IF(C35&gt;70,"No",IF(C35&lt;40,"No","Yes")))</f>
        <v>Yes</v>
      </c>
      <c r="E35" s="8">
        <v>44.257865961</v>
      </c>
      <c r="F35" s="9" t="str">
        <f>IF($B35="N/A","N/A",IF(E35&gt;70,"No",IF(E35&lt;40,"No","Yes")))</f>
        <v>Yes</v>
      </c>
      <c r="G35" s="8">
        <v>43.056288121999998</v>
      </c>
      <c r="H35" s="9" t="str">
        <f>IF($B35="N/A","N/A",IF(G35&gt;70,"No",IF(G35&lt;40,"No","Yes")))</f>
        <v>Yes</v>
      </c>
      <c r="I35" s="10">
        <v>-1.22</v>
      </c>
      <c r="J35" s="10">
        <v>-2.71</v>
      </c>
      <c r="K35" s="9" t="str">
        <f t="shared" si="6"/>
        <v>Yes</v>
      </c>
    </row>
    <row r="36" spans="1:11" x14ac:dyDescent="0.2">
      <c r="A36" s="91" t="s">
        <v>853</v>
      </c>
      <c r="B36" s="37" t="s">
        <v>270</v>
      </c>
      <c r="C36" s="90">
        <v>49.832593592999999</v>
      </c>
      <c r="D36" s="9" t="str">
        <f>IF($B36="N/A","N/A",IF(C36&gt;55,"No",IF(C36&lt;20,"No","Yes")))</f>
        <v>Yes</v>
      </c>
      <c r="E36" s="8">
        <v>50.809212396</v>
      </c>
      <c r="F36" s="9" t="str">
        <f>IF($B36="N/A","N/A",IF(E36&gt;55,"No",IF(E36&lt;20,"No","Yes")))</f>
        <v>Yes</v>
      </c>
      <c r="G36" s="8">
        <v>51.993787187999999</v>
      </c>
      <c r="H36" s="9" t="str">
        <f>IF($B36="N/A","N/A",IF(G36&gt;55,"No",IF(G36&lt;20,"No","Yes")))</f>
        <v>Yes</v>
      </c>
      <c r="I36" s="10">
        <v>1.96</v>
      </c>
      <c r="J36" s="10">
        <v>2.331</v>
      </c>
      <c r="K36" s="9" t="str">
        <f t="shared" si="6"/>
        <v>Yes</v>
      </c>
    </row>
    <row r="37" spans="1:11" x14ac:dyDescent="0.2">
      <c r="A37" s="91" t="s">
        <v>163</v>
      </c>
      <c r="B37" s="37" t="s">
        <v>246</v>
      </c>
      <c r="C37" s="90">
        <v>99.128010978000006</v>
      </c>
      <c r="D37" s="9" t="str">
        <f>IF($B37="N/A","N/A",IF(C37&gt;95,"Yes","No"))</f>
        <v>Yes</v>
      </c>
      <c r="E37" s="8">
        <v>98.996048928999997</v>
      </c>
      <c r="F37" s="9" t="str">
        <f>IF($B37="N/A","N/A",IF(E37&gt;95,"Yes","No"))</f>
        <v>Yes</v>
      </c>
      <c r="G37" s="8">
        <v>99.179323490000002</v>
      </c>
      <c r="H37" s="9" t="str">
        <f>IF($B37="N/A","N/A",IF(G37&gt;95,"Yes","No"))</f>
        <v>Yes</v>
      </c>
      <c r="I37" s="10">
        <v>-0.13300000000000001</v>
      </c>
      <c r="J37" s="10">
        <v>0.18509999999999999</v>
      </c>
      <c r="K37" s="9" t="str">
        <f t="shared" si="6"/>
        <v>Yes</v>
      </c>
    </row>
    <row r="38" spans="1:11" x14ac:dyDescent="0.2">
      <c r="A38" s="91" t="s">
        <v>41</v>
      </c>
      <c r="B38" s="37" t="s">
        <v>213</v>
      </c>
      <c r="C38" s="90">
        <v>98.829467281999996</v>
      </c>
      <c r="D38" s="9" t="str">
        <f t="shared" ref="D38:D47" si="7">IF($B38="N/A","N/A",IF(C38&gt;15,"No",IF(C38&lt;-15,"No","Yes")))</f>
        <v>N/A</v>
      </c>
      <c r="E38" s="8">
        <v>90.926095184000005</v>
      </c>
      <c r="F38" s="9" t="str">
        <f>IF($B38="N/A","N/A",IF(E38&gt;15,"No",IF(E38&lt;-15,"No","Yes")))</f>
        <v>N/A</v>
      </c>
      <c r="G38" s="8">
        <v>91.169225894999997</v>
      </c>
      <c r="H38" s="9" t="str">
        <f>IF($B38="N/A","N/A",IF(G38&gt;15,"No",IF(G38&lt;-15,"No","Yes")))</f>
        <v>N/A</v>
      </c>
      <c r="I38" s="10">
        <v>-8</v>
      </c>
      <c r="J38" s="10">
        <v>0.26740000000000003</v>
      </c>
      <c r="K38" s="9" t="str">
        <f t="shared" si="6"/>
        <v>Yes</v>
      </c>
    </row>
    <row r="39" spans="1:11" x14ac:dyDescent="0.2">
      <c r="A39" s="91" t="s">
        <v>42</v>
      </c>
      <c r="B39" s="37" t="s">
        <v>213</v>
      </c>
      <c r="C39" s="90">
        <v>100</v>
      </c>
      <c r="D39" s="9" t="str">
        <f t="shared" si="7"/>
        <v>N/A</v>
      </c>
      <c r="E39" s="8">
        <v>97.449780540000006</v>
      </c>
      <c r="F39" s="9" t="str">
        <f>IF($B39="N/A","N/A",IF(E39&gt;15,"No",IF(E39&lt;-15,"No","Yes")))</f>
        <v>N/A</v>
      </c>
      <c r="G39" s="8">
        <v>97.484685092000007</v>
      </c>
      <c r="H39" s="9" t="str">
        <f>IF($B39="N/A","N/A",IF(G39&gt;15,"No",IF(G39&lt;-15,"No","Yes")))</f>
        <v>N/A</v>
      </c>
      <c r="I39" s="10">
        <v>-2.5499999999999998</v>
      </c>
      <c r="J39" s="10">
        <v>3.5799999999999998E-2</v>
      </c>
      <c r="K39" s="9" t="str">
        <f t="shared" si="6"/>
        <v>Yes</v>
      </c>
    </row>
    <row r="40" spans="1:11" x14ac:dyDescent="0.2">
      <c r="A40" s="91" t="s">
        <v>43</v>
      </c>
      <c r="B40" s="37" t="s">
        <v>223</v>
      </c>
      <c r="C40" s="90">
        <v>99.155351643000003</v>
      </c>
      <c r="D40" s="9" t="str">
        <f>IF($B40="N/A","N/A",IF(C40&gt;100,"No",IF(C40&lt;98,"No","Yes")))</f>
        <v>Yes</v>
      </c>
      <c r="E40" s="8">
        <v>99.602728005000003</v>
      </c>
      <c r="F40" s="9" t="str">
        <f>IF($B40="N/A","N/A",IF(E40&gt;100,"No",IF(E40&lt;98,"No","Yes")))</f>
        <v>Yes</v>
      </c>
      <c r="G40" s="8">
        <v>99.790997313999995</v>
      </c>
      <c r="H40" s="9" t="str">
        <f>IF($B40="N/A","N/A",IF(G40&gt;100,"No",IF(G40&lt;98,"No","Yes")))</f>
        <v>Yes</v>
      </c>
      <c r="I40" s="10">
        <v>0.45119999999999999</v>
      </c>
      <c r="J40" s="10">
        <v>0.189</v>
      </c>
      <c r="K40" s="9" t="str">
        <f t="shared" si="6"/>
        <v>Yes</v>
      </c>
    </row>
    <row r="41" spans="1:11" x14ac:dyDescent="0.2">
      <c r="A41" s="91" t="s">
        <v>44</v>
      </c>
      <c r="B41" s="37" t="s">
        <v>213</v>
      </c>
      <c r="C41" s="90">
        <v>72.123202152000005</v>
      </c>
      <c r="D41" s="9" t="str">
        <f t="shared" si="7"/>
        <v>N/A</v>
      </c>
      <c r="E41" s="8">
        <v>78.105923881999999</v>
      </c>
      <c r="F41" s="9" t="str">
        <f t="shared" ref="F41:F47" si="8">IF($B41="N/A","N/A",IF(E41&gt;15,"No",IF(E41&lt;-15,"No","Yes")))</f>
        <v>N/A</v>
      </c>
      <c r="G41" s="8">
        <v>77.981490734000005</v>
      </c>
      <c r="H41" s="9" t="str">
        <f t="shared" ref="H41:H47" si="9">IF($B41="N/A","N/A",IF(G41&gt;15,"No",IF(G41&lt;-15,"No","Yes")))</f>
        <v>N/A</v>
      </c>
      <c r="I41" s="10">
        <v>8.2949999999999999</v>
      </c>
      <c r="J41" s="10">
        <v>-0.159</v>
      </c>
      <c r="K41" s="9" t="str">
        <f t="shared" si="6"/>
        <v>Yes</v>
      </c>
    </row>
    <row r="42" spans="1:11" x14ac:dyDescent="0.2">
      <c r="A42" s="91" t="s">
        <v>45</v>
      </c>
      <c r="B42" s="37" t="s">
        <v>213</v>
      </c>
      <c r="C42" s="90">
        <v>10.270448446</v>
      </c>
      <c r="D42" s="9" t="str">
        <f t="shared" si="7"/>
        <v>N/A</v>
      </c>
      <c r="E42" s="8">
        <v>11.569132626</v>
      </c>
      <c r="F42" s="9" t="str">
        <f t="shared" si="8"/>
        <v>N/A</v>
      </c>
      <c r="G42" s="8">
        <v>13.464673969</v>
      </c>
      <c r="H42" s="9" t="str">
        <f t="shared" si="9"/>
        <v>N/A</v>
      </c>
      <c r="I42" s="10">
        <v>12.64</v>
      </c>
      <c r="J42" s="10">
        <v>16.38</v>
      </c>
      <c r="K42" s="9" t="str">
        <f t="shared" si="6"/>
        <v>Yes</v>
      </c>
    </row>
    <row r="43" spans="1:11" x14ac:dyDescent="0.2">
      <c r="A43" s="91" t="s">
        <v>50</v>
      </c>
      <c r="B43" s="37" t="s">
        <v>213</v>
      </c>
      <c r="C43" s="90">
        <v>17.606349401999999</v>
      </c>
      <c r="D43" s="9" t="str">
        <f t="shared" si="7"/>
        <v>N/A</v>
      </c>
      <c r="E43" s="8">
        <v>10.324943491999999</v>
      </c>
      <c r="F43" s="9" t="str">
        <f t="shared" si="8"/>
        <v>N/A</v>
      </c>
      <c r="G43" s="8">
        <v>8.5538352968000009</v>
      </c>
      <c r="H43" s="9" t="str">
        <f t="shared" si="9"/>
        <v>N/A</v>
      </c>
      <c r="I43" s="10">
        <v>-41.4</v>
      </c>
      <c r="J43" s="10">
        <v>-17.2</v>
      </c>
      <c r="K43" s="9" t="str">
        <f t="shared" si="6"/>
        <v>Yes</v>
      </c>
    </row>
    <row r="44" spans="1:11" x14ac:dyDescent="0.2">
      <c r="A44" s="91" t="s">
        <v>913</v>
      </c>
      <c r="B44" s="37" t="s">
        <v>213</v>
      </c>
      <c r="C44" s="90">
        <v>89.098288486000001</v>
      </c>
      <c r="D44" s="9" t="str">
        <f t="shared" si="7"/>
        <v>N/A</v>
      </c>
      <c r="E44" s="8">
        <v>89.702844283000005</v>
      </c>
      <c r="F44" s="9" t="str">
        <f t="shared" si="8"/>
        <v>N/A</v>
      </c>
      <c r="G44" s="8">
        <v>89.586024672999997</v>
      </c>
      <c r="H44" s="9" t="str">
        <f t="shared" si="9"/>
        <v>N/A</v>
      </c>
      <c r="I44" s="10">
        <v>0.67849999999999999</v>
      </c>
      <c r="J44" s="10">
        <v>-0.13</v>
      </c>
      <c r="K44" s="9" t="str">
        <f>IF(J44="Div by 0", "N/A", IF(J44="N/A","N/A", IF(J44&gt;30, "No", IF(J44&lt;-30, "No", "Yes"))))</f>
        <v>Yes</v>
      </c>
    </row>
    <row r="45" spans="1:11" x14ac:dyDescent="0.2">
      <c r="A45" s="91" t="s">
        <v>914</v>
      </c>
      <c r="B45" s="37" t="s">
        <v>213</v>
      </c>
      <c r="C45" s="90">
        <v>10.901705492</v>
      </c>
      <c r="D45" s="9" t="str">
        <f t="shared" si="7"/>
        <v>N/A</v>
      </c>
      <c r="E45" s="8">
        <v>10.297131889999999</v>
      </c>
      <c r="F45" s="9" t="str">
        <f t="shared" si="8"/>
        <v>N/A</v>
      </c>
      <c r="G45" s="8">
        <v>10.413960701000001</v>
      </c>
      <c r="H45" s="9" t="str">
        <f t="shared" si="9"/>
        <v>N/A</v>
      </c>
      <c r="I45" s="10">
        <v>-5.55</v>
      </c>
      <c r="J45" s="10">
        <v>1.135</v>
      </c>
      <c r="K45" s="9" t="str">
        <f>IF(J45="Div by 0", "N/A", IF(J45="N/A","N/A", IF(J45&gt;30, "No", IF(J45&lt;-30, "No", "Yes"))))</f>
        <v>Yes</v>
      </c>
    </row>
    <row r="46" spans="1:11" x14ac:dyDescent="0.2">
      <c r="A46" s="91" t="s">
        <v>937</v>
      </c>
      <c r="B46" s="37" t="s">
        <v>213</v>
      </c>
      <c r="C46" s="90">
        <v>0.41017243040000001</v>
      </c>
      <c r="D46" s="9" t="str">
        <f t="shared" si="7"/>
        <v>N/A</v>
      </c>
      <c r="E46" s="8">
        <v>0.2738282313</v>
      </c>
      <c r="F46" s="9" t="str">
        <f t="shared" si="8"/>
        <v>N/A</v>
      </c>
      <c r="G46" s="8">
        <v>0.29886395129999999</v>
      </c>
      <c r="H46" s="9" t="str">
        <f t="shared" si="9"/>
        <v>N/A</v>
      </c>
      <c r="I46" s="10">
        <v>-33.200000000000003</v>
      </c>
      <c r="J46" s="10">
        <v>9.1430000000000007</v>
      </c>
      <c r="K46" s="9" t="str">
        <f>IF(J46="Div by 0", "N/A", IF(J46="N/A","N/A", IF(J46&gt;30, "No", IF(J46&lt;-30, "No", "Yes"))))</f>
        <v>Yes</v>
      </c>
    </row>
    <row r="47" spans="1:11" x14ac:dyDescent="0.2">
      <c r="A47" s="91" t="s">
        <v>925</v>
      </c>
      <c r="B47" s="37" t="s">
        <v>213</v>
      </c>
      <c r="C47" s="90">
        <v>6.0219404999999998E-6</v>
      </c>
      <c r="D47" s="9" t="str">
        <f t="shared" si="7"/>
        <v>N/A</v>
      </c>
      <c r="E47" s="8">
        <v>2.3826900000000001E-5</v>
      </c>
      <c r="F47" s="9" t="str">
        <f t="shared" si="8"/>
        <v>N/A</v>
      </c>
      <c r="G47" s="8">
        <v>1.4626299999999999E-5</v>
      </c>
      <c r="H47" s="9" t="str">
        <f t="shared" si="9"/>
        <v>N/A</v>
      </c>
      <c r="I47" s="10">
        <v>295.7</v>
      </c>
      <c r="J47" s="10">
        <v>-38.6</v>
      </c>
      <c r="K47" s="9" t="str">
        <f>IF(J47="Div by 0", "N/A", IF(J47="N/A","N/A", IF(J47&gt;30, "No", IF(J47&lt;-30, "No", "Yes"))))</f>
        <v>No</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78378225</v>
      </c>
      <c r="D6" s="9" t="str">
        <f t="shared" ref="D6:D15" si="0">IF($B6="N/A","N/A",IF(C6&lt;0,"No","Yes"))</f>
        <v>N/A</v>
      </c>
      <c r="E6" s="89">
        <v>72824456</v>
      </c>
      <c r="F6" s="9" t="str">
        <f t="shared" ref="F6:F15" si="1">IF($B6="N/A","N/A",IF(E6&lt;0,"No","Yes"))</f>
        <v>N/A</v>
      </c>
      <c r="G6" s="89">
        <v>92753328</v>
      </c>
      <c r="H6" s="9" t="str">
        <f t="shared" ref="H6:H15" si="2">IF($B6="N/A","N/A",IF(G6&lt;0,"No","Yes"))</f>
        <v>N/A</v>
      </c>
      <c r="I6" s="10">
        <v>-7.09</v>
      </c>
      <c r="J6" s="10">
        <v>27.37</v>
      </c>
      <c r="K6" s="9" t="str">
        <f t="shared" ref="K6:K15" si="3">IF(J6="Div by 0", "N/A", IF(J6="N/A","N/A", IF(J6&gt;30, "No", IF(J6&lt;-30, "No", "Yes"))))</f>
        <v>Yes</v>
      </c>
    </row>
    <row r="7" spans="1:11" x14ac:dyDescent="0.2">
      <c r="A7" s="88" t="s">
        <v>445</v>
      </c>
      <c r="B7" s="5" t="s">
        <v>213</v>
      </c>
      <c r="C7" s="90">
        <v>10.587136924999999</v>
      </c>
      <c r="D7" s="9" t="str">
        <f t="shared" si="0"/>
        <v>N/A</v>
      </c>
      <c r="E7" s="90">
        <v>9.9592642340000008</v>
      </c>
      <c r="F7" s="9" t="str">
        <f t="shared" si="1"/>
        <v>N/A</v>
      </c>
      <c r="G7" s="90">
        <v>8.2734616271999997</v>
      </c>
      <c r="H7" s="9" t="str">
        <f t="shared" si="2"/>
        <v>N/A</v>
      </c>
      <c r="I7" s="10">
        <v>-5.93</v>
      </c>
      <c r="J7" s="10">
        <v>-16.899999999999999</v>
      </c>
      <c r="K7" s="9" t="str">
        <f t="shared" si="3"/>
        <v>Yes</v>
      </c>
    </row>
    <row r="8" spans="1:11" x14ac:dyDescent="0.2">
      <c r="A8" s="88" t="s">
        <v>446</v>
      </c>
      <c r="B8" s="5" t="s">
        <v>213</v>
      </c>
      <c r="C8" s="90">
        <v>14.225741907</v>
      </c>
      <c r="D8" s="9" t="str">
        <f t="shared" si="0"/>
        <v>N/A</v>
      </c>
      <c r="E8" s="90">
        <v>14.718239708</v>
      </c>
      <c r="F8" s="9" t="str">
        <f t="shared" si="1"/>
        <v>N/A</v>
      </c>
      <c r="G8" s="90">
        <v>15.026971323</v>
      </c>
      <c r="H8" s="9" t="str">
        <f t="shared" si="2"/>
        <v>N/A</v>
      </c>
      <c r="I8" s="10">
        <v>3.4620000000000002</v>
      </c>
      <c r="J8" s="10">
        <v>2.0979999999999999</v>
      </c>
      <c r="K8" s="9" t="str">
        <f t="shared" si="3"/>
        <v>Yes</v>
      </c>
    </row>
    <row r="9" spans="1:11" x14ac:dyDescent="0.2">
      <c r="A9" s="88" t="s">
        <v>447</v>
      </c>
      <c r="B9" s="5" t="s">
        <v>213</v>
      </c>
      <c r="C9" s="90">
        <v>31.047684481000001</v>
      </c>
      <c r="D9" s="9" t="str">
        <f t="shared" si="0"/>
        <v>N/A</v>
      </c>
      <c r="E9" s="90">
        <v>29.012625923000002</v>
      </c>
      <c r="F9" s="9" t="str">
        <f t="shared" si="1"/>
        <v>N/A</v>
      </c>
      <c r="G9" s="90">
        <v>29.267047971</v>
      </c>
      <c r="H9" s="9" t="str">
        <f t="shared" si="2"/>
        <v>N/A</v>
      </c>
      <c r="I9" s="10">
        <v>-6.55</v>
      </c>
      <c r="J9" s="10">
        <v>0.87690000000000001</v>
      </c>
      <c r="K9" s="9" t="str">
        <f t="shared" si="3"/>
        <v>Yes</v>
      </c>
    </row>
    <row r="10" spans="1:11" x14ac:dyDescent="0.2">
      <c r="A10" s="88" t="s">
        <v>448</v>
      </c>
      <c r="B10" s="5" t="s">
        <v>213</v>
      </c>
      <c r="C10" s="90">
        <v>44.133921123999997</v>
      </c>
      <c r="D10" s="9" t="str">
        <f t="shared" si="0"/>
        <v>N/A</v>
      </c>
      <c r="E10" s="90">
        <v>46.307318793999997</v>
      </c>
      <c r="F10" s="9" t="str">
        <f t="shared" si="1"/>
        <v>N/A</v>
      </c>
      <c r="G10" s="90">
        <v>47.427314953</v>
      </c>
      <c r="H10" s="9" t="str">
        <f t="shared" si="2"/>
        <v>N/A</v>
      </c>
      <c r="I10" s="10">
        <v>4.9249999999999998</v>
      </c>
      <c r="J10" s="10">
        <v>2.419</v>
      </c>
      <c r="K10" s="9" t="str">
        <f t="shared" si="3"/>
        <v>Yes</v>
      </c>
    </row>
    <row r="11" spans="1:11" x14ac:dyDescent="0.2">
      <c r="A11" s="88" t="s">
        <v>1642</v>
      </c>
      <c r="B11" s="5" t="s">
        <v>213</v>
      </c>
      <c r="C11" s="90">
        <v>0</v>
      </c>
      <c r="D11" s="9" t="str">
        <f t="shared" si="0"/>
        <v>N/A</v>
      </c>
      <c r="E11" s="90">
        <v>0</v>
      </c>
      <c r="F11" s="9" t="str">
        <f t="shared" si="1"/>
        <v>N/A</v>
      </c>
      <c r="G11" s="90">
        <v>0</v>
      </c>
      <c r="H11" s="9" t="str">
        <f t="shared" si="2"/>
        <v>N/A</v>
      </c>
      <c r="I11" s="10" t="s">
        <v>1747</v>
      </c>
      <c r="J11" s="10" t="s">
        <v>1747</v>
      </c>
      <c r="K11" s="9" t="str">
        <f t="shared" si="3"/>
        <v>N/A</v>
      </c>
    </row>
    <row r="12" spans="1:11" x14ac:dyDescent="0.2">
      <c r="A12" s="88" t="s">
        <v>16</v>
      </c>
      <c r="B12" s="5" t="s">
        <v>213</v>
      </c>
      <c r="C12" s="90">
        <v>0</v>
      </c>
      <c r="D12" s="9" t="str">
        <f t="shared" si="0"/>
        <v>N/A</v>
      </c>
      <c r="E12" s="90">
        <v>1.3731651000000001E-6</v>
      </c>
      <c r="F12" s="9" t="str">
        <f t="shared" si="1"/>
        <v>N/A</v>
      </c>
      <c r="G12" s="90">
        <v>0</v>
      </c>
      <c r="H12" s="9" t="str">
        <f t="shared" si="2"/>
        <v>N/A</v>
      </c>
      <c r="I12" s="10" t="s">
        <v>1747</v>
      </c>
      <c r="J12" s="10">
        <v>-100</v>
      </c>
      <c r="K12" s="9" t="str">
        <f t="shared" si="3"/>
        <v>No</v>
      </c>
    </row>
    <row r="13" spans="1:11" x14ac:dyDescent="0.2">
      <c r="A13" s="88" t="s">
        <v>36</v>
      </c>
      <c r="B13" s="5" t="s">
        <v>213</v>
      </c>
      <c r="C13" s="90">
        <v>0</v>
      </c>
      <c r="D13" s="9" t="str">
        <f t="shared" si="0"/>
        <v>N/A</v>
      </c>
      <c r="E13" s="90">
        <v>0</v>
      </c>
      <c r="F13" s="9" t="str">
        <f t="shared" si="1"/>
        <v>N/A</v>
      </c>
      <c r="G13" s="90">
        <v>0</v>
      </c>
      <c r="H13" s="9" t="str">
        <f t="shared" si="2"/>
        <v>N/A</v>
      </c>
      <c r="I13" s="10" t="s">
        <v>1747</v>
      </c>
      <c r="J13" s="10" t="s">
        <v>1747</v>
      </c>
      <c r="K13" s="9" t="str">
        <f t="shared" si="3"/>
        <v>N/A</v>
      </c>
    </row>
    <row r="14" spans="1:11" x14ac:dyDescent="0.2">
      <c r="A14" s="88" t="s">
        <v>37</v>
      </c>
      <c r="B14" s="5" t="s">
        <v>213</v>
      </c>
      <c r="C14" s="90">
        <v>0</v>
      </c>
      <c r="D14" s="9" t="str">
        <f t="shared" si="0"/>
        <v>N/A</v>
      </c>
      <c r="E14" s="90">
        <v>0</v>
      </c>
      <c r="F14" s="9" t="str">
        <f t="shared" si="1"/>
        <v>N/A</v>
      </c>
      <c r="G14" s="90">
        <v>0</v>
      </c>
      <c r="H14" s="9" t="str">
        <f t="shared" si="2"/>
        <v>N/A</v>
      </c>
      <c r="I14" s="10" t="s">
        <v>1747</v>
      </c>
      <c r="J14" s="10" t="s">
        <v>1747</v>
      </c>
      <c r="K14" s="9" t="str">
        <f t="shared" si="3"/>
        <v>N/A</v>
      </c>
    </row>
    <row r="15" spans="1:11" x14ac:dyDescent="0.2">
      <c r="A15" s="88" t="s">
        <v>38</v>
      </c>
      <c r="B15" s="5" t="s">
        <v>213</v>
      </c>
      <c r="C15" s="90">
        <v>0</v>
      </c>
      <c r="D15" s="9" t="str">
        <f t="shared" si="0"/>
        <v>N/A</v>
      </c>
      <c r="E15" s="90">
        <v>1.5095201999999999E-6</v>
      </c>
      <c r="F15" s="9" t="str">
        <f t="shared" si="1"/>
        <v>N/A</v>
      </c>
      <c r="G15" s="90">
        <v>0</v>
      </c>
      <c r="H15" s="9" t="str">
        <f t="shared" si="2"/>
        <v>N/A</v>
      </c>
      <c r="I15" s="10" t="s">
        <v>1747</v>
      </c>
      <c r="J15" s="10">
        <v>-100</v>
      </c>
      <c r="K15" s="9" t="str">
        <f t="shared" si="3"/>
        <v>No</v>
      </c>
    </row>
    <row r="16" spans="1:11" x14ac:dyDescent="0.2">
      <c r="A16" s="88" t="s">
        <v>378</v>
      </c>
      <c r="B16" s="5" t="s">
        <v>213</v>
      </c>
      <c r="C16" s="8">
        <v>37.011752944999998</v>
      </c>
      <c r="D16" s="9" t="str">
        <f t="shared" ref="D16:D41" si="4">IF($B16="N/A","N/A",IF(C16&lt;0,"No","Yes"))</f>
        <v>N/A</v>
      </c>
      <c r="E16" s="8">
        <v>36.776213429999999</v>
      </c>
      <c r="F16" s="9" t="str">
        <f t="shared" ref="F16:F41" si="5">IF($B16="N/A","N/A",IF(E16&lt;0,"No","Yes"))</f>
        <v>N/A</v>
      </c>
      <c r="G16" s="8">
        <v>38.541161563000003</v>
      </c>
      <c r="H16" s="9" t="str">
        <f t="shared" ref="H16:H41" si="6">IF($B16="N/A","N/A",IF(G16&lt;0,"No","Yes"))</f>
        <v>N/A</v>
      </c>
      <c r="I16" s="10">
        <v>-0.63600000000000001</v>
      </c>
      <c r="J16" s="10">
        <v>4.7990000000000004</v>
      </c>
      <c r="K16" s="9" t="str">
        <f t="shared" ref="K16:K41" si="7">IF(J16="Div by 0", "N/A", IF(J16="N/A","N/A", IF(J16&gt;30, "No", IF(J16&lt;-30, "No", "Yes"))))</f>
        <v>Yes</v>
      </c>
    </row>
    <row r="17" spans="1:11" x14ac:dyDescent="0.2">
      <c r="A17" s="88" t="s">
        <v>379</v>
      </c>
      <c r="B17" s="5" t="s">
        <v>213</v>
      </c>
      <c r="C17" s="8">
        <v>7.2844709100999996</v>
      </c>
      <c r="D17" s="9" t="str">
        <f t="shared" si="4"/>
        <v>N/A</v>
      </c>
      <c r="E17" s="8">
        <v>9.4529166061000005</v>
      </c>
      <c r="F17" s="9" t="str">
        <f t="shared" si="5"/>
        <v>N/A</v>
      </c>
      <c r="G17" s="8">
        <v>7.8741379500999997</v>
      </c>
      <c r="H17" s="9" t="str">
        <f t="shared" si="6"/>
        <v>N/A</v>
      </c>
      <c r="I17" s="10">
        <v>29.77</v>
      </c>
      <c r="J17" s="10">
        <v>-16.7</v>
      </c>
      <c r="K17" s="9" t="str">
        <f t="shared" si="7"/>
        <v>Yes</v>
      </c>
    </row>
    <row r="18" spans="1:11" x14ac:dyDescent="0.2">
      <c r="A18" s="88" t="s">
        <v>380</v>
      </c>
      <c r="B18" s="5" t="s">
        <v>213</v>
      </c>
      <c r="C18" s="8">
        <v>0.60197204010000005</v>
      </c>
      <c r="D18" s="9" t="str">
        <f t="shared" si="4"/>
        <v>N/A</v>
      </c>
      <c r="E18" s="8">
        <v>0.70064376039999998</v>
      </c>
      <c r="F18" s="9" t="str">
        <f t="shared" si="5"/>
        <v>N/A</v>
      </c>
      <c r="G18" s="8">
        <v>0.78421768329999997</v>
      </c>
      <c r="H18" s="9" t="str">
        <f t="shared" si="6"/>
        <v>N/A</v>
      </c>
      <c r="I18" s="10">
        <v>16.39</v>
      </c>
      <c r="J18" s="10">
        <v>11.93</v>
      </c>
      <c r="K18" s="9" t="str">
        <f t="shared" si="7"/>
        <v>Yes</v>
      </c>
    </row>
    <row r="19" spans="1:11" x14ac:dyDescent="0.2">
      <c r="A19" s="88" t="s">
        <v>381</v>
      </c>
      <c r="B19" s="5" t="s">
        <v>213</v>
      </c>
      <c r="C19" s="8">
        <v>5.3399295531000002</v>
      </c>
      <c r="D19" s="9" t="str">
        <f t="shared" si="4"/>
        <v>N/A</v>
      </c>
      <c r="E19" s="8">
        <v>4.1931367697999997</v>
      </c>
      <c r="F19" s="9" t="str">
        <f t="shared" si="5"/>
        <v>N/A</v>
      </c>
      <c r="G19" s="8">
        <v>5.2234017954</v>
      </c>
      <c r="H19" s="9" t="str">
        <f t="shared" si="6"/>
        <v>N/A</v>
      </c>
      <c r="I19" s="10">
        <v>-21.5</v>
      </c>
      <c r="J19" s="10">
        <v>24.57</v>
      </c>
      <c r="K19" s="9" t="str">
        <f t="shared" si="7"/>
        <v>Yes</v>
      </c>
    </row>
    <row r="20" spans="1:11" x14ac:dyDescent="0.2">
      <c r="A20" s="88" t="s">
        <v>382</v>
      </c>
      <c r="B20" s="5" t="s">
        <v>213</v>
      </c>
      <c r="C20" s="8">
        <v>0.90864522640000001</v>
      </c>
      <c r="D20" s="9" t="str">
        <f t="shared" si="4"/>
        <v>N/A</v>
      </c>
      <c r="E20" s="8">
        <v>1.0071781519</v>
      </c>
      <c r="F20" s="9" t="str">
        <f t="shared" si="5"/>
        <v>N/A</v>
      </c>
      <c r="G20" s="8">
        <v>0.94988181989999998</v>
      </c>
      <c r="H20" s="9" t="str">
        <f t="shared" si="6"/>
        <v>N/A</v>
      </c>
      <c r="I20" s="10">
        <v>10.84</v>
      </c>
      <c r="J20" s="10">
        <v>-5.69</v>
      </c>
      <c r="K20" s="9" t="str">
        <f t="shared" si="7"/>
        <v>Yes</v>
      </c>
    </row>
    <row r="21" spans="1:11" x14ac:dyDescent="0.2">
      <c r="A21" s="88" t="s">
        <v>383</v>
      </c>
      <c r="B21" s="5" t="s">
        <v>213</v>
      </c>
      <c r="C21" s="8">
        <v>8.5678643525999991</v>
      </c>
      <c r="D21" s="9" t="str">
        <f t="shared" si="4"/>
        <v>N/A</v>
      </c>
      <c r="E21" s="8">
        <v>4.8398728146999996</v>
      </c>
      <c r="F21" s="9" t="str">
        <f t="shared" si="5"/>
        <v>N/A</v>
      </c>
      <c r="G21" s="8">
        <v>4.2202431808999998</v>
      </c>
      <c r="H21" s="9" t="str">
        <f t="shared" si="6"/>
        <v>N/A</v>
      </c>
      <c r="I21" s="10">
        <v>-43.5</v>
      </c>
      <c r="J21" s="10">
        <v>-12.8</v>
      </c>
      <c r="K21" s="9" t="str">
        <f t="shared" si="7"/>
        <v>Yes</v>
      </c>
    </row>
    <row r="22" spans="1:11" x14ac:dyDescent="0.2">
      <c r="A22" s="88" t="s">
        <v>384</v>
      </c>
      <c r="B22" s="5" t="s">
        <v>213</v>
      </c>
      <c r="C22" s="8">
        <v>30.642412481000001</v>
      </c>
      <c r="D22" s="9" t="str">
        <f t="shared" si="4"/>
        <v>N/A</v>
      </c>
      <c r="E22" s="8">
        <v>32.104442114000001</v>
      </c>
      <c r="F22" s="9" t="str">
        <f t="shared" si="5"/>
        <v>N/A</v>
      </c>
      <c r="G22" s="8">
        <v>32.054026137000001</v>
      </c>
      <c r="H22" s="9" t="str">
        <f t="shared" si="6"/>
        <v>N/A</v>
      </c>
      <c r="I22" s="10">
        <v>4.7709999999999999</v>
      </c>
      <c r="J22" s="10">
        <v>-0.157</v>
      </c>
      <c r="K22" s="9" t="str">
        <f t="shared" si="7"/>
        <v>Yes</v>
      </c>
    </row>
    <row r="23" spans="1:11" x14ac:dyDescent="0.2">
      <c r="A23" s="88" t="s">
        <v>385</v>
      </c>
      <c r="B23" s="5" t="s">
        <v>213</v>
      </c>
      <c r="C23" s="8">
        <v>5.1034583000000003E-6</v>
      </c>
      <c r="D23" s="9" t="str">
        <f t="shared" si="4"/>
        <v>N/A</v>
      </c>
      <c r="E23" s="8">
        <v>1.3731651000000001E-6</v>
      </c>
      <c r="F23" s="9" t="str">
        <f t="shared" si="5"/>
        <v>N/A</v>
      </c>
      <c r="G23" s="8">
        <v>5.0995469999999998E-4</v>
      </c>
      <c r="H23" s="9" t="str">
        <f t="shared" si="6"/>
        <v>N/A</v>
      </c>
      <c r="I23" s="10">
        <v>-73.099999999999994</v>
      </c>
      <c r="J23" s="10">
        <v>37037</v>
      </c>
      <c r="K23" s="9" t="str">
        <f t="shared" si="7"/>
        <v>No</v>
      </c>
    </row>
    <row r="24" spans="1:11" x14ac:dyDescent="0.2">
      <c r="A24" s="88" t="s">
        <v>386</v>
      </c>
      <c r="B24" s="5" t="s">
        <v>213</v>
      </c>
      <c r="C24" s="8">
        <v>1.0285484266</v>
      </c>
      <c r="D24" s="9" t="str">
        <f t="shared" si="4"/>
        <v>N/A</v>
      </c>
      <c r="E24" s="8">
        <v>0.89766823520000005</v>
      </c>
      <c r="F24" s="9" t="str">
        <f t="shared" si="5"/>
        <v>N/A</v>
      </c>
      <c r="G24" s="8">
        <v>0.9315245271</v>
      </c>
      <c r="H24" s="9" t="str">
        <f t="shared" si="6"/>
        <v>N/A</v>
      </c>
      <c r="I24" s="10">
        <v>-12.7</v>
      </c>
      <c r="J24" s="10">
        <v>3.7719999999999998</v>
      </c>
      <c r="K24" s="9" t="str">
        <f t="shared" si="7"/>
        <v>Yes</v>
      </c>
    </row>
    <row r="25" spans="1:11" x14ac:dyDescent="0.2">
      <c r="A25" s="88" t="s">
        <v>387</v>
      </c>
      <c r="B25" s="5" t="s">
        <v>213</v>
      </c>
      <c r="C25" s="8">
        <v>2.5808724297999999</v>
      </c>
      <c r="D25" s="9" t="str">
        <f t="shared" si="4"/>
        <v>N/A</v>
      </c>
      <c r="E25" s="8">
        <v>2.7335707490000001</v>
      </c>
      <c r="F25" s="9" t="str">
        <f t="shared" si="5"/>
        <v>N/A</v>
      </c>
      <c r="G25" s="8">
        <v>2.6916974882</v>
      </c>
      <c r="H25" s="9" t="str">
        <f t="shared" si="6"/>
        <v>N/A</v>
      </c>
      <c r="I25" s="10">
        <v>5.9169999999999998</v>
      </c>
      <c r="J25" s="10">
        <v>-1.53</v>
      </c>
      <c r="K25" s="9" t="str">
        <f t="shared" si="7"/>
        <v>Yes</v>
      </c>
    </row>
    <row r="26" spans="1:11" x14ac:dyDescent="0.2">
      <c r="A26" s="88" t="s">
        <v>388</v>
      </c>
      <c r="B26" s="5" t="s">
        <v>213</v>
      </c>
      <c r="C26" s="8">
        <v>2.397979796</v>
      </c>
      <c r="D26" s="9" t="str">
        <f t="shared" si="4"/>
        <v>N/A</v>
      </c>
      <c r="E26" s="8">
        <v>3.9412310054000002</v>
      </c>
      <c r="F26" s="9" t="str">
        <f t="shared" si="5"/>
        <v>N/A</v>
      </c>
      <c r="G26" s="8">
        <v>3.2949642518000002</v>
      </c>
      <c r="H26" s="9" t="str">
        <f t="shared" si="6"/>
        <v>N/A</v>
      </c>
      <c r="I26" s="10">
        <v>64.36</v>
      </c>
      <c r="J26" s="10">
        <v>-16.399999999999999</v>
      </c>
      <c r="K26" s="9" t="str">
        <f t="shared" si="7"/>
        <v>Yes</v>
      </c>
    </row>
    <row r="27" spans="1:11" x14ac:dyDescent="0.2">
      <c r="A27" s="88" t="s">
        <v>389</v>
      </c>
      <c r="B27" s="5" t="s">
        <v>213</v>
      </c>
      <c r="C27" s="8">
        <v>0</v>
      </c>
      <c r="D27" s="9" t="str">
        <f t="shared" si="4"/>
        <v>N/A</v>
      </c>
      <c r="E27" s="8">
        <v>0</v>
      </c>
      <c r="F27" s="9" t="str">
        <f t="shared" si="5"/>
        <v>N/A</v>
      </c>
      <c r="G27" s="8">
        <v>0</v>
      </c>
      <c r="H27" s="9" t="str">
        <f t="shared" si="6"/>
        <v>N/A</v>
      </c>
      <c r="I27" s="10" t="s">
        <v>1747</v>
      </c>
      <c r="J27" s="10" t="s">
        <v>1747</v>
      </c>
      <c r="K27" s="9" t="str">
        <f t="shared" si="7"/>
        <v>N/A</v>
      </c>
    </row>
    <row r="28" spans="1:11" x14ac:dyDescent="0.2">
      <c r="A28" s="88"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8"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8" t="s">
        <v>392</v>
      </c>
      <c r="B30" s="5" t="s">
        <v>213</v>
      </c>
      <c r="C30" s="8">
        <v>0</v>
      </c>
      <c r="D30" s="9" t="str">
        <f t="shared" si="4"/>
        <v>N/A</v>
      </c>
      <c r="E30" s="8">
        <v>0</v>
      </c>
      <c r="F30" s="9" t="str">
        <f t="shared" si="5"/>
        <v>N/A</v>
      </c>
      <c r="G30" s="8">
        <v>0</v>
      </c>
      <c r="H30" s="9" t="str">
        <f t="shared" si="6"/>
        <v>N/A</v>
      </c>
      <c r="I30" s="10" t="s">
        <v>1747</v>
      </c>
      <c r="J30" s="10" t="s">
        <v>1747</v>
      </c>
      <c r="K30" s="9" t="str">
        <f t="shared" si="7"/>
        <v>N/A</v>
      </c>
    </row>
    <row r="31" spans="1:11" x14ac:dyDescent="0.2">
      <c r="A31" s="88" t="s">
        <v>393</v>
      </c>
      <c r="B31" s="5" t="s">
        <v>213</v>
      </c>
      <c r="C31" s="8">
        <v>0</v>
      </c>
      <c r="D31" s="9" t="str">
        <f t="shared" si="4"/>
        <v>N/A</v>
      </c>
      <c r="E31" s="8">
        <v>0</v>
      </c>
      <c r="F31" s="9" t="str">
        <f t="shared" si="5"/>
        <v>N/A</v>
      </c>
      <c r="G31" s="8">
        <v>0</v>
      </c>
      <c r="H31" s="9" t="str">
        <f t="shared" si="6"/>
        <v>N/A</v>
      </c>
      <c r="I31" s="10" t="s">
        <v>1747</v>
      </c>
      <c r="J31" s="10" t="s">
        <v>1747</v>
      </c>
      <c r="K31" s="9" t="str">
        <f t="shared" si="7"/>
        <v>N/A</v>
      </c>
    </row>
    <row r="32" spans="1:11" x14ac:dyDescent="0.2">
      <c r="A32" s="88" t="s">
        <v>394</v>
      </c>
      <c r="B32" s="5" t="s">
        <v>213</v>
      </c>
      <c r="C32" s="8">
        <v>0.1806458363</v>
      </c>
      <c r="D32" s="9" t="str">
        <f t="shared" si="4"/>
        <v>N/A</v>
      </c>
      <c r="E32" s="8">
        <v>0.20647734340000001</v>
      </c>
      <c r="F32" s="9" t="str">
        <f t="shared" si="5"/>
        <v>N/A</v>
      </c>
      <c r="G32" s="8">
        <v>0.17847553669999999</v>
      </c>
      <c r="H32" s="9" t="str">
        <f t="shared" si="6"/>
        <v>N/A</v>
      </c>
      <c r="I32" s="10">
        <v>14.3</v>
      </c>
      <c r="J32" s="10">
        <v>-13.6</v>
      </c>
      <c r="K32" s="9" t="str">
        <f t="shared" si="7"/>
        <v>Yes</v>
      </c>
    </row>
    <row r="33" spans="1:11" x14ac:dyDescent="0.2">
      <c r="A33" s="88" t="s">
        <v>395</v>
      </c>
      <c r="B33" s="5" t="s">
        <v>213</v>
      </c>
      <c r="C33" s="8">
        <v>5.2948380000000003E-4</v>
      </c>
      <c r="D33" s="9" t="str">
        <f t="shared" si="4"/>
        <v>N/A</v>
      </c>
      <c r="E33" s="8">
        <v>4.984589E-4</v>
      </c>
      <c r="F33" s="9" t="str">
        <f t="shared" si="5"/>
        <v>N/A</v>
      </c>
      <c r="G33" s="8">
        <v>1.0824408999999999E-3</v>
      </c>
      <c r="H33" s="9" t="str">
        <f t="shared" si="6"/>
        <v>N/A</v>
      </c>
      <c r="I33" s="10">
        <v>-5.86</v>
      </c>
      <c r="J33" s="10">
        <v>117.2</v>
      </c>
      <c r="K33" s="9" t="str">
        <f t="shared" si="7"/>
        <v>No</v>
      </c>
    </row>
    <row r="34" spans="1:11" x14ac:dyDescent="0.2">
      <c r="A34" s="88" t="s">
        <v>396</v>
      </c>
      <c r="B34" s="5" t="s">
        <v>213</v>
      </c>
      <c r="C34" s="8">
        <v>0</v>
      </c>
      <c r="D34" s="9" t="str">
        <f t="shared" si="4"/>
        <v>N/A</v>
      </c>
      <c r="E34" s="8">
        <v>0</v>
      </c>
      <c r="F34" s="9" t="str">
        <f t="shared" si="5"/>
        <v>N/A</v>
      </c>
      <c r="G34" s="8">
        <v>0</v>
      </c>
      <c r="H34" s="9" t="str">
        <f t="shared" si="6"/>
        <v>N/A</v>
      </c>
      <c r="I34" s="10" t="s">
        <v>1747</v>
      </c>
      <c r="J34" s="10" t="s">
        <v>1747</v>
      </c>
      <c r="K34" s="9" t="str">
        <f t="shared" si="7"/>
        <v>N/A</v>
      </c>
    </row>
    <row r="35" spans="1:11" x14ac:dyDescent="0.2">
      <c r="A35" s="88" t="s">
        <v>397</v>
      </c>
      <c r="B35" s="5" t="s">
        <v>213</v>
      </c>
      <c r="C35" s="8">
        <v>0.29991365590000002</v>
      </c>
      <c r="D35" s="9" t="str">
        <f t="shared" si="4"/>
        <v>N/A</v>
      </c>
      <c r="E35" s="8">
        <v>0.32857918400000002</v>
      </c>
      <c r="F35" s="9" t="str">
        <f t="shared" si="5"/>
        <v>N/A</v>
      </c>
      <c r="G35" s="8">
        <v>0.28944729619999998</v>
      </c>
      <c r="H35" s="9" t="str">
        <f t="shared" si="6"/>
        <v>N/A</v>
      </c>
      <c r="I35" s="10">
        <v>9.5579999999999998</v>
      </c>
      <c r="J35" s="10">
        <v>-11.9</v>
      </c>
      <c r="K35" s="9" t="str">
        <f t="shared" si="7"/>
        <v>Yes</v>
      </c>
    </row>
    <row r="36" spans="1:11" x14ac:dyDescent="0.2">
      <c r="A36" s="88" t="s">
        <v>398</v>
      </c>
      <c r="B36" s="5" t="s">
        <v>213</v>
      </c>
      <c r="C36" s="8">
        <v>0.13677012969999999</v>
      </c>
      <c r="D36" s="9" t="str">
        <f t="shared" si="4"/>
        <v>N/A</v>
      </c>
      <c r="E36" s="8">
        <v>0.1398719702</v>
      </c>
      <c r="F36" s="9" t="str">
        <f t="shared" si="5"/>
        <v>N/A</v>
      </c>
      <c r="G36" s="8">
        <v>0.23013406049999999</v>
      </c>
      <c r="H36" s="9" t="str">
        <f t="shared" si="6"/>
        <v>N/A</v>
      </c>
      <c r="I36" s="10">
        <v>2.2679999999999998</v>
      </c>
      <c r="J36" s="10">
        <v>64.53</v>
      </c>
      <c r="K36" s="9" t="str">
        <f t="shared" si="7"/>
        <v>No</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5.3586299999999999E-5</v>
      </c>
      <c r="D38" s="9" t="str">
        <f t="shared" si="4"/>
        <v>N/A</v>
      </c>
      <c r="E38" s="8">
        <v>3.02096E-5</v>
      </c>
      <c r="F38" s="9" t="str">
        <f t="shared" si="5"/>
        <v>N/A</v>
      </c>
      <c r="G38" s="8">
        <v>2.4797E-5</v>
      </c>
      <c r="H38" s="9" t="str">
        <f t="shared" si="6"/>
        <v>N/A</v>
      </c>
      <c r="I38" s="10">
        <v>-43.6</v>
      </c>
      <c r="J38" s="10">
        <v>-17.899999999999999</v>
      </c>
      <c r="K38" s="9" t="str">
        <f t="shared" si="7"/>
        <v>Yes</v>
      </c>
    </row>
    <row r="39" spans="1:11" x14ac:dyDescent="0.2">
      <c r="A39" s="88" t="s">
        <v>401</v>
      </c>
      <c r="B39" s="5" t="s">
        <v>213</v>
      </c>
      <c r="C39" s="8">
        <v>2.7918966014</v>
      </c>
      <c r="D39" s="9" t="str">
        <f t="shared" si="4"/>
        <v>N/A</v>
      </c>
      <c r="E39" s="8">
        <v>2.3639325552999999</v>
      </c>
      <c r="F39" s="9" t="str">
        <f t="shared" si="5"/>
        <v>N/A</v>
      </c>
      <c r="G39" s="8">
        <v>2.4829373237999999</v>
      </c>
      <c r="H39" s="9" t="str">
        <f t="shared" si="6"/>
        <v>N/A</v>
      </c>
      <c r="I39" s="10">
        <v>-15.3</v>
      </c>
      <c r="J39" s="10">
        <v>5.0339999999999998</v>
      </c>
      <c r="K39" s="9" t="str">
        <f t="shared" si="7"/>
        <v>Yes</v>
      </c>
    </row>
    <row r="40" spans="1:11" x14ac:dyDescent="0.2">
      <c r="A40" s="88" t="s">
        <v>402</v>
      </c>
      <c r="B40" s="5" t="s">
        <v>213</v>
      </c>
      <c r="C40" s="8">
        <v>0.22573744170000001</v>
      </c>
      <c r="D40" s="9" t="str">
        <f t="shared" si="4"/>
        <v>N/A</v>
      </c>
      <c r="E40" s="8">
        <v>0.31373526930000001</v>
      </c>
      <c r="F40" s="9" t="str">
        <f t="shared" si="5"/>
        <v>N/A</v>
      </c>
      <c r="G40" s="8">
        <v>0.252132193</v>
      </c>
      <c r="H40" s="9" t="str">
        <f t="shared" si="6"/>
        <v>N/A</v>
      </c>
      <c r="I40" s="10">
        <v>38.979999999999997</v>
      </c>
      <c r="J40" s="10">
        <v>-19.600000000000001</v>
      </c>
      <c r="K40" s="9" t="str">
        <f t="shared" si="7"/>
        <v>Yes</v>
      </c>
    </row>
    <row r="41" spans="1:11" x14ac:dyDescent="0.2">
      <c r="A41" s="88" t="s">
        <v>403</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8" t="s">
        <v>32</v>
      </c>
      <c r="B42" s="5" t="s">
        <v>213</v>
      </c>
      <c r="C42" s="8">
        <v>90.776268536000003</v>
      </c>
      <c r="D42" s="9" t="str">
        <f t="shared" ref="D42:D51" si="8">IF($B42="N/A","N/A",IF(C42&lt;0,"No","Yes"))</f>
        <v>N/A</v>
      </c>
      <c r="E42" s="8">
        <v>89.871375078</v>
      </c>
      <c r="F42" s="9" t="str">
        <f t="shared" ref="F42:F51" si="9">IF($B42="N/A","N/A",IF(E42&lt;0,"No","Yes"))</f>
        <v>N/A</v>
      </c>
      <c r="G42" s="8">
        <v>90.188937479000003</v>
      </c>
      <c r="H42" s="9" t="str">
        <f t="shared" ref="H42:H51" si="10">IF($B42="N/A","N/A",IF(G42&lt;0,"No","Yes"))</f>
        <v>N/A</v>
      </c>
      <c r="I42" s="10">
        <v>-0.997</v>
      </c>
      <c r="J42" s="10">
        <v>0.35339999999999999</v>
      </c>
      <c r="K42" s="9" t="str">
        <f t="shared" ref="K42:K51" si="11">IF(J42="Div by 0", "N/A", IF(J42="N/A","N/A", IF(J42&gt;30, "No", IF(J42&lt;-30, "No", "Yes"))))</f>
        <v>Yes</v>
      </c>
    </row>
    <row r="43" spans="1:11" x14ac:dyDescent="0.2">
      <c r="A43" s="88"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8" t="s">
        <v>40</v>
      </c>
      <c r="B44" s="5" t="s">
        <v>213</v>
      </c>
      <c r="C44" s="8">
        <v>0</v>
      </c>
      <c r="D44" s="9" t="str">
        <f t="shared" si="8"/>
        <v>N/A</v>
      </c>
      <c r="E44" s="8">
        <v>0.22420278339999999</v>
      </c>
      <c r="F44" s="9" t="str">
        <f t="shared" si="9"/>
        <v>N/A</v>
      </c>
      <c r="G44" s="8">
        <v>27.360523904000001</v>
      </c>
      <c r="H44" s="9" t="str">
        <f t="shared" si="10"/>
        <v>N/A</v>
      </c>
      <c r="I44" s="10" t="s">
        <v>1747</v>
      </c>
      <c r="J44" s="10">
        <v>12103</v>
      </c>
      <c r="K44" s="9" t="str">
        <f t="shared" si="11"/>
        <v>No</v>
      </c>
    </row>
    <row r="45" spans="1:11" x14ac:dyDescent="0.2">
      <c r="A45" s="88" t="s">
        <v>163</v>
      </c>
      <c r="B45" s="5" t="s">
        <v>213</v>
      </c>
      <c r="C45" s="8">
        <v>99.166199540999997</v>
      </c>
      <c r="D45" s="9" t="str">
        <f t="shared" si="8"/>
        <v>N/A</v>
      </c>
      <c r="E45" s="8">
        <v>99.202506916000004</v>
      </c>
      <c r="F45" s="9" t="str">
        <f t="shared" si="9"/>
        <v>N/A</v>
      </c>
      <c r="G45" s="8">
        <v>99.069470585000005</v>
      </c>
      <c r="H45" s="9" t="str">
        <f t="shared" si="10"/>
        <v>N/A</v>
      </c>
      <c r="I45" s="10">
        <v>3.6600000000000001E-2</v>
      </c>
      <c r="J45" s="10">
        <v>-0.13400000000000001</v>
      </c>
      <c r="K45" s="9" t="str">
        <f t="shared" si="11"/>
        <v>Yes</v>
      </c>
    </row>
    <row r="46" spans="1:11" x14ac:dyDescent="0.2">
      <c r="A46" s="88" t="s">
        <v>41</v>
      </c>
      <c r="B46" s="5" t="s">
        <v>213</v>
      </c>
      <c r="C46" s="8">
        <v>86.153509080000006</v>
      </c>
      <c r="D46" s="9" t="str">
        <f t="shared" si="8"/>
        <v>N/A</v>
      </c>
      <c r="E46" s="8">
        <v>85.940400749000005</v>
      </c>
      <c r="F46" s="9" t="str">
        <f t="shared" si="9"/>
        <v>N/A</v>
      </c>
      <c r="G46" s="8">
        <v>86.268016188000004</v>
      </c>
      <c r="H46" s="9" t="str">
        <f t="shared" si="10"/>
        <v>N/A</v>
      </c>
      <c r="I46" s="10">
        <v>-0.247</v>
      </c>
      <c r="J46" s="10">
        <v>0.38119999999999998</v>
      </c>
      <c r="K46" s="9" t="str">
        <f t="shared" si="11"/>
        <v>Yes</v>
      </c>
    </row>
    <row r="47" spans="1:11" x14ac:dyDescent="0.2">
      <c r="A47" s="88" t="s">
        <v>42</v>
      </c>
      <c r="B47" s="5" t="s">
        <v>213</v>
      </c>
      <c r="C47" s="8">
        <v>100</v>
      </c>
      <c r="D47" s="9" t="str">
        <f t="shared" si="8"/>
        <v>N/A</v>
      </c>
      <c r="E47" s="8">
        <v>96.991214065999998</v>
      </c>
      <c r="F47" s="9" t="str">
        <f t="shared" si="9"/>
        <v>N/A</v>
      </c>
      <c r="G47" s="8">
        <v>95.888045624</v>
      </c>
      <c r="H47" s="9" t="str">
        <f t="shared" si="10"/>
        <v>N/A</v>
      </c>
      <c r="I47" s="10">
        <v>-3.01</v>
      </c>
      <c r="J47" s="10">
        <v>-1.1399999999999999</v>
      </c>
      <c r="K47" s="9" t="str">
        <f t="shared" si="11"/>
        <v>Yes</v>
      </c>
    </row>
    <row r="48" spans="1:11" x14ac:dyDescent="0.2">
      <c r="A48" s="88" t="s">
        <v>43</v>
      </c>
      <c r="B48" s="5" t="s">
        <v>213</v>
      </c>
      <c r="C48" s="8">
        <v>99.957010882999995</v>
      </c>
      <c r="D48" s="9" t="str">
        <f t="shared" si="8"/>
        <v>N/A</v>
      </c>
      <c r="E48" s="8">
        <v>99.931476841000006</v>
      </c>
      <c r="F48" s="9" t="str">
        <f t="shared" si="9"/>
        <v>N/A</v>
      </c>
      <c r="G48" s="8">
        <v>99.956139741000001</v>
      </c>
      <c r="H48" s="9" t="str">
        <f t="shared" si="10"/>
        <v>N/A</v>
      </c>
      <c r="I48" s="10">
        <v>-2.5999999999999999E-2</v>
      </c>
      <c r="J48" s="10">
        <v>2.47E-2</v>
      </c>
      <c r="K48" s="9" t="str">
        <f t="shared" si="11"/>
        <v>Yes</v>
      </c>
    </row>
    <row r="49" spans="1:12" x14ac:dyDescent="0.2">
      <c r="A49" s="88" t="s">
        <v>44</v>
      </c>
      <c r="B49" s="5" t="s">
        <v>213</v>
      </c>
      <c r="C49" s="8">
        <v>76.463843087000001</v>
      </c>
      <c r="D49" s="9" t="str">
        <f t="shared" si="8"/>
        <v>N/A</v>
      </c>
      <c r="E49" s="8">
        <v>75.320713841</v>
      </c>
      <c r="F49" s="9" t="str">
        <f t="shared" si="9"/>
        <v>N/A</v>
      </c>
      <c r="G49" s="8">
        <v>77.023282268000003</v>
      </c>
      <c r="H49" s="9" t="str">
        <f t="shared" si="10"/>
        <v>N/A</v>
      </c>
      <c r="I49" s="10">
        <v>-1.49</v>
      </c>
      <c r="J49" s="10">
        <v>2.2599999999999998</v>
      </c>
      <c r="K49" s="9" t="str">
        <f t="shared" si="11"/>
        <v>Yes</v>
      </c>
    </row>
    <row r="50" spans="1:12" x14ac:dyDescent="0.2">
      <c r="A50" s="88" t="s">
        <v>45</v>
      </c>
      <c r="B50" s="5" t="s">
        <v>213</v>
      </c>
      <c r="C50" s="8">
        <v>21.194887231999999</v>
      </c>
      <c r="D50" s="9" t="str">
        <f t="shared" si="8"/>
        <v>N/A</v>
      </c>
      <c r="E50" s="8">
        <v>21.29950706</v>
      </c>
      <c r="F50" s="9" t="str">
        <f t="shared" si="9"/>
        <v>N/A</v>
      </c>
      <c r="G50" s="8">
        <v>21.766769745000001</v>
      </c>
      <c r="H50" s="9" t="str">
        <f t="shared" si="10"/>
        <v>N/A</v>
      </c>
      <c r="I50" s="10">
        <v>0.49359999999999998</v>
      </c>
      <c r="J50" s="10">
        <v>2.194</v>
      </c>
      <c r="K50" s="9" t="str">
        <f t="shared" si="11"/>
        <v>Yes</v>
      </c>
    </row>
    <row r="51" spans="1:12" x14ac:dyDescent="0.2">
      <c r="A51" s="88" t="s">
        <v>50</v>
      </c>
      <c r="B51" s="5" t="s">
        <v>213</v>
      </c>
      <c r="C51" s="8">
        <v>2.3412696815</v>
      </c>
      <c r="D51" s="9" t="str">
        <f t="shared" si="8"/>
        <v>N/A</v>
      </c>
      <c r="E51" s="8">
        <v>3.3797790992999999</v>
      </c>
      <c r="F51" s="9" t="str">
        <f t="shared" si="9"/>
        <v>N/A</v>
      </c>
      <c r="G51" s="8">
        <v>1.2099479867</v>
      </c>
      <c r="H51" s="9" t="str">
        <f t="shared" si="10"/>
        <v>N/A</v>
      </c>
      <c r="I51" s="10">
        <v>44.36</v>
      </c>
      <c r="J51" s="10">
        <v>-64.2</v>
      </c>
      <c r="K51" s="9" t="str">
        <f t="shared" si="11"/>
        <v>No</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0.55430463910000005</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0</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50394174</v>
      </c>
      <c r="D7" s="34" t="str">
        <f>IF($B7="N/A","N/A",IF(C7&gt;15,"No",IF(C7&lt;-15,"No","Yes")))</f>
        <v>N/A</v>
      </c>
      <c r="E7" s="33">
        <v>52703425</v>
      </c>
      <c r="F7" s="34" t="str">
        <f>IF($B7="N/A","N/A",IF(E7&gt;15,"No",IF(E7&lt;-15,"No","Yes")))</f>
        <v>N/A</v>
      </c>
      <c r="G7" s="33">
        <v>56239122</v>
      </c>
      <c r="H7" s="34" t="str">
        <f>IF($B7="N/A","N/A",IF(G7&gt;15,"No",IF(G7&lt;-15,"No","Yes")))</f>
        <v>N/A</v>
      </c>
      <c r="I7" s="35">
        <v>4.5819999999999999</v>
      </c>
      <c r="J7" s="35">
        <v>6.7089999999999996</v>
      </c>
      <c r="K7" s="34" t="str">
        <f t="shared" ref="K7:K22" si="0">IF(J7="Div by 0", "N/A", IF(J7="N/A","N/A", IF(J7&gt;30, "No", IF(J7&lt;-30, "No", "Yes"))))</f>
        <v>Yes</v>
      </c>
    </row>
    <row r="8" spans="1:11" x14ac:dyDescent="0.2">
      <c r="A8" s="3" t="s">
        <v>362</v>
      </c>
      <c r="B8" s="32" t="s">
        <v>213</v>
      </c>
      <c r="C8" s="36" t="s">
        <v>213</v>
      </c>
      <c r="D8" s="34" t="str">
        <f>IF($B8="N/A","N/A",IF(C8&gt;15,"No",IF(C8&lt;-15,"No","Yes")))</f>
        <v>N/A</v>
      </c>
      <c r="E8" s="36">
        <v>99.647279089999998</v>
      </c>
      <c r="F8" s="34" t="str">
        <f>IF($B8="N/A","N/A",IF(E8&gt;15,"No",IF(E8&lt;-15,"No","Yes")))</f>
        <v>N/A</v>
      </c>
      <c r="G8" s="36">
        <v>78.932516051999997</v>
      </c>
      <c r="H8" s="34" t="str">
        <f>IF($B8="N/A","N/A",IF(G8&gt;15,"No",IF(G8&lt;-15,"No","Yes")))</f>
        <v>N/A</v>
      </c>
      <c r="I8" s="35" t="s">
        <v>213</v>
      </c>
      <c r="J8" s="35">
        <v>-20.8</v>
      </c>
      <c r="K8" s="34" t="str">
        <f t="shared" si="0"/>
        <v>Yes</v>
      </c>
    </row>
    <row r="9" spans="1:11" x14ac:dyDescent="0.2">
      <c r="A9" s="3" t="s">
        <v>119</v>
      </c>
      <c r="B9" s="37" t="s">
        <v>213</v>
      </c>
      <c r="C9" s="9">
        <v>0.23205063349999999</v>
      </c>
      <c r="D9" s="9" t="str">
        <f>IF($B9="N/A","N/A",IF(C9&gt;15,"No",IF(C9&lt;-15,"No","Yes")))</f>
        <v>N/A</v>
      </c>
      <c r="E9" s="9">
        <v>0.196664638</v>
      </c>
      <c r="F9" s="9" t="str">
        <f>IF($B9="N/A","N/A",IF(E9&gt;15,"No",IF(E9&lt;-15,"No","Yes")))</f>
        <v>N/A</v>
      </c>
      <c r="G9" s="9">
        <v>20.957882307999999</v>
      </c>
      <c r="H9" s="9" t="str">
        <f>IF($B9="N/A","N/A",IF(G9&gt;15,"No",IF(G9&lt;-15,"No","Yes")))</f>
        <v>N/A</v>
      </c>
      <c r="I9" s="10">
        <v>-15.2</v>
      </c>
      <c r="J9" s="10">
        <v>10557</v>
      </c>
      <c r="K9" s="9" t="str">
        <f t="shared" si="0"/>
        <v>No</v>
      </c>
    </row>
    <row r="10" spans="1:11" x14ac:dyDescent="0.2">
      <c r="A10" s="3" t="s">
        <v>120</v>
      </c>
      <c r="B10" s="37" t="s">
        <v>213</v>
      </c>
      <c r="C10" s="9">
        <v>0.22880621079999999</v>
      </c>
      <c r="D10" s="9" t="str">
        <f>IF($B10="N/A","N/A",IF(C10&gt;15,"No",IF(C10&lt;-15,"No","Yes")))</f>
        <v>N/A</v>
      </c>
      <c r="E10" s="9">
        <v>0.15605627150000001</v>
      </c>
      <c r="F10" s="9" t="str">
        <f>IF($B10="N/A","N/A",IF(E10&gt;15,"No",IF(E10&lt;-15,"No","Yes")))</f>
        <v>N/A</v>
      </c>
      <c r="G10" s="9">
        <v>0.10960163990000001</v>
      </c>
      <c r="H10" s="9" t="str">
        <f>IF($B10="N/A","N/A",IF(G10&gt;15,"No",IF(G10&lt;-15,"No","Yes")))</f>
        <v>N/A</v>
      </c>
      <c r="I10" s="10">
        <v>-31.8</v>
      </c>
      <c r="J10" s="10">
        <v>-29.8</v>
      </c>
      <c r="K10" s="9" t="str">
        <f t="shared" si="0"/>
        <v>Yes</v>
      </c>
    </row>
    <row r="11" spans="1:11" x14ac:dyDescent="0.2">
      <c r="A11" s="3" t="s">
        <v>839</v>
      </c>
      <c r="B11" s="37" t="s">
        <v>214</v>
      </c>
      <c r="C11" s="9">
        <v>99.768675641000002</v>
      </c>
      <c r="D11" s="9" t="str">
        <f>IF(OR($B11="N/A",$C11="N/A"),"N/A",IF(C11&gt;100,"No",IF(C11&lt;95,"No","Yes")))</f>
        <v>Yes</v>
      </c>
      <c r="E11" s="9">
        <v>99.940891887000006</v>
      </c>
      <c r="F11" s="9" t="str">
        <f>IF(OR($B11="N/A",$E11="N/A"),"N/A",IF(E11&gt;100,"No",IF(E11&lt;95,"No","Yes")))</f>
        <v>Yes</v>
      </c>
      <c r="G11" s="9">
        <v>98.471211908000001</v>
      </c>
      <c r="H11" s="9" t="str">
        <f>IF($B11="N/A","N/A",IF(G11&gt;100,"No",IF(G11&lt;95,"No","Yes")))</f>
        <v>Yes</v>
      </c>
      <c r="I11" s="10">
        <v>0.1726</v>
      </c>
      <c r="J11" s="10">
        <v>-1.47</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3" t="s">
        <v>13</v>
      </c>
      <c r="B14" s="37" t="s">
        <v>213</v>
      </c>
      <c r="C14" s="38">
        <v>50161929</v>
      </c>
      <c r="D14" s="9" t="str">
        <f>IF($B14="N/A","N/A",IF(C14&gt;15,"No",IF(C14&lt;-15,"No","Yes")))</f>
        <v>N/A</v>
      </c>
      <c r="E14" s="38">
        <v>52517529</v>
      </c>
      <c r="F14" s="9" t="str">
        <f>IF($B14="N/A","N/A",IF(E14&gt;15,"No",IF(E14&lt;-15,"No","Yes")))</f>
        <v>N/A</v>
      </c>
      <c r="G14" s="38">
        <v>44390954</v>
      </c>
      <c r="H14" s="9" t="str">
        <f>IF($B14="N/A","N/A",IF(G14&gt;15,"No",IF(G14&lt;-15,"No","Yes")))</f>
        <v>N/A</v>
      </c>
      <c r="I14" s="10">
        <v>4.6959999999999997</v>
      </c>
      <c r="J14" s="10">
        <v>-15.5</v>
      </c>
      <c r="K14" s="9" t="str">
        <f t="shared" si="0"/>
        <v>Yes</v>
      </c>
    </row>
    <row r="15" spans="1:11" ht="14.25" customHeight="1" x14ac:dyDescent="0.2">
      <c r="A15" s="3" t="s">
        <v>444</v>
      </c>
      <c r="B15" s="37" t="s">
        <v>213</v>
      </c>
      <c r="C15" s="9">
        <v>0.3304597796</v>
      </c>
      <c r="D15" s="9" t="str">
        <f>IF($B15="N/A","N/A",IF(C15&gt;15,"No",IF(C15&lt;-15,"No","Yes")))</f>
        <v>N/A</v>
      </c>
      <c r="E15" s="9">
        <v>0.40206004360000003</v>
      </c>
      <c r="F15" s="9" t="str">
        <f>IF($B15="N/A","N/A",IF(E15&gt;15,"No",IF(E15&lt;-15,"No","Yes")))</f>
        <v>N/A</v>
      </c>
      <c r="G15" s="9">
        <v>0.36554294370000001</v>
      </c>
      <c r="H15" s="9" t="str">
        <f>IF($B15="N/A","N/A",IF(G15&gt;15,"No",IF(G15&lt;-15,"No","Yes")))</f>
        <v>N/A</v>
      </c>
      <c r="I15" s="10">
        <v>21.67</v>
      </c>
      <c r="J15" s="10">
        <v>-9.08</v>
      </c>
      <c r="K15" s="9" t="str">
        <f t="shared" si="0"/>
        <v>Yes</v>
      </c>
    </row>
    <row r="16" spans="1:11" ht="12.75" customHeight="1" x14ac:dyDescent="0.2">
      <c r="A16" s="3" t="s">
        <v>862</v>
      </c>
      <c r="B16" s="37" t="s">
        <v>213</v>
      </c>
      <c r="C16" s="39">
        <v>192.04224654999999</v>
      </c>
      <c r="D16" s="9" t="str">
        <f>IF($B16="N/A","N/A",IF(C16&gt;15,"No",IF(C16&lt;-15,"No","Yes")))</f>
        <v>N/A</v>
      </c>
      <c r="E16" s="39">
        <v>170.20084584</v>
      </c>
      <c r="F16" s="9" t="str">
        <f>IF($B16="N/A","N/A",IF(E16&gt;15,"No",IF(E16&lt;-15,"No","Yes")))</f>
        <v>N/A</v>
      </c>
      <c r="G16" s="39">
        <v>215.19517095</v>
      </c>
      <c r="H16" s="9" t="str">
        <f>IF($B16="N/A","N/A",IF(G16&gt;15,"No",IF(G16&lt;-15,"No","Yes")))</f>
        <v>N/A</v>
      </c>
      <c r="I16" s="10">
        <v>-11.4</v>
      </c>
      <c r="J16" s="10">
        <v>26.44</v>
      </c>
      <c r="K16" s="9" t="str">
        <f t="shared" si="0"/>
        <v>Yes</v>
      </c>
    </row>
    <row r="17" spans="1:11" x14ac:dyDescent="0.2">
      <c r="A17" s="3" t="s">
        <v>131</v>
      </c>
      <c r="B17" s="37" t="s">
        <v>213</v>
      </c>
      <c r="C17" s="38">
        <v>834</v>
      </c>
      <c r="D17" s="9" t="str">
        <f>IF($B17="N/A","N/A",IF(C17&gt;15,"No",IF(C17&lt;-15,"No","Yes")))</f>
        <v>N/A</v>
      </c>
      <c r="E17" s="38">
        <v>497</v>
      </c>
      <c r="F17" s="9" t="str">
        <f>IF($B17="N/A","N/A",IF(E17&gt;15,"No",IF(E17&lt;-15,"No","Yes")))</f>
        <v>N/A</v>
      </c>
      <c r="G17" s="38">
        <v>4997</v>
      </c>
      <c r="H17" s="9" t="str">
        <f>IF($B17="N/A","N/A",IF(G17&gt;15,"No",IF(G17&lt;-15,"No","Yes")))</f>
        <v>N/A</v>
      </c>
      <c r="I17" s="10">
        <v>-40.4</v>
      </c>
      <c r="J17" s="10">
        <v>905.4</v>
      </c>
      <c r="K17" s="9" t="str">
        <f t="shared" si="0"/>
        <v>No</v>
      </c>
    </row>
    <row r="18" spans="1:11" x14ac:dyDescent="0.2">
      <c r="A18" s="3" t="s">
        <v>346</v>
      </c>
      <c r="B18" s="37" t="s">
        <v>213</v>
      </c>
      <c r="C18" s="8" t="s">
        <v>213</v>
      </c>
      <c r="D18" s="9" t="str">
        <f>IF($B18="N/A","N/A",IF(C18&gt;15,"No",IF(C18&lt;-15,"No","Yes")))</f>
        <v>N/A</v>
      </c>
      <c r="E18" s="8">
        <v>9.4301270000000004E-4</v>
      </c>
      <c r="F18" s="9" t="str">
        <f>IF($B18="N/A","N/A",IF(E18&gt;15,"No",IF(E18&lt;-15,"No","Yes")))</f>
        <v>N/A</v>
      </c>
      <c r="G18" s="8">
        <v>8.8852737999999994E-3</v>
      </c>
      <c r="H18" s="9" t="str">
        <f>IF($B18="N/A","N/A",IF(G18&gt;15,"No",IF(G18&lt;-15,"No","Yes")))</f>
        <v>N/A</v>
      </c>
      <c r="I18" s="10" t="s">
        <v>213</v>
      </c>
      <c r="J18" s="10">
        <v>842.2</v>
      </c>
      <c r="K18" s="9" t="str">
        <f t="shared" si="0"/>
        <v>No</v>
      </c>
    </row>
    <row r="19" spans="1:11" ht="27.75" customHeight="1" x14ac:dyDescent="0.2">
      <c r="A19" s="3" t="s">
        <v>841</v>
      </c>
      <c r="B19" s="37" t="s">
        <v>213</v>
      </c>
      <c r="C19" s="39">
        <v>109.35611511</v>
      </c>
      <c r="D19" s="9" t="str">
        <f>IF($B19="N/A","N/A",IF(C19&gt;60,"No",IF(C19&lt;15,"No","Yes")))</f>
        <v>N/A</v>
      </c>
      <c r="E19" s="39">
        <v>72.181086519000004</v>
      </c>
      <c r="F19" s="9" t="str">
        <f>IF($B19="N/A","N/A",IF(E19&gt;60,"No",IF(E19&lt;15,"No","Yes")))</f>
        <v>N/A</v>
      </c>
      <c r="G19" s="39">
        <v>49.379827896999998</v>
      </c>
      <c r="H19" s="9" t="str">
        <f>IF($B19="N/A","N/A",IF(G19&gt;60,"No",IF(G19&lt;15,"No","Yes")))</f>
        <v>N/A</v>
      </c>
      <c r="I19" s="10">
        <v>-34</v>
      </c>
      <c r="J19" s="10">
        <v>-31.6</v>
      </c>
      <c r="K19" s="9" t="str">
        <f t="shared" si="0"/>
        <v>No</v>
      </c>
    </row>
    <row r="20" spans="1:11" x14ac:dyDescent="0.2">
      <c r="A20" s="3" t="s">
        <v>27</v>
      </c>
      <c r="B20" s="37" t="s">
        <v>217</v>
      </c>
      <c r="C20" s="38">
        <v>13</v>
      </c>
      <c r="D20" s="9" t="str">
        <f>IF($B20="N/A","N/A",IF(C20="N/A","N/A",IF(C20=0,"Yes","No")))</f>
        <v>No</v>
      </c>
      <c r="E20" s="38">
        <v>11</v>
      </c>
      <c r="F20" s="9" t="str">
        <f>IF($B20="N/A","N/A",IF(E20="N/A","N/A",IF(E20=0,"Yes","No")))</f>
        <v>No</v>
      </c>
      <c r="G20" s="38">
        <v>11</v>
      </c>
      <c r="H20" s="9" t="str">
        <f>IF($B20="N/A","N/A",IF(G20=0,"Yes","No"))</f>
        <v>No</v>
      </c>
      <c r="I20" s="10">
        <v>-53.8</v>
      </c>
      <c r="J20" s="10">
        <v>-50</v>
      </c>
      <c r="K20" s="9" t="str">
        <f t="shared" si="0"/>
        <v>No</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50161929</v>
      </c>
      <c r="D6" s="9" t="str">
        <f>IF($B6="N/A","N/A",IF(C6&gt;15,"No",IF(C6&lt;-15,"No","Yes")))</f>
        <v>N/A</v>
      </c>
      <c r="E6" s="38">
        <v>52517529</v>
      </c>
      <c r="F6" s="9" t="str">
        <f>IF($B6="N/A","N/A",IF(E6&gt;15,"No",IF(E6&lt;-15,"No","Yes")))</f>
        <v>N/A</v>
      </c>
      <c r="G6" s="38">
        <v>44390954</v>
      </c>
      <c r="H6" s="9" t="str">
        <f>IF($B6="N/A","N/A",IF(G6&gt;15,"No",IF(G6&lt;-15,"No","Yes")))</f>
        <v>N/A</v>
      </c>
      <c r="I6" s="10">
        <v>4.6959999999999997</v>
      </c>
      <c r="J6" s="10">
        <v>-15.5</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78.677667897999996</v>
      </c>
      <c r="D9" s="9" t="str">
        <f>IF($B9="N/A","N/A",IF(C9&gt;60,"No",IF(C9&lt;15,"No","Yes")))</f>
        <v>No</v>
      </c>
      <c r="E9" s="39">
        <v>80.025289842000007</v>
      </c>
      <c r="F9" s="9" t="str">
        <f>IF($B9="N/A","N/A",IF(E9&gt;60,"No",IF(E9&lt;15,"No","Yes")))</f>
        <v>No</v>
      </c>
      <c r="G9" s="39">
        <v>82.582240628999998</v>
      </c>
      <c r="H9" s="9" t="str">
        <f>IF($B9="N/A","N/A",IF(G9&gt;60,"No",IF(G9&lt;15,"No","Yes")))</f>
        <v>No</v>
      </c>
      <c r="I9" s="10">
        <v>1.7130000000000001</v>
      </c>
      <c r="J9" s="10">
        <v>3.1949999999999998</v>
      </c>
      <c r="K9" s="9" t="str">
        <f t="shared" si="0"/>
        <v>Yes</v>
      </c>
    </row>
    <row r="10" spans="1:11" x14ac:dyDescent="0.2">
      <c r="A10" s="3" t="s">
        <v>14</v>
      </c>
      <c r="B10" s="37" t="s">
        <v>272</v>
      </c>
      <c r="C10" s="9">
        <v>0.71667100360000002</v>
      </c>
      <c r="D10" s="9" t="str">
        <f>IF($B10="N/A","N/A",IF(C10&gt;15,"No",IF(C10&lt;=0,"No","Yes")))</f>
        <v>Yes</v>
      </c>
      <c r="E10" s="9">
        <v>0.71186136730000005</v>
      </c>
      <c r="F10" s="9" t="str">
        <f>IF($B10="N/A","N/A",IF(E10&gt;15,"No",IF(E10&lt;=0,"No","Yes")))</f>
        <v>Yes</v>
      </c>
      <c r="G10" s="9">
        <v>0.83203438249999995</v>
      </c>
      <c r="H10" s="9" t="str">
        <f>IF($B10="N/A","N/A",IF(G10&gt;15,"No",IF(G10&lt;=0,"No","Yes")))</f>
        <v>Yes</v>
      </c>
      <c r="I10" s="10">
        <v>-0.67100000000000004</v>
      </c>
      <c r="J10" s="10">
        <v>16.88</v>
      </c>
      <c r="K10" s="9" t="str">
        <f t="shared" si="0"/>
        <v>Yes</v>
      </c>
    </row>
    <row r="11" spans="1:11" x14ac:dyDescent="0.2">
      <c r="A11" s="3" t="s">
        <v>877</v>
      </c>
      <c r="B11" s="37" t="s">
        <v>213</v>
      </c>
      <c r="C11" s="39">
        <v>117.30181142000001</v>
      </c>
      <c r="D11" s="9" t="str">
        <f>IF($B11="N/A","N/A",IF(C11&gt;15,"No",IF(C11&lt;-15,"No","Yes")))</f>
        <v>N/A</v>
      </c>
      <c r="E11" s="39">
        <v>101.2975081</v>
      </c>
      <c r="F11" s="9" t="str">
        <f>IF($B11="N/A","N/A",IF(E11&gt;15,"No",IF(E11&lt;-15,"No","Yes")))</f>
        <v>N/A</v>
      </c>
      <c r="G11" s="39">
        <v>111.76436314999999</v>
      </c>
      <c r="H11" s="9" t="str">
        <f>IF($B11="N/A","N/A",IF(G11&gt;15,"No",IF(G11&lt;-15,"No","Yes")))</f>
        <v>N/A</v>
      </c>
      <c r="I11" s="10">
        <v>-13.6</v>
      </c>
      <c r="J11" s="10">
        <v>10.33</v>
      </c>
      <c r="K11" s="9" t="str">
        <f t="shared" si="0"/>
        <v>Yes</v>
      </c>
    </row>
    <row r="12" spans="1:11" x14ac:dyDescent="0.2">
      <c r="A12" s="3" t="s">
        <v>939</v>
      </c>
      <c r="B12" s="37" t="s">
        <v>213</v>
      </c>
      <c r="C12" s="9">
        <v>1.7236318802999999</v>
      </c>
      <c r="D12" s="9" t="str">
        <f>IF($B12="N/A","N/A",IF(C12&gt;15,"No",IF(C12&lt;-15,"No","Yes")))</f>
        <v>N/A</v>
      </c>
      <c r="E12" s="9">
        <v>1.8023848761000001</v>
      </c>
      <c r="F12" s="9" t="str">
        <f>IF($B12="N/A","N/A",IF(E12&gt;15,"No",IF(E12&lt;-15,"No","Yes")))</f>
        <v>N/A</v>
      </c>
      <c r="G12" s="9">
        <v>1.8334749012</v>
      </c>
      <c r="H12" s="9" t="str">
        <f>IF($B12="N/A","N/A",IF(G12&gt;15,"No",IF(G12&lt;-15,"No","Yes")))</f>
        <v>N/A</v>
      </c>
      <c r="I12" s="10">
        <v>4.569</v>
      </c>
      <c r="J12" s="10">
        <v>1.7250000000000001</v>
      </c>
      <c r="K12" s="9" t="str">
        <f t="shared" si="0"/>
        <v>Yes</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87.134400274000001</v>
      </c>
      <c r="D15" s="9" t="str">
        <f>IF($B15="N/A","N/A",IF(C15&gt;15,"No",IF(C15&lt;-15,"No","Yes")))</f>
        <v>N/A</v>
      </c>
      <c r="E15" s="9">
        <v>91.404607021999993</v>
      </c>
      <c r="F15" s="9" t="str">
        <f>IF($B15="N/A","N/A",IF(E15&gt;15,"No",IF(E15&lt;-15,"No","Yes")))</f>
        <v>N/A</v>
      </c>
      <c r="G15" s="9">
        <v>93.435921652000005</v>
      </c>
      <c r="H15" s="9" t="str">
        <f>IF($B15="N/A","N/A",IF(G15&gt;15,"No",IF(G15&lt;-15,"No","Yes")))</f>
        <v>N/A</v>
      </c>
      <c r="I15" s="10">
        <v>4.9009999999999998</v>
      </c>
      <c r="J15" s="10">
        <v>2.222</v>
      </c>
      <c r="K15" s="9" t="str">
        <f t="shared" si="0"/>
        <v>Yes</v>
      </c>
    </row>
    <row r="16" spans="1:11" x14ac:dyDescent="0.2">
      <c r="A16" s="3" t="s">
        <v>165</v>
      </c>
      <c r="B16" s="37"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7" t="s">
        <v>275</v>
      </c>
      <c r="C17" s="9">
        <v>99.960755098000007</v>
      </c>
      <c r="D17" s="9" t="str">
        <f>IF($B17="N/A","N/A",IF(C17&gt;98,"Yes","No"))</f>
        <v>Yes</v>
      </c>
      <c r="E17" s="9">
        <v>99.965731442000006</v>
      </c>
      <c r="F17" s="9" t="str">
        <f>IF($B17="N/A","N/A",IF(E17&gt;98,"Yes","No"))</f>
        <v>Yes</v>
      </c>
      <c r="G17" s="9">
        <v>99.971021123</v>
      </c>
      <c r="H17" s="9" t="str">
        <f>IF($B17="N/A","N/A",IF(G17&gt;98,"Yes","No"))</f>
        <v>Yes</v>
      </c>
      <c r="I17" s="10">
        <v>5.0000000000000001E-3</v>
      </c>
      <c r="J17" s="10">
        <v>5.3E-3</v>
      </c>
      <c r="K17" s="9" t="str">
        <f t="shared" si="0"/>
        <v>Yes</v>
      </c>
    </row>
    <row r="18" spans="1:11" x14ac:dyDescent="0.2">
      <c r="A18" s="3" t="s">
        <v>53</v>
      </c>
      <c r="B18" s="37" t="s">
        <v>275</v>
      </c>
      <c r="C18" s="9">
        <v>99.997597780000007</v>
      </c>
      <c r="D18" s="9" t="str">
        <f>IF($B18="N/A","N/A",IF(C18&gt;98,"Yes","No"))</f>
        <v>Yes</v>
      </c>
      <c r="E18" s="9">
        <v>99.998290095000002</v>
      </c>
      <c r="F18" s="9" t="str">
        <f>IF($B18="N/A","N/A",IF(E18&gt;98,"Yes","No"))</f>
        <v>Yes</v>
      </c>
      <c r="G18" s="9">
        <v>99.998355520999993</v>
      </c>
      <c r="H18" s="9" t="str">
        <f>IF($B18="N/A","N/A",IF(G18&gt;98,"Yes","No"))</f>
        <v>Yes</v>
      </c>
      <c r="I18" s="10">
        <v>6.9999999999999999E-4</v>
      </c>
      <c r="J18" s="10">
        <v>1E-4</v>
      </c>
      <c r="K18" s="9" t="str">
        <f t="shared" si="0"/>
        <v>Yes</v>
      </c>
    </row>
    <row r="19" spans="1:11" ht="12.75" customHeight="1" x14ac:dyDescent="0.2">
      <c r="A19" s="3" t="s">
        <v>678</v>
      </c>
      <c r="B19" s="37" t="s">
        <v>223</v>
      </c>
      <c r="C19" s="9">
        <v>99.340342354000001</v>
      </c>
      <c r="D19" s="9" t="str">
        <f>IF($B19="N/A","N/A",IF(C19&gt;100,"No",IF(C19&lt;98,"No","Yes")))</f>
        <v>Yes</v>
      </c>
      <c r="E19" s="9">
        <v>98.936368465000001</v>
      </c>
      <c r="F19" s="9" t="str">
        <f>IF($B19="N/A","N/A",IF(E19&gt;100,"No",IF(E19&lt;98,"No","Yes")))</f>
        <v>Yes</v>
      </c>
      <c r="G19" s="9">
        <v>98.597743585000003</v>
      </c>
      <c r="H19" s="9" t="str">
        <f>IF($B19="N/A","N/A",IF(G19&gt;100,"No",IF(G19&lt;98,"No","Yes")))</f>
        <v>Yes</v>
      </c>
      <c r="I19" s="10">
        <v>-0.40699999999999997</v>
      </c>
      <c r="J19" s="10">
        <v>-0.34200000000000003</v>
      </c>
      <c r="K19" s="9" t="str">
        <f>IF(J19="Div by 0", "N/A", IF(J19="N/A","N/A", IF(J19&gt;30, "No", IF(J19&lt;-30, "No", "Yes"))))</f>
        <v>Yes</v>
      </c>
    </row>
    <row r="20" spans="1:11" x14ac:dyDescent="0.2">
      <c r="A20" s="3" t="s">
        <v>679</v>
      </c>
      <c r="B20" s="37" t="s">
        <v>223</v>
      </c>
      <c r="C20" s="9">
        <v>99.854895931000001</v>
      </c>
      <c r="D20" s="9" t="str">
        <f>IF($B20="N/A","N/A",IF(C20&gt;100,"No",IF(C20&lt;98,"No","Yes")))</f>
        <v>Yes</v>
      </c>
      <c r="E20" s="9">
        <v>99.787379561999998</v>
      </c>
      <c r="F20" s="9" t="str">
        <f>IF($B20="N/A","N/A",IF(E20&gt;100,"No",IF(E20&lt;98,"No","Yes")))</f>
        <v>Yes</v>
      </c>
      <c r="G20" s="9">
        <v>99.748068040999996</v>
      </c>
      <c r="H20" s="9" t="str">
        <f>IF($B20="N/A","N/A",IF(G20&gt;100,"No",IF(G20&lt;98,"No","Yes")))</f>
        <v>Yes</v>
      </c>
      <c r="I20" s="10">
        <v>-6.8000000000000005E-2</v>
      </c>
      <c r="J20" s="10">
        <v>-3.9E-2</v>
      </c>
      <c r="K20" s="9" t="str">
        <f>IF(J20="Div by 0", "N/A", IF(J20="N/A","N/A", IF(J20&gt;30, "No", IF(J20&lt;-30, "No", "Yes"))))</f>
        <v>Yes</v>
      </c>
    </row>
    <row r="21" spans="1:11" x14ac:dyDescent="0.2">
      <c r="A21" s="3" t="s">
        <v>680</v>
      </c>
      <c r="B21" s="37" t="s">
        <v>223</v>
      </c>
      <c r="C21" s="9">
        <v>99.854895931000001</v>
      </c>
      <c r="D21" s="9" t="str">
        <f>IF($B21="N/A","N/A",IF(C21&gt;100,"No",IF(C21&lt;98,"No","Yes")))</f>
        <v>Yes</v>
      </c>
      <c r="E21" s="9">
        <v>99.787379561999998</v>
      </c>
      <c r="F21" s="9" t="str">
        <f>IF($B21="N/A","N/A",IF(E21&gt;100,"No",IF(E21&lt;98,"No","Yes")))</f>
        <v>Yes</v>
      </c>
      <c r="G21" s="9">
        <v>99.748068040999996</v>
      </c>
      <c r="H21" s="9" t="str">
        <f>IF($B21="N/A","N/A",IF(G21&gt;100,"No",IF(G21&lt;98,"No","Yes")))</f>
        <v>Yes</v>
      </c>
      <c r="I21" s="10">
        <v>-6.8000000000000005E-2</v>
      </c>
      <c r="J21" s="10">
        <v>-3.9E-2</v>
      </c>
      <c r="K21" s="9" t="str">
        <f>IF(J21="Div by 0", "N/A", IF(J21="N/A","N/A", IF(J21&gt;30, "No", IF(J21&lt;-30, "No", "Yes"))))</f>
        <v>Yes</v>
      </c>
    </row>
    <row r="22" spans="1:11" ht="15" customHeight="1" x14ac:dyDescent="0.2">
      <c r="A22" s="3" t="s">
        <v>1714</v>
      </c>
      <c r="B22" s="37" t="s">
        <v>213</v>
      </c>
      <c r="C22" s="9">
        <v>65.859311351000002</v>
      </c>
      <c r="D22" s="9" t="str">
        <f>IF($B22="N/A","N/A",IF(C22&gt;15,"No",IF(C22&lt;-15,"No","Yes")))</f>
        <v>N/A</v>
      </c>
      <c r="E22" s="9">
        <v>67.070463273000001</v>
      </c>
      <c r="F22" s="9" t="str">
        <f>IF($B22="N/A","N/A",IF(E22&gt;15,"No",IF(E22&lt;-15,"No","Yes")))</f>
        <v>N/A</v>
      </c>
      <c r="G22" s="9">
        <v>66.663311629000006</v>
      </c>
      <c r="H22" s="9" t="str">
        <f>IF($B22="N/A","N/A",IF(G22&gt;15,"No",IF(G22&lt;-15,"No","Yes")))</f>
        <v>N/A</v>
      </c>
      <c r="I22" s="10">
        <v>1.839</v>
      </c>
      <c r="J22" s="10">
        <v>-0.60699999999999998</v>
      </c>
      <c r="K22" s="9" t="str">
        <f t="shared" ref="K22:K31" si="1">IF(J22="Div by 0", "N/A", IF(J22="N/A","N/A", IF(J22&gt;30, "No", IF(J22&lt;-30, "No", "Yes"))))</f>
        <v>Yes</v>
      </c>
    </row>
    <row r="23" spans="1:11" x14ac:dyDescent="0.2">
      <c r="A23" s="3" t="s">
        <v>940</v>
      </c>
      <c r="B23" s="37" t="s">
        <v>213</v>
      </c>
      <c r="C23" s="9">
        <v>33.930704698</v>
      </c>
      <c r="D23" s="9" t="str">
        <f>IF($B23="N/A","N/A",IF(C23&gt;15,"No",IF(C23&lt;-15,"No","Yes")))</f>
        <v>N/A</v>
      </c>
      <c r="E23" s="9">
        <v>32.671636169000003</v>
      </c>
      <c r="F23" s="9" t="str">
        <f>IF($B23="N/A","N/A",IF(E23&gt;15,"No",IF(E23&lt;-15,"No","Yes")))</f>
        <v>N/A</v>
      </c>
      <c r="G23" s="9">
        <v>33.042808676999996</v>
      </c>
      <c r="H23" s="9" t="str">
        <f>IF($B23="N/A","N/A",IF(G23&gt;15,"No",IF(G23&lt;-15,"No","Yes")))</f>
        <v>N/A</v>
      </c>
      <c r="I23" s="10">
        <v>-3.71</v>
      </c>
      <c r="J23" s="10">
        <v>1.1359999999999999</v>
      </c>
      <c r="K23" s="9" t="str">
        <f t="shared" si="1"/>
        <v>Yes</v>
      </c>
    </row>
    <row r="24" spans="1:11" ht="25.5" x14ac:dyDescent="0.2">
      <c r="A24" s="3" t="s">
        <v>941</v>
      </c>
      <c r="B24" s="37" t="s">
        <v>213</v>
      </c>
      <c r="C24" s="9">
        <v>0</v>
      </c>
      <c r="D24" s="9" t="str">
        <f>IF($B24="N/A","N/A",IF(C24&gt;15,"No",IF(C24&lt;-15,"No","Yes")))</f>
        <v>N/A</v>
      </c>
      <c r="E24" s="9">
        <v>0</v>
      </c>
      <c r="F24" s="9" t="str">
        <f>IF($B24="N/A","N/A",IF(E24&gt;15,"No",IF(E24&lt;-15,"No","Yes")))</f>
        <v>N/A</v>
      </c>
      <c r="G24" s="9">
        <v>0</v>
      </c>
      <c r="H24" s="9" t="str">
        <f>IF($B24="N/A","N/A",IF(G24&gt;15,"No",IF(G24&lt;-15,"No","Yes")))</f>
        <v>N/A</v>
      </c>
      <c r="I24" s="10" t="s">
        <v>1747</v>
      </c>
      <c r="J24" s="10" t="s">
        <v>1747</v>
      </c>
      <c r="K24" s="9" t="str">
        <f t="shared" si="1"/>
        <v>N/A</v>
      </c>
    </row>
    <row r="25" spans="1:11" x14ac:dyDescent="0.2">
      <c r="A25" s="3" t="s">
        <v>166</v>
      </c>
      <c r="B25" s="37" t="s">
        <v>213</v>
      </c>
      <c r="C25" s="9">
        <v>99.854895931000001</v>
      </c>
      <c r="D25" s="9" t="str">
        <f t="shared" ref="D25:D27" si="2">IF($B25="N/A","N/A",IF(C25&gt;15,"No",IF(C25&lt;-15,"No","Yes")))</f>
        <v>N/A</v>
      </c>
      <c r="E25" s="9">
        <v>99.787379561999998</v>
      </c>
      <c r="F25" s="9" t="str">
        <f t="shared" ref="F25:F27" si="3">IF($B25="N/A","N/A",IF(E25&gt;15,"No",IF(E25&lt;-15,"No","Yes")))</f>
        <v>N/A</v>
      </c>
      <c r="G25" s="9">
        <v>99.748068040999996</v>
      </c>
      <c r="H25" s="9" t="str">
        <f t="shared" ref="H25:H27" si="4">IF($B25="N/A","N/A",IF(G25&gt;15,"No",IF(G25&lt;-15,"No","Yes")))</f>
        <v>N/A</v>
      </c>
      <c r="I25" s="10">
        <v>-6.8000000000000005E-2</v>
      </c>
      <c r="J25" s="10">
        <v>-3.9E-2</v>
      </c>
      <c r="K25" s="9" t="str">
        <f t="shared" si="1"/>
        <v>Yes</v>
      </c>
    </row>
    <row r="26" spans="1:11" x14ac:dyDescent="0.2">
      <c r="A26" s="3" t="s">
        <v>167</v>
      </c>
      <c r="B26" s="37" t="s">
        <v>213</v>
      </c>
      <c r="C26" s="9">
        <v>99.854895931000001</v>
      </c>
      <c r="D26" s="9" t="str">
        <f t="shared" si="2"/>
        <v>N/A</v>
      </c>
      <c r="E26" s="9">
        <v>99.787379561999998</v>
      </c>
      <c r="F26" s="9" t="str">
        <f t="shared" si="3"/>
        <v>N/A</v>
      </c>
      <c r="G26" s="9">
        <v>99.748068040999996</v>
      </c>
      <c r="H26" s="9" t="str">
        <f t="shared" si="4"/>
        <v>N/A</v>
      </c>
      <c r="I26" s="10">
        <v>-6.8000000000000005E-2</v>
      </c>
      <c r="J26" s="10">
        <v>-3.9E-2</v>
      </c>
      <c r="K26" s="9" t="str">
        <f t="shared" si="1"/>
        <v>Yes</v>
      </c>
    </row>
    <row r="27" spans="1:11" x14ac:dyDescent="0.2">
      <c r="A27" s="3" t="s">
        <v>168</v>
      </c>
      <c r="B27" s="37" t="s">
        <v>213</v>
      </c>
      <c r="C27" s="9">
        <v>99.854895931000001</v>
      </c>
      <c r="D27" s="9" t="str">
        <f t="shared" si="2"/>
        <v>N/A</v>
      </c>
      <c r="E27" s="9">
        <v>99.787379561999998</v>
      </c>
      <c r="F27" s="9" t="str">
        <f t="shared" si="3"/>
        <v>N/A</v>
      </c>
      <c r="G27" s="9">
        <v>99.748068040999996</v>
      </c>
      <c r="H27" s="9" t="str">
        <f t="shared" si="4"/>
        <v>N/A</v>
      </c>
      <c r="I27" s="10">
        <v>-6.8000000000000005E-2</v>
      </c>
      <c r="J27" s="10">
        <v>-3.9E-2</v>
      </c>
      <c r="K27" s="9" t="str">
        <f t="shared" si="1"/>
        <v>Yes</v>
      </c>
    </row>
    <row r="28" spans="1:11" x14ac:dyDescent="0.2">
      <c r="A28" s="3" t="s">
        <v>54</v>
      </c>
      <c r="B28" s="37" t="s">
        <v>213</v>
      </c>
      <c r="C28" s="9">
        <v>17.746721822000001</v>
      </c>
      <c r="D28" s="9" t="str">
        <f>IF($B28="N/A","N/A",IF(C28&gt;15,"No",IF(C28&lt;-15,"No","Yes")))</f>
        <v>N/A</v>
      </c>
      <c r="E28" s="9">
        <v>16.974014524000001</v>
      </c>
      <c r="F28" s="9" t="str">
        <f>IF($B28="N/A","N/A",IF(E28&gt;15,"No",IF(E28&lt;-15,"No","Yes")))</f>
        <v>N/A</v>
      </c>
      <c r="G28" s="9">
        <v>17.65845582</v>
      </c>
      <c r="H28" s="9" t="str">
        <f>IF($B28="N/A","N/A",IF(G28&gt;15,"No",IF(G28&lt;-15,"No","Yes")))</f>
        <v>N/A</v>
      </c>
      <c r="I28" s="10">
        <v>-4.3499999999999996</v>
      </c>
      <c r="J28" s="10">
        <v>4.032</v>
      </c>
      <c r="K28" s="9" t="str">
        <f t="shared" si="1"/>
        <v>Yes</v>
      </c>
    </row>
    <row r="29" spans="1:11" x14ac:dyDescent="0.2">
      <c r="A29" s="3" t="s">
        <v>55</v>
      </c>
      <c r="B29" s="37" t="s">
        <v>213</v>
      </c>
      <c r="C29" s="9">
        <v>82.108174109000004</v>
      </c>
      <c r="D29" s="9" t="str">
        <f>IF($B29="N/A","N/A",IF(C29&gt;15,"No",IF(C29&lt;-15,"No","Yes")))</f>
        <v>N/A</v>
      </c>
      <c r="E29" s="9">
        <v>82.813365039000004</v>
      </c>
      <c r="F29" s="9" t="str">
        <f>IF($B29="N/A","N/A",IF(E29&gt;15,"No",IF(E29&lt;-15,"No","Yes")))</f>
        <v>N/A</v>
      </c>
      <c r="G29" s="9">
        <v>82.089612220999996</v>
      </c>
      <c r="H29" s="9" t="str">
        <f>IF($B29="N/A","N/A",IF(G29&gt;15,"No",IF(G29&lt;-15,"No","Yes")))</f>
        <v>N/A</v>
      </c>
      <c r="I29" s="10">
        <v>0.8589</v>
      </c>
      <c r="J29" s="10">
        <v>-0.874</v>
      </c>
      <c r="K29" s="9" t="str">
        <f t="shared" si="1"/>
        <v>Yes</v>
      </c>
    </row>
    <row r="30" spans="1:11" x14ac:dyDescent="0.2">
      <c r="A30" s="3" t="s">
        <v>56</v>
      </c>
      <c r="B30" s="37" t="s">
        <v>213</v>
      </c>
      <c r="C30" s="9">
        <v>66.403861781000003</v>
      </c>
      <c r="D30" s="9" t="str">
        <f>IF($B30="N/A","N/A",IF(C30&gt;15,"No",IF(C30&lt;-15,"No","Yes")))</f>
        <v>N/A</v>
      </c>
      <c r="E30" s="9">
        <v>67.488523689000004</v>
      </c>
      <c r="F30" s="9" t="str">
        <f>IF($B30="N/A","N/A",IF(E30&gt;15,"No",IF(E30&lt;-15,"No","Yes")))</f>
        <v>N/A</v>
      </c>
      <c r="G30" s="9">
        <v>69.637807288000005</v>
      </c>
      <c r="H30" s="9" t="str">
        <f>IF($B30="N/A","N/A",IF(G30&gt;15,"No",IF(G30&lt;-15,"No","Yes")))</f>
        <v>N/A</v>
      </c>
      <c r="I30" s="10">
        <v>1.633</v>
      </c>
      <c r="J30" s="10">
        <v>3.1850000000000001</v>
      </c>
      <c r="K30" s="9" t="str">
        <f t="shared" si="1"/>
        <v>Yes</v>
      </c>
    </row>
    <row r="31" spans="1:11" x14ac:dyDescent="0.2">
      <c r="A31" s="3" t="s">
        <v>57</v>
      </c>
      <c r="B31" s="37" t="s">
        <v>213</v>
      </c>
      <c r="C31" s="9">
        <v>28.635501637000001</v>
      </c>
      <c r="D31" s="9" t="str">
        <f>IF($B31="N/A","N/A",IF(C31&gt;15,"No",IF(C31&lt;-15,"No","Yes")))</f>
        <v>N/A</v>
      </c>
      <c r="E31" s="9">
        <v>26.641748509999999</v>
      </c>
      <c r="F31" s="9" t="str">
        <f>IF($B31="N/A","N/A",IF(E31&gt;15,"No",IF(E31&lt;-15,"No","Yes")))</f>
        <v>N/A</v>
      </c>
      <c r="G31" s="9">
        <v>20.800544183</v>
      </c>
      <c r="H31" s="9" t="str">
        <f>IF($B31="N/A","N/A",IF(G31&gt;15,"No",IF(G31&lt;-15,"No","Yes")))</f>
        <v>N/A</v>
      </c>
      <c r="I31" s="10">
        <v>-6.96</v>
      </c>
      <c r="J31" s="10">
        <v>-21.9</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116940</v>
      </c>
      <c r="D6" s="9" t="str">
        <f t="shared" ref="D6:F18" si="0">IF($B6="N/A","N/A",IF(C6&lt;0,"No","Yes"))</f>
        <v>N/A</v>
      </c>
      <c r="E6" s="38">
        <v>103649</v>
      </c>
      <c r="F6" s="9" t="str">
        <f t="shared" si="0"/>
        <v>N/A</v>
      </c>
      <c r="G6" s="38">
        <v>11786529</v>
      </c>
      <c r="H6" s="9" t="str">
        <f t="shared" ref="H6:H18" si="1">IF($B6="N/A","N/A",IF(G6&lt;0,"No","Yes"))</f>
        <v>N/A</v>
      </c>
      <c r="I6" s="10">
        <v>-11.4</v>
      </c>
      <c r="J6" s="10">
        <v>11272</v>
      </c>
      <c r="K6" s="9" t="str">
        <f t="shared" ref="K6:K18" si="2">IF(J6="Div by 0", "N/A", IF(J6="N/A","N/A", IF(J6&gt;30, "No", IF(J6&lt;-30, "No", "Yes"))))</f>
        <v>No</v>
      </c>
    </row>
    <row r="7" spans="1:11" x14ac:dyDescent="0.2">
      <c r="A7" s="28" t="s">
        <v>445</v>
      </c>
      <c r="B7" s="87" t="s">
        <v>213</v>
      </c>
      <c r="C7" s="9">
        <v>70.667008722000006</v>
      </c>
      <c r="D7" s="9" t="str">
        <f t="shared" si="0"/>
        <v>N/A</v>
      </c>
      <c r="E7" s="9">
        <v>71.625389536</v>
      </c>
      <c r="F7" s="9" t="str">
        <f t="shared" si="0"/>
        <v>N/A</v>
      </c>
      <c r="G7" s="9">
        <v>3.6227629015999998</v>
      </c>
      <c r="H7" s="9" t="str">
        <f t="shared" si="1"/>
        <v>N/A</v>
      </c>
      <c r="I7" s="10">
        <v>1.3560000000000001</v>
      </c>
      <c r="J7" s="10">
        <v>-94.9</v>
      </c>
      <c r="K7" s="9" t="str">
        <f t="shared" si="2"/>
        <v>No</v>
      </c>
    </row>
    <row r="8" spans="1:11" x14ac:dyDescent="0.2">
      <c r="A8" s="28" t="s">
        <v>446</v>
      </c>
      <c r="B8" s="87" t="s">
        <v>213</v>
      </c>
      <c r="C8" s="9">
        <v>25.271079186000001</v>
      </c>
      <c r="D8" s="9" t="str">
        <f t="shared" si="0"/>
        <v>N/A</v>
      </c>
      <c r="E8" s="9">
        <v>25.408831729999999</v>
      </c>
      <c r="F8" s="9" t="str">
        <f t="shared" si="0"/>
        <v>N/A</v>
      </c>
      <c r="G8" s="9">
        <v>26.513242363</v>
      </c>
      <c r="H8" s="9" t="str">
        <f t="shared" si="1"/>
        <v>N/A</v>
      </c>
      <c r="I8" s="10">
        <v>0.54510000000000003</v>
      </c>
      <c r="J8" s="10">
        <v>4.3470000000000004</v>
      </c>
      <c r="K8" s="9" t="str">
        <f t="shared" si="2"/>
        <v>Yes</v>
      </c>
    </row>
    <row r="9" spans="1:11" x14ac:dyDescent="0.2">
      <c r="A9" s="28" t="s">
        <v>447</v>
      </c>
      <c r="B9" s="87" t="s">
        <v>213</v>
      </c>
      <c r="C9" s="9">
        <v>1.2356764152999999</v>
      </c>
      <c r="D9" s="9" t="str">
        <f t="shared" si="0"/>
        <v>N/A</v>
      </c>
      <c r="E9" s="9">
        <v>1.2416907061</v>
      </c>
      <c r="F9" s="9" t="str">
        <f t="shared" si="0"/>
        <v>N/A</v>
      </c>
      <c r="G9" s="9">
        <v>18.923535504</v>
      </c>
      <c r="H9" s="9" t="str">
        <f t="shared" si="1"/>
        <v>N/A</v>
      </c>
      <c r="I9" s="10">
        <v>0.48670000000000002</v>
      </c>
      <c r="J9" s="10">
        <v>1424</v>
      </c>
      <c r="K9" s="9" t="str">
        <f t="shared" si="2"/>
        <v>No</v>
      </c>
    </row>
    <row r="10" spans="1:11" x14ac:dyDescent="0.2">
      <c r="A10" s="28" t="s">
        <v>448</v>
      </c>
      <c r="B10" s="87" t="s">
        <v>213</v>
      </c>
      <c r="C10" s="9">
        <v>2.6415255687000001</v>
      </c>
      <c r="D10" s="9" t="str">
        <f t="shared" si="0"/>
        <v>N/A</v>
      </c>
      <c r="E10" s="9">
        <v>1.6536580189000001</v>
      </c>
      <c r="F10" s="9" t="str">
        <f t="shared" si="0"/>
        <v>N/A</v>
      </c>
      <c r="G10" s="9">
        <v>50.936709186999998</v>
      </c>
      <c r="H10" s="9" t="str">
        <f t="shared" si="1"/>
        <v>N/A</v>
      </c>
      <c r="I10" s="10">
        <v>-37.4</v>
      </c>
      <c r="J10" s="10">
        <v>2980</v>
      </c>
      <c r="K10" s="9" t="str">
        <f t="shared" si="2"/>
        <v>No</v>
      </c>
    </row>
    <row r="11" spans="1:11" x14ac:dyDescent="0.2">
      <c r="A11" s="2" t="s">
        <v>207</v>
      </c>
      <c r="B11" s="87" t="s">
        <v>213</v>
      </c>
      <c r="C11" s="9">
        <v>0</v>
      </c>
      <c r="D11" s="9" t="str">
        <f t="shared" si="0"/>
        <v>N/A</v>
      </c>
      <c r="E11" s="9">
        <v>0</v>
      </c>
      <c r="F11" s="9" t="str">
        <f t="shared" si="0"/>
        <v>N/A</v>
      </c>
      <c r="G11" s="9">
        <v>0</v>
      </c>
      <c r="H11" s="9" t="str">
        <f t="shared" si="1"/>
        <v>N/A</v>
      </c>
      <c r="I11" s="10" t="s">
        <v>1747</v>
      </c>
      <c r="J11" s="10" t="s">
        <v>1747</v>
      </c>
      <c r="K11" s="9" t="str">
        <f t="shared" si="2"/>
        <v>N/A</v>
      </c>
    </row>
    <row r="12" spans="1:11" x14ac:dyDescent="0.2">
      <c r="A12" s="2" t="s">
        <v>939</v>
      </c>
      <c r="B12" s="87" t="s">
        <v>213</v>
      </c>
      <c r="C12" s="9">
        <v>3.4205576000000001E-3</v>
      </c>
      <c r="D12" s="9" t="str">
        <f t="shared" si="0"/>
        <v>N/A</v>
      </c>
      <c r="E12" s="9">
        <v>3.1838223200000002E-2</v>
      </c>
      <c r="F12" s="9" t="str">
        <f t="shared" si="0"/>
        <v>N/A</v>
      </c>
      <c r="G12" s="9">
        <v>1.4105933986000001</v>
      </c>
      <c r="H12" s="9" t="str">
        <f t="shared" si="1"/>
        <v>N/A</v>
      </c>
      <c r="I12" s="10">
        <v>830.8</v>
      </c>
      <c r="J12" s="10">
        <v>4331</v>
      </c>
      <c r="K12" s="9" t="str">
        <f t="shared" si="2"/>
        <v>No</v>
      </c>
    </row>
    <row r="13" spans="1:11" x14ac:dyDescent="0.2">
      <c r="A13" s="2" t="s">
        <v>51</v>
      </c>
      <c r="B13" s="87"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
      <c r="A14" s="2" t="s">
        <v>52</v>
      </c>
      <c r="B14" s="87" t="s">
        <v>213</v>
      </c>
      <c r="C14" s="9">
        <v>0</v>
      </c>
      <c r="D14" s="9" t="str">
        <f t="shared" si="0"/>
        <v>N/A</v>
      </c>
      <c r="E14" s="9">
        <v>0</v>
      </c>
      <c r="F14" s="9" t="str">
        <f t="shared" si="0"/>
        <v>N/A</v>
      </c>
      <c r="G14" s="9">
        <v>0</v>
      </c>
      <c r="H14" s="9" t="str">
        <f t="shared" si="1"/>
        <v>N/A</v>
      </c>
      <c r="I14" s="10" t="s">
        <v>1747</v>
      </c>
      <c r="J14" s="10" t="s">
        <v>1747</v>
      </c>
      <c r="K14" s="9" t="str">
        <f t="shared" si="2"/>
        <v>N/A</v>
      </c>
    </row>
    <row r="15" spans="1:11" x14ac:dyDescent="0.2">
      <c r="A15" s="2" t="s">
        <v>164</v>
      </c>
      <c r="B15" s="87" t="s">
        <v>213</v>
      </c>
      <c r="C15" s="9">
        <v>22.406362237</v>
      </c>
      <c r="D15" s="9" t="str">
        <f t="shared" si="0"/>
        <v>N/A</v>
      </c>
      <c r="E15" s="9">
        <v>15.675983367000001</v>
      </c>
      <c r="F15" s="9" t="str">
        <f t="shared" si="0"/>
        <v>N/A</v>
      </c>
      <c r="G15" s="9">
        <v>90.831847103000001</v>
      </c>
      <c r="H15" s="9" t="str">
        <f t="shared" si="1"/>
        <v>N/A</v>
      </c>
      <c r="I15" s="10">
        <v>-30</v>
      </c>
      <c r="J15" s="10">
        <v>479.4</v>
      </c>
      <c r="K15" s="9" t="str">
        <f t="shared" si="2"/>
        <v>No</v>
      </c>
    </row>
    <row r="16" spans="1:11" x14ac:dyDescent="0.2">
      <c r="A16" s="2" t="s">
        <v>165</v>
      </c>
      <c r="B16" s="87" t="s">
        <v>213</v>
      </c>
      <c r="C16" s="9">
        <v>100</v>
      </c>
      <c r="D16" s="9" t="str">
        <f t="shared" si="0"/>
        <v>N/A</v>
      </c>
      <c r="E16" s="9">
        <v>100</v>
      </c>
      <c r="F16" s="9" t="str">
        <f t="shared" si="0"/>
        <v>N/A</v>
      </c>
      <c r="G16" s="9">
        <v>99.999745472000001</v>
      </c>
      <c r="H16" s="9" t="str">
        <f t="shared" si="1"/>
        <v>N/A</v>
      </c>
      <c r="I16" s="10">
        <v>0</v>
      </c>
      <c r="J16" s="10">
        <v>0</v>
      </c>
      <c r="K16" s="9" t="str">
        <f t="shared" si="2"/>
        <v>Yes</v>
      </c>
    </row>
    <row r="17" spans="1:11" x14ac:dyDescent="0.2">
      <c r="A17" s="2" t="s">
        <v>21</v>
      </c>
      <c r="B17" s="87" t="s">
        <v>213</v>
      </c>
      <c r="C17" s="9">
        <v>98.397468786999994</v>
      </c>
      <c r="D17" s="9" t="str">
        <f t="shared" si="0"/>
        <v>N/A</v>
      </c>
      <c r="E17" s="9">
        <v>95.696051096000005</v>
      </c>
      <c r="F17" s="9" t="str">
        <f t="shared" si="0"/>
        <v>N/A</v>
      </c>
      <c r="G17" s="9">
        <v>96.485776262000002</v>
      </c>
      <c r="H17" s="9" t="str">
        <f t="shared" si="1"/>
        <v>N/A</v>
      </c>
      <c r="I17" s="10">
        <v>-2.75</v>
      </c>
      <c r="J17" s="10">
        <v>0.82520000000000004</v>
      </c>
      <c r="K17" s="9" t="str">
        <f t="shared" si="2"/>
        <v>Yes</v>
      </c>
    </row>
    <row r="18" spans="1:11" x14ac:dyDescent="0.2">
      <c r="A18" s="2" t="s">
        <v>53</v>
      </c>
      <c r="B18" s="87" t="s">
        <v>213</v>
      </c>
      <c r="C18" s="9">
        <v>99.988028048999993</v>
      </c>
      <c r="D18" s="9" t="str">
        <f t="shared" si="0"/>
        <v>N/A</v>
      </c>
      <c r="E18" s="9">
        <v>99.974915339000006</v>
      </c>
      <c r="F18" s="9" t="str">
        <f t="shared" si="0"/>
        <v>N/A</v>
      </c>
      <c r="G18" s="9">
        <v>99.668647148000005</v>
      </c>
      <c r="H18" s="9" t="str">
        <f t="shared" si="1"/>
        <v>N/A</v>
      </c>
      <c r="I18" s="10">
        <v>-1.2999999999999999E-2</v>
      </c>
      <c r="J18" s="10">
        <v>-0.30599999999999999</v>
      </c>
      <c r="K18" s="9" t="str">
        <f t="shared" si="2"/>
        <v>Yes</v>
      </c>
    </row>
    <row r="19" spans="1:11" x14ac:dyDescent="0.2">
      <c r="A19" s="3" t="s">
        <v>678</v>
      </c>
      <c r="B19" s="87" t="s">
        <v>213</v>
      </c>
      <c r="C19" s="9">
        <v>97.110484009000004</v>
      </c>
      <c r="D19" s="9" t="str">
        <f t="shared" ref="D19:D21" si="3">IF($B19="N/A","N/A",IF(C19&lt;0,"No","Yes"))</f>
        <v>N/A</v>
      </c>
      <c r="E19" s="9">
        <v>96.092581694000003</v>
      </c>
      <c r="F19" s="9" t="str">
        <f t="shared" ref="F19:F21" si="4">IF($B19="N/A","N/A",IF(E19&lt;0,"No","Yes"))</f>
        <v>N/A</v>
      </c>
      <c r="G19" s="9">
        <v>99.410106232000004</v>
      </c>
      <c r="H19" s="9" t="str">
        <f t="shared" ref="H19:H21" si="5">IF($B19="N/A","N/A",IF(G19&lt;0,"No","Yes"))</f>
        <v>N/A</v>
      </c>
      <c r="I19" s="10">
        <v>-1.05</v>
      </c>
      <c r="J19" s="10">
        <v>3.452</v>
      </c>
      <c r="K19" s="9" t="str">
        <f>IF(J19="Div by 0", "N/A", IF(J19="N/A","N/A", IF(J19&gt;30, "No", IF(J19&lt;-30, "No", "Yes"))))</f>
        <v>Yes</v>
      </c>
    </row>
    <row r="20" spans="1:11" x14ac:dyDescent="0.2">
      <c r="A20" s="3" t="s">
        <v>679</v>
      </c>
      <c r="B20" s="87" t="s">
        <v>213</v>
      </c>
      <c r="C20" s="9">
        <v>99.396271592000005</v>
      </c>
      <c r="D20" s="9" t="str">
        <f t="shared" si="3"/>
        <v>N/A</v>
      </c>
      <c r="E20" s="9">
        <v>99.563912821000002</v>
      </c>
      <c r="F20" s="9" t="str">
        <f t="shared" si="4"/>
        <v>N/A</v>
      </c>
      <c r="G20" s="9">
        <v>99.929368518999993</v>
      </c>
      <c r="H20" s="9" t="str">
        <f t="shared" si="5"/>
        <v>N/A</v>
      </c>
      <c r="I20" s="10">
        <v>0.16869999999999999</v>
      </c>
      <c r="J20" s="10">
        <v>0.36709999999999998</v>
      </c>
      <c r="K20" s="9" t="str">
        <f>IF(J20="Div by 0", "N/A", IF(J20="N/A","N/A", IF(J20&gt;30, "No", IF(J20&lt;-30, "No", "Yes"))))</f>
        <v>Yes</v>
      </c>
    </row>
    <row r="21" spans="1:11" x14ac:dyDescent="0.2">
      <c r="A21" s="3" t="s">
        <v>680</v>
      </c>
      <c r="B21" s="87" t="s">
        <v>213</v>
      </c>
      <c r="C21" s="9">
        <v>99.396271592000005</v>
      </c>
      <c r="D21" s="9" t="str">
        <f t="shared" si="3"/>
        <v>N/A</v>
      </c>
      <c r="E21" s="9">
        <v>99.563912821000002</v>
      </c>
      <c r="F21" s="9" t="str">
        <f t="shared" si="4"/>
        <v>N/A</v>
      </c>
      <c r="G21" s="9">
        <v>99.929368518999993</v>
      </c>
      <c r="H21" s="9" t="str">
        <f t="shared" si="5"/>
        <v>N/A</v>
      </c>
      <c r="I21" s="10">
        <v>0.16869999999999999</v>
      </c>
      <c r="J21" s="10">
        <v>0.36709999999999998</v>
      </c>
      <c r="K21" s="9" t="str">
        <f>IF(J21="Div by 0", "N/A", IF(J21="N/A","N/A", IF(J21&gt;30, "No", IF(J21&lt;-30, "No", "Yes"))))</f>
        <v>Yes</v>
      </c>
    </row>
    <row r="22" spans="1:11" ht="16.5" customHeight="1" x14ac:dyDescent="0.2">
      <c r="A22" s="3" t="s">
        <v>1714</v>
      </c>
      <c r="B22" s="87" t="s">
        <v>213</v>
      </c>
      <c r="C22" s="9">
        <v>71.050966308</v>
      </c>
      <c r="D22" s="9" t="str">
        <f t="shared" ref="D22:D31" si="6">IF($B22="N/A","N/A",IF(C22&lt;0,"No","Yes"))</f>
        <v>N/A</v>
      </c>
      <c r="E22" s="9">
        <v>68.638385319999998</v>
      </c>
      <c r="F22" s="9" t="str">
        <f t="shared" ref="F22:F31" si="7">IF($B22="N/A","N/A",IF(E22&lt;0,"No","Yes"))</f>
        <v>N/A</v>
      </c>
      <c r="G22" s="9">
        <v>63.885092888999999</v>
      </c>
      <c r="I22" s="10">
        <v>-3.4</v>
      </c>
      <c r="J22" s="10">
        <v>-6.93</v>
      </c>
      <c r="K22" s="9" t="str">
        <f t="shared" ref="K22:K31" si="8">IF(J22="Div by 0", "N/A", IF(J22="N/A","N/A", IF(J22&gt;30, "No", IF(J22&lt;-30, "No", "Yes"))))</f>
        <v>Yes</v>
      </c>
    </row>
    <row r="23" spans="1:11" x14ac:dyDescent="0.2">
      <c r="A23" s="3" t="s">
        <v>942</v>
      </c>
      <c r="B23" s="87" t="s">
        <v>213</v>
      </c>
      <c r="C23" s="9">
        <v>26.249358645000001</v>
      </c>
      <c r="D23" s="9" t="str">
        <f t="shared" si="6"/>
        <v>N/A</v>
      </c>
      <c r="E23" s="9">
        <v>28.058157821000002</v>
      </c>
      <c r="F23" s="9" t="str">
        <f t="shared" si="7"/>
        <v>N/A</v>
      </c>
      <c r="G23" s="9">
        <v>35.380297286999998</v>
      </c>
      <c r="H23" s="9" t="str">
        <f t="shared" ref="H23:H31" si="9">IF($B23="N/A","N/A",IF(G23&lt;0,"No","Yes"))</f>
        <v>N/A</v>
      </c>
      <c r="I23" s="10">
        <v>6.891</v>
      </c>
      <c r="J23" s="10">
        <v>26.1</v>
      </c>
      <c r="K23" s="9" t="str">
        <f t="shared" si="8"/>
        <v>Yes</v>
      </c>
    </row>
    <row r="24" spans="1:11" ht="25.5" x14ac:dyDescent="0.2">
      <c r="A24" s="3" t="s">
        <v>943</v>
      </c>
      <c r="B24" s="87" t="s">
        <v>213</v>
      </c>
      <c r="C24" s="9">
        <v>1.8274328715999999</v>
      </c>
      <c r="D24" s="9" t="str">
        <f t="shared" si="6"/>
        <v>N/A</v>
      </c>
      <c r="E24" s="9">
        <v>2.2730561800000002</v>
      </c>
      <c r="F24" s="9" t="str">
        <f t="shared" si="7"/>
        <v>N/A</v>
      </c>
      <c r="G24" s="9">
        <v>0.1900220158</v>
      </c>
      <c r="H24" s="9" t="str">
        <f t="shared" si="9"/>
        <v>N/A</v>
      </c>
      <c r="I24" s="10">
        <v>24.39</v>
      </c>
      <c r="J24" s="10">
        <v>-91.6</v>
      </c>
      <c r="K24" s="9" t="str">
        <f t="shared" si="8"/>
        <v>No</v>
      </c>
    </row>
    <row r="25" spans="1:11" x14ac:dyDescent="0.2">
      <c r="A25" s="2" t="s">
        <v>166</v>
      </c>
      <c r="B25" s="87" t="s">
        <v>213</v>
      </c>
      <c r="C25" s="9">
        <v>99.396271592000005</v>
      </c>
      <c r="D25" s="9" t="str">
        <f t="shared" si="6"/>
        <v>N/A</v>
      </c>
      <c r="E25" s="9">
        <v>99.563912821000002</v>
      </c>
      <c r="F25" s="9" t="str">
        <f t="shared" si="7"/>
        <v>N/A</v>
      </c>
      <c r="G25" s="9">
        <v>99.929368518999993</v>
      </c>
      <c r="H25" s="9" t="str">
        <f t="shared" si="9"/>
        <v>N/A</v>
      </c>
      <c r="I25" s="10">
        <v>0.16869999999999999</v>
      </c>
      <c r="J25" s="10">
        <v>0.36709999999999998</v>
      </c>
      <c r="K25" s="9" t="str">
        <f t="shared" si="8"/>
        <v>Yes</v>
      </c>
    </row>
    <row r="26" spans="1:11" x14ac:dyDescent="0.2">
      <c r="A26" s="2" t="s">
        <v>167</v>
      </c>
      <c r="B26" s="87" t="s">
        <v>213</v>
      </c>
      <c r="C26" s="9">
        <v>99.396271592000005</v>
      </c>
      <c r="D26" s="9" t="str">
        <f t="shared" si="6"/>
        <v>N/A</v>
      </c>
      <c r="E26" s="9">
        <v>99.563912821000002</v>
      </c>
      <c r="F26" s="9" t="str">
        <f t="shared" si="7"/>
        <v>N/A</v>
      </c>
      <c r="G26" s="9">
        <v>99.929368518999993</v>
      </c>
      <c r="H26" s="9" t="str">
        <f t="shared" si="9"/>
        <v>N/A</v>
      </c>
      <c r="I26" s="10">
        <v>0.16869999999999999</v>
      </c>
      <c r="J26" s="10">
        <v>0.36709999999999998</v>
      </c>
      <c r="K26" s="9" t="str">
        <f t="shared" si="8"/>
        <v>Yes</v>
      </c>
    </row>
    <row r="27" spans="1:11" x14ac:dyDescent="0.2">
      <c r="A27" s="2" t="s">
        <v>168</v>
      </c>
      <c r="B27" s="87" t="s">
        <v>213</v>
      </c>
      <c r="C27" s="9">
        <v>99.396271592000005</v>
      </c>
      <c r="D27" s="9" t="str">
        <f t="shared" si="6"/>
        <v>N/A</v>
      </c>
      <c r="E27" s="9">
        <v>99.563912821000002</v>
      </c>
      <c r="F27" s="9" t="str">
        <f t="shared" si="7"/>
        <v>N/A</v>
      </c>
      <c r="G27" s="9">
        <v>99.929368518999993</v>
      </c>
      <c r="H27" s="9" t="str">
        <f t="shared" si="9"/>
        <v>N/A</v>
      </c>
      <c r="I27" s="10">
        <v>0.16869999999999999</v>
      </c>
      <c r="J27" s="10">
        <v>0.36709999999999998</v>
      </c>
      <c r="K27" s="9" t="str">
        <f t="shared" si="8"/>
        <v>Yes</v>
      </c>
    </row>
    <row r="28" spans="1:11" x14ac:dyDescent="0.2">
      <c r="A28" s="2" t="s">
        <v>54</v>
      </c>
      <c r="B28" s="87" t="s">
        <v>213</v>
      </c>
      <c r="C28" s="9">
        <v>71.610227467000001</v>
      </c>
      <c r="D28" s="9" t="str">
        <f t="shared" si="6"/>
        <v>N/A</v>
      </c>
      <c r="E28" s="9">
        <v>71.421817865999998</v>
      </c>
      <c r="F28" s="9" t="str">
        <f t="shared" si="7"/>
        <v>N/A</v>
      </c>
      <c r="G28" s="9">
        <v>18.993394917</v>
      </c>
      <c r="H28" s="9" t="str">
        <f t="shared" si="9"/>
        <v>N/A</v>
      </c>
      <c r="I28" s="10">
        <v>-0.26300000000000001</v>
      </c>
      <c r="J28" s="10">
        <v>-73.400000000000006</v>
      </c>
      <c r="K28" s="9" t="str">
        <f t="shared" si="8"/>
        <v>No</v>
      </c>
    </row>
    <row r="29" spans="1:11" x14ac:dyDescent="0.2">
      <c r="A29" s="2" t="s">
        <v>55</v>
      </c>
      <c r="B29" s="87" t="s">
        <v>213</v>
      </c>
      <c r="C29" s="9">
        <v>27.786044125</v>
      </c>
      <c r="D29" s="9" t="str">
        <f t="shared" si="6"/>
        <v>N/A</v>
      </c>
      <c r="E29" s="9">
        <v>28.142094955000001</v>
      </c>
      <c r="F29" s="9" t="str">
        <f t="shared" si="7"/>
        <v>N/A</v>
      </c>
      <c r="G29" s="9">
        <v>80.935973602000004</v>
      </c>
      <c r="H29" s="9" t="str">
        <f t="shared" si="9"/>
        <v>N/A</v>
      </c>
      <c r="I29" s="10">
        <v>1.2809999999999999</v>
      </c>
      <c r="J29" s="10">
        <v>187.6</v>
      </c>
      <c r="K29" s="9" t="str">
        <f t="shared" si="8"/>
        <v>No</v>
      </c>
    </row>
    <row r="30" spans="1:11" x14ac:dyDescent="0.2">
      <c r="A30" s="2" t="s">
        <v>56</v>
      </c>
      <c r="B30" s="87" t="s">
        <v>213</v>
      </c>
      <c r="C30" s="9">
        <v>75.214639985999995</v>
      </c>
      <c r="D30" s="9" t="str">
        <f t="shared" si="6"/>
        <v>N/A</v>
      </c>
      <c r="E30" s="9">
        <v>76.055726539000005</v>
      </c>
      <c r="F30" s="9" t="str">
        <f t="shared" si="7"/>
        <v>N/A</v>
      </c>
      <c r="G30" s="9">
        <v>71.762679242000004</v>
      </c>
      <c r="H30" s="9" t="str">
        <f t="shared" si="9"/>
        <v>N/A</v>
      </c>
      <c r="I30" s="10">
        <v>1.1180000000000001</v>
      </c>
      <c r="J30" s="10">
        <v>-5.64</v>
      </c>
      <c r="K30" s="9" t="str">
        <f t="shared" si="8"/>
        <v>Yes</v>
      </c>
    </row>
    <row r="31" spans="1:11" x14ac:dyDescent="0.2">
      <c r="A31" s="2" t="s">
        <v>57</v>
      </c>
      <c r="B31" s="87" t="s">
        <v>213</v>
      </c>
      <c r="C31" s="9">
        <v>16.965965451999999</v>
      </c>
      <c r="D31" s="9" t="str">
        <f t="shared" si="6"/>
        <v>N/A</v>
      </c>
      <c r="E31" s="9">
        <v>15.538017733</v>
      </c>
      <c r="F31" s="9" t="str">
        <f t="shared" si="7"/>
        <v>N/A</v>
      </c>
      <c r="G31" s="9">
        <v>22.212782066999999</v>
      </c>
      <c r="H31" s="9" t="str">
        <f t="shared" si="9"/>
        <v>N/A</v>
      </c>
      <c r="I31" s="10">
        <v>-8.42</v>
      </c>
      <c r="J31" s="10">
        <v>42.96</v>
      </c>
      <c r="K31" s="9" t="str">
        <f t="shared" si="8"/>
        <v>No</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6</v>
      </c>
      <c r="D6" s="46" t="s">
        <v>213</v>
      </c>
      <c r="E6" s="29">
        <v>7</v>
      </c>
      <c r="F6" s="46" t="s">
        <v>213</v>
      </c>
      <c r="G6" s="29">
        <v>7</v>
      </c>
      <c r="H6" s="46" t="s">
        <v>213</v>
      </c>
      <c r="I6" s="133" t="s">
        <v>213</v>
      </c>
      <c r="J6" s="133" t="s">
        <v>213</v>
      </c>
      <c r="K6" s="46" t="s">
        <v>213</v>
      </c>
      <c r="L6" s="46" t="s">
        <v>213</v>
      </c>
    </row>
    <row r="7" spans="1:12" x14ac:dyDescent="0.2">
      <c r="A7" s="3" t="s">
        <v>17</v>
      </c>
      <c r="B7" s="32" t="s">
        <v>213</v>
      </c>
      <c r="C7" s="33">
        <v>5393617</v>
      </c>
      <c r="D7" s="84" t="str">
        <f>IF($B7="N/A","N/A",IF(C7&gt;10,"No",IF(C7&lt;-10,"No","Yes")))</f>
        <v>N/A</v>
      </c>
      <c r="E7" s="33">
        <v>5696863</v>
      </c>
      <c r="F7" s="84" t="str">
        <f>IF($B7="N/A","N/A",IF(E7&gt;10,"No",IF(E7&lt;-10,"No","Yes")))</f>
        <v>N/A</v>
      </c>
      <c r="G7" s="33">
        <v>5883555</v>
      </c>
      <c r="H7" s="84" t="str">
        <f>IF($B7="N/A","N/A",IF(G7&gt;10,"No",IF(G7&lt;-10,"No","Yes")))</f>
        <v>N/A</v>
      </c>
      <c r="I7" s="85">
        <v>5.6219999999999999</v>
      </c>
      <c r="J7" s="85">
        <v>3.2770000000000001</v>
      </c>
      <c r="K7" s="86" t="s">
        <v>739</v>
      </c>
      <c r="L7" s="34" t="str">
        <f>IF(J7="Div by 0", "N/A", IF(K7="N/A","N/A", IF(J7&gt;VALUE(MID(K7,1,2)), "No", IF(J7&lt;-1*VALUE(MID(K7,1,2)), "No", "Yes"))))</f>
        <v>Yes</v>
      </c>
    </row>
    <row r="8" spans="1:12" x14ac:dyDescent="0.2">
      <c r="A8" s="3" t="s">
        <v>58</v>
      </c>
      <c r="B8" s="37" t="s">
        <v>213</v>
      </c>
      <c r="C8" s="49">
        <v>45424445404</v>
      </c>
      <c r="D8" s="46" t="str">
        <f>IF($B8="N/A","N/A",IF(C8&gt;10,"No",IF(C8&lt;-10,"No","Yes")))</f>
        <v>N/A</v>
      </c>
      <c r="E8" s="49">
        <v>46969744249</v>
      </c>
      <c r="F8" s="46" t="str">
        <f>IF($B8="N/A","N/A",IF(E8&gt;10,"No",IF(E8&lt;-10,"No","Yes")))</f>
        <v>N/A</v>
      </c>
      <c r="G8" s="49">
        <v>47456862665</v>
      </c>
      <c r="H8" s="46" t="str">
        <f>IF($B8="N/A","N/A",IF(G8&gt;10,"No",IF(G8&lt;-10,"No","Yes")))</f>
        <v>N/A</v>
      </c>
      <c r="I8" s="12">
        <v>3.4020000000000001</v>
      </c>
      <c r="J8" s="12">
        <v>1.0369999999999999</v>
      </c>
      <c r="K8" s="47" t="s">
        <v>739</v>
      </c>
      <c r="L8" s="9" t="str">
        <f>IF(J8="Div by 0", "N/A", IF(K8="N/A","N/A", IF(J8&gt;VALUE(MID(K8,1,2)), "No", IF(J8&lt;-1*VALUE(MID(K8,1,2)), "No", "Yes"))))</f>
        <v>Yes</v>
      </c>
    </row>
    <row r="9" spans="1:12" x14ac:dyDescent="0.2">
      <c r="A9" s="61" t="s">
        <v>944</v>
      </c>
      <c r="B9" s="9" t="s">
        <v>213</v>
      </c>
      <c r="C9" s="8">
        <v>14.686489604</v>
      </c>
      <c r="D9" s="46" t="str">
        <f>IF($B9="N/A","N/A",IF(C9&gt;10,"No",IF(C9&lt;-10,"No","Yes")))</f>
        <v>N/A</v>
      </c>
      <c r="E9" s="8">
        <v>14.872992382</v>
      </c>
      <c r="F9" s="46" t="str">
        <f>IF($B9="N/A","N/A",IF(E9&gt;10,"No",IF(E9&lt;-10,"No","Yes")))</f>
        <v>N/A</v>
      </c>
      <c r="G9" s="8">
        <v>13.590456789999999</v>
      </c>
      <c r="H9" s="46" t="str">
        <f>IF($B9="N/A","N/A",IF(G9&gt;10,"No",IF(G9&lt;-10,"No","Yes")))</f>
        <v>N/A</v>
      </c>
      <c r="I9" s="12">
        <v>1.27</v>
      </c>
      <c r="J9" s="12">
        <v>-8.6199999999999992</v>
      </c>
      <c r="K9" s="9" t="s">
        <v>213</v>
      </c>
      <c r="L9" s="9" t="str">
        <f>IF(J9="Div by 0", "N/A", IF(K9="N/A","N/A", IF(J9&gt;VALUE(MID(K9,1,2)), "No", IF(J9&lt;-1*VALUE(MID(K9,1,2)), "No", "Yes"))))</f>
        <v>N/A</v>
      </c>
    </row>
    <row r="10" spans="1:12" x14ac:dyDescent="0.2">
      <c r="A10" s="61" t="s">
        <v>945</v>
      </c>
      <c r="B10" s="9" t="s">
        <v>213</v>
      </c>
      <c r="C10" s="8">
        <v>20.909660438</v>
      </c>
      <c r="D10" s="46" t="str">
        <f t="shared" ref="D10:D19" si="0">IF($B10="N/A","N/A",IF(C10&gt;10,"No",IF(C10&lt;-10,"No","Yes")))</f>
        <v>N/A</v>
      </c>
      <c r="E10" s="8">
        <v>19.773040004999999</v>
      </c>
      <c r="F10" s="46" t="str">
        <f t="shared" ref="F10:F19" si="1">IF($B10="N/A","N/A",IF(E10&gt;10,"No",IF(E10&lt;-10,"No","Yes")))</f>
        <v>N/A</v>
      </c>
      <c r="G10" s="8">
        <v>18.010930466000001</v>
      </c>
      <c r="H10" s="46" t="str">
        <f t="shared" ref="H10:H19" si="2">IF($B10="N/A","N/A",IF(G10&gt;10,"No",IF(G10&lt;-10,"No","Yes")))</f>
        <v>N/A</v>
      </c>
      <c r="I10" s="12">
        <v>-5.44</v>
      </c>
      <c r="J10" s="12">
        <v>-8.91</v>
      </c>
      <c r="K10" s="9" t="s">
        <v>213</v>
      </c>
      <c r="L10" s="9" t="str">
        <f t="shared" ref="L10:L26" si="3">IF(J10="Div by 0", "N/A", IF(K10="N/A","N/A", IF(J10&gt;VALUE(MID(K10,1,2)), "No", IF(J10&lt;-1*VALUE(MID(K10,1,2)), "No", "Yes"))))</f>
        <v>N/A</v>
      </c>
    </row>
    <row r="11" spans="1:12" x14ac:dyDescent="0.2">
      <c r="A11" s="61" t="s">
        <v>946</v>
      </c>
      <c r="B11" s="9" t="s">
        <v>213</v>
      </c>
      <c r="C11" s="8">
        <v>6.9051621574000004</v>
      </c>
      <c r="D11" s="46" t="str">
        <f t="shared" si="0"/>
        <v>N/A</v>
      </c>
      <c r="E11" s="8">
        <v>7.6890737937999996</v>
      </c>
      <c r="F11" s="46" t="str">
        <f t="shared" si="1"/>
        <v>N/A</v>
      </c>
      <c r="G11" s="8">
        <v>7.5223058168000003</v>
      </c>
      <c r="H11" s="46" t="str">
        <f t="shared" si="2"/>
        <v>N/A</v>
      </c>
      <c r="I11" s="12">
        <v>11.35</v>
      </c>
      <c r="J11" s="12">
        <v>-2.17</v>
      </c>
      <c r="K11" s="9" t="s">
        <v>213</v>
      </c>
      <c r="L11" s="9" t="str">
        <f t="shared" si="3"/>
        <v>N/A</v>
      </c>
    </row>
    <row r="12" spans="1:12" x14ac:dyDescent="0.2">
      <c r="A12" s="61" t="s">
        <v>947</v>
      </c>
      <c r="B12" s="9" t="s">
        <v>213</v>
      </c>
      <c r="C12" s="8">
        <v>3.81376727E-2</v>
      </c>
      <c r="D12" s="46" t="str">
        <f t="shared" si="0"/>
        <v>N/A</v>
      </c>
      <c r="E12" s="8">
        <v>2.75063662E-2</v>
      </c>
      <c r="F12" s="46" t="str">
        <f t="shared" si="1"/>
        <v>N/A</v>
      </c>
      <c r="G12" s="8">
        <v>0.1127549585</v>
      </c>
      <c r="H12" s="46" t="str">
        <f t="shared" si="2"/>
        <v>N/A</v>
      </c>
      <c r="I12" s="12">
        <v>-27.9</v>
      </c>
      <c r="J12" s="12">
        <v>309.89999999999998</v>
      </c>
      <c r="K12" s="9" t="s">
        <v>213</v>
      </c>
      <c r="L12" s="9" t="str">
        <f t="shared" si="3"/>
        <v>N/A</v>
      </c>
    </row>
    <row r="13" spans="1:12" x14ac:dyDescent="0.2">
      <c r="A13" s="61" t="s">
        <v>948</v>
      </c>
      <c r="B13" s="11" t="s">
        <v>213</v>
      </c>
      <c r="C13" s="8">
        <v>4.0249613570999996</v>
      </c>
      <c r="D13" s="46" t="str">
        <f t="shared" si="0"/>
        <v>N/A</v>
      </c>
      <c r="E13" s="8">
        <v>5.6065417054999998</v>
      </c>
      <c r="F13" s="46" t="str">
        <f t="shared" si="1"/>
        <v>N/A</v>
      </c>
      <c r="G13" s="8">
        <v>3.0535620045999998</v>
      </c>
      <c r="H13" s="46" t="str">
        <f t="shared" si="2"/>
        <v>N/A</v>
      </c>
      <c r="I13" s="12">
        <v>39.29</v>
      </c>
      <c r="J13" s="12">
        <v>-45.5</v>
      </c>
      <c r="K13" s="9" t="s">
        <v>213</v>
      </c>
      <c r="L13" s="9" t="str">
        <f t="shared" si="3"/>
        <v>N/A</v>
      </c>
    </row>
    <row r="14" spans="1:12" ht="12.75" customHeight="1" x14ac:dyDescent="0.2">
      <c r="A14" s="61" t="s">
        <v>949</v>
      </c>
      <c r="B14" s="11" t="s">
        <v>213</v>
      </c>
      <c r="C14" s="8">
        <v>5.6420209296000001</v>
      </c>
      <c r="D14" s="46" t="str">
        <f t="shared" si="0"/>
        <v>N/A</v>
      </c>
      <c r="E14" s="8">
        <v>5.6858485099999996</v>
      </c>
      <c r="F14" s="46" t="str">
        <f t="shared" si="1"/>
        <v>N/A</v>
      </c>
      <c r="G14" s="8">
        <v>9.0557834506999999</v>
      </c>
      <c r="H14" s="46" t="str">
        <f t="shared" si="2"/>
        <v>N/A</v>
      </c>
      <c r="I14" s="12">
        <v>0.77680000000000005</v>
      </c>
      <c r="J14" s="12">
        <v>59.27</v>
      </c>
      <c r="K14" s="9" t="s">
        <v>213</v>
      </c>
      <c r="L14" s="9" t="str">
        <f t="shared" si="3"/>
        <v>N/A</v>
      </c>
    </row>
    <row r="15" spans="1:12" x14ac:dyDescent="0.2">
      <c r="A15" s="61" t="s">
        <v>950</v>
      </c>
      <c r="B15" s="11" t="s">
        <v>213</v>
      </c>
      <c r="C15" s="8">
        <v>0.2189254447</v>
      </c>
      <c r="D15" s="46" t="str">
        <f t="shared" si="0"/>
        <v>N/A</v>
      </c>
      <c r="E15" s="8">
        <v>0.1760442545</v>
      </c>
      <c r="F15" s="46" t="str">
        <f t="shared" si="1"/>
        <v>N/A</v>
      </c>
      <c r="G15" s="8">
        <v>0.21396927539999999</v>
      </c>
      <c r="H15" s="46" t="str">
        <f t="shared" si="2"/>
        <v>N/A</v>
      </c>
      <c r="I15" s="12">
        <v>-19.600000000000001</v>
      </c>
      <c r="J15" s="12">
        <v>21.54</v>
      </c>
      <c r="K15" s="9" t="s">
        <v>213</v>
      </c>
      <c r="L15" s="9" t="str">
        <f t="shared" si="3"/>
        <v>N/A</v>
      </c>
    </row>
    <row r="16" spans="1:12" ht="12.75" customHeight="1" x14ac:dyDescent="0.2">
      <c r="A16" s="61" t="s">
        <v>951</v>
      </c>
      <c r="B16" s="11" t="s">
        <v>213</v>
      </c>
      <c r="C16" s="8">
        <v>47.574642396999998</v>
      </c>
      <c r="D16" s="46" t="str">
        <f t="shared" si="0"/>
        <v>N/A</v>
      </c>
      <c r="E16" s="8">
        <v>46.168952982999997</v>
      </c>
      <c r="F16" s="46" t="str">
        <f t="shared" si="1"/>
        <v>N/A</v>
      </c>
      <c r="G16" s="8">
        <v>48.440237238000002</v>
      </c>
      <c r="H16" s="46" t="str">
        <f t="shared" si="2"/>
        <v>N/A</v>
      </c>
      <c r="I16" s="12">
        <v>-2.95</v>
      </c>
      <c r="J16" s="12">
        <v>4.92</v>
      </c>
      <c r="K16" s="9" t="s">
        <v>213</v>
      </c>
      <c r="L16" s="9" t="str">
        <f t="shared" si="3"/>
        <v>N/A</v>
      </c>
    </row>
    <row r="17" spans="1:12" ht="12.75" customHeight="1" x14ac:dyDescent="0.2">
      <c r="A17" s="4" t="s">
        <v>952</v>
      </c>
      <c r="B17" s="11" t="s">
        <v>213</v>
      </c>
      <c r="C17" s="8" t="s">
        <v>213</v>
      </c>
      <c r="D17" s="46" t="str">
        <f t="shared" si="0"/>
        <v>N/A</v>
      </c>
      <c r="E17" s="8">
        <v>71.724578948000001</v>
      </c>
      <c r="F17" s="46" t="str">
        <f t="shared" si="1"/>
        <v>N/A</v>
      </c>
      <c r="G17" s="8">
        <v>69.718698984</v>
      </c>
      <c r="H17" s="46" t="str">
        <f t="shared" si="2"/>
        <v>N/A</v>
      </c>
      <c r="I17" s="12" t="s">
        <v>213</v>
      </c>
      <c r="J17" s="12">
        <v>-2.8</v>
      </c>
      <c r="K17" s="9" t="s">
        <v>213</v>
      </c>
      <c r="L17" s="9" t="str">
        <f t="shared" si="3"/>
        <v>N/A</v>
      </c>
    </row>
    <row r="18" spans="1:12" ht="12.75" customHeight="1" x14ac:dyDescent="0.2">
      <c r="A18" s="4" t="s">
        <v>953</v>
      </c>
      <c r="B18" s="11" t="s">
        <v>213</v>
      </c>
      <c r="C18" s="8" t="s">
        <v>213</v>
      </c>
      <c r="D18" s="46" t="str">
        <f t="shared" si="0"/>
        <v>N/A</v>
      </c>
      <c r="E18" s="8">
        <v>13.402428670000001</v>
      </c>
      <c r="F18" s="46" t="str">
        <f t="shared" si="1"/>
        <v>N/A</v>
      </c>
      <c r="G18" s="8">
        <v>16.690844225999999</v>
      </c>
      <c r="H18" s="46" t="str">
        <f t="shared" si="2"/>
        <v>N/A</v>
      </c>
      <c r="I18" s="12" t="s">
        <v>213</v>
      </c>
      <c r="J18" s="12">
        <v>24.54</v>
      </c>
      <c r="K18" s="9" t="s">
        <v>213</v>
      </c>
      <c r="L18" s="9" t="str">
        <f t="shared" si="3"/>
        <v>N/A</v>
      </c>
    </row>
    <row r="19" spans="1:12" ht="12.75" customHeight="1" x14ac:dyDescent="0.2">
      <c r="A19" s="18" t="s">
        <v>132</v>
      </c>
      <c r="B19" s="1" t="s">
        <v>213</v>
      </c>
      <c r="C19" s="38">
        <v>8455</v>
      </c>
      <c r="D19" s="46" t="str">
        <f t="shared" si="0"/>
        <v>N/A</v>
      </c>
      <c r="E19" s="38">
        <v>7329</v>
      </c>
      <c r="F19" s="46" t="str">
        <f t="shared" si="1"/>
        <v>N/A</v>
      </c>
      <c r="G19" s="38">
        <v>7016</v>
      </c>
      <c r="H19" s="46" t="str">
        <f t="shared" si="2"/>
        <v>N/A</v>
      </c>
      <c r="I19" s="12">
        <v>-13.3</v>
      </c>
      <c r="J19" s="12">
        <v>-4.2699999999999996</v>
      </c>
      <c r="K19" s="38" t="s">
        <v>213</v>
      </c>
      <c r="L19" s="9" t="str">
        <f t="shared" si="3"/>
        <v>N/A</v>
      </c>
    </row>
    <row r="20" spans="1:12" ht="12.75" customHeight="1" x14ac:dyDescent="0.2">
      <c r="A20" s="18" t="s">
        <v>133</v>
      </c>
      <c r="B20" s="50" t="s">
        <v>276</v>
      </c>
      <c r="C20" s="8">
        <v>0.1567593695</v>
      </c>
      <c r="D20" s="46" t="str">
        <f>IF($B20="N/A","N/A",IF(C20&gt;=2,"No",IF(C20&lt;0,"No","Yes")))</f>
        <v>Yes</v>
      </c>
      <c r="E20" s="8">
        <v>0.1286497499</v>
      </c>
      <c r="F20" s="46" t="str">
        <f>IF($B20="N/A","N/A",IF(E20&gt;=2,"No",IF(E20&lt;0,"No","Yes")))</f>
        <v>Yes</v>
      </c>
      <c r="G20" s="8">
        <v>0.1192476317</v>
      </c>
      <c r="H20" s="46" t="str">
        <f>IF($B20="N/A","N/A",IF(G20&gt;=2,"No",IF(G20&lt;0,"No","Yes")))</f>
        <v>Yes</v>
      </c>
      <c r="I20" s="12">
        <v>-17.899999999999999</v>
      </c>
      <c r="J20" s="12">
        <v>-7.31</v>
      </c>
      <c r="K20" s="9" t="s">
        <v>213</v>
      </c>
      <c r="L20" s="9" t="str">
        <f t="shared" si="3"/>
        <v>N/A</v>
      </c>
    </row>
    <row r="21" spans="1:12" ht="25.5" x14ac:dyDescent="0.2">
      <c r="A21" s="2" t="s">
        <v>134</v>
      </c>
      <c r="B21" s="50" t="s">
        <v>213</v>
      </c>
      <c r="C21" s="49">
        <v>116184984</v>
      </c>
      <c r="D21" s="46" t="str">
        <f t="shared" ref="D21:D26" si="4">IF($B21="N/A","N/A",IF(C21&gt;10,"No",IF(C21&lt;-10,"No","Yes")))</f>
        <v>N/A</v>
      </c>
      <c r="E21" s="49">
        <v>99389519</v>
      </c>
      <c r="F21" s="46" t="str">
        <f t="shared" ref="F21:F26" si="5">IF($B21="N/A","N/A",IF(E21&gt;10,"No",IF(E21&lt;-10,"No","Yes")))</f>
        <v>N/A</v>
      </c>
      <c r="G21" s="49">
        <v>95360583</v>
      </c>
      <c r="H21" s="46" t="str">
        <f t="shared" ref="H21:H26" si="6">IF($B21="N/A","N/A",IF(G21&gt;10,"No",IF(G21&lt;-10,"No","Yes")))</f>
        <v>N/A</v>
      </c>
      <c r="I21" s="12">
        <v>-14.5</v>
      </c>
      <c r="J21" s="12">
        <v>-4.05</v>
      </c>
      <c r="K21" s="9" t="s">
        <v>213</v>
      </c>
      <c r="L21" s="9" t="str">
        <f t="shared" si="3"/>
        <v>N/A</v>
      </c>
    </row>
    <row r="22" spans="1:12" ht="25.5" x14ac:dyDescent="0.2">
      <c r="A22" s="2" t="s">
        <v>1708</v>
      </c>
      <c r="B22" s="50" t="s">
        <v>213</v>
      </c>
      <c r="C22" s="49">
        <v>13741.571141</v>
      </c>
      <c r="D22" s="46" t="str">
        <f t="shared" si="4"/>
        <v>N/A</v>
      </c>
      <c r="E22" s="49">
        <v>13561.129622</v>
      </c>
      <c r="F22" s="46" t="str">
        <f t="shared" si="5"/>
        <v>N/A</v>
      </c>
      <c r="G22" s="49">
        <v>13591.87329</v>
      </c>
      <c r="H22" s="46" t="str">
        <f t="shared" si="6"/>
        <v>N/A</v>
      </c>
      <c r="I22" s="12">
        <v>-1.31</v>
      </c>
      <c r="J22" s="12">
        <v>0.22670000000000001</v>
      </c>
      <c r="K22" s="9" t="s">
        <v>213</v>
      </c>
      <c r="L22" s="9" t="str">
        <f t="shared" si="3"/>
        <v>N/A</v>
      </c>
    </row>
    <row r="23" spans="1:12" ht="12.75" customHeight="1" x14ac:dyDescent="0.2">
      <c r="A23" s="18" t="s">
        <v>135</v>
      </c>
      <c r="B23" s="37" t="s">
        <v>213</v>
      </c>
      <c r="C23" s="1">
        <v>8072</v>
      </c>
      <c r="D23" s="46" t="str">
        <f t="shared" si="4"/>
        <v>N/A</v>
      </c>
      <c r="E23" s="1">
        <v>7070</v>
      </c>
      <c r="F23" s="46" t="str">
        <f t="shared" si="5"/>
        <v>N/A</v>
      </c>
      <c r="G23" s="1">
        <v>6728</v>
      </c>
      <c r="H23" s="46" t="str">
        <f t="shared" si="6"/>
        <v>N/A</v>
      </c>
      <c r="I23" s="12">
        <v>-12.4</v>
      </c>
      <c r="J23" s="12">
        <v>-4.84</v>
      </c>
      <c r="K23" s="38" t="s">
        <v>213</v>
      </c>
      <c r="L23" s="9" t="str">
        <f t="shared" si="3"/>
        <v>N/A</v>
      </c>
    </row>
    <row r="24" spans="1:12" ht="12.75" customHeight="1" x14ac:dyDescent="0.2">
      <c r="A24" s="18" t="s">
        <v>136</v>
      </c>
      <c r="B24" s="37" t="s">
        <v>213</v>
      </c>
      <c r="C24" s="13">
        <v>0.14965838319999999</v>
      </c>
      <c r="D24" s="46" t="str">
        <f t="shared" si="4"/>
        <v>N/A</v>
      </c>
      <c r="E24" s="13">
        <v>0.1241033881</v>
      </c>
      <c r="F24" s="46" t="str">
        <f t="shared" si="5"/>
        <v>N/A</v>
      </c>
      <c r="G24" s="13">
        <v>0.114352632</v>
      </c>
      <c r="H24" s="46" t="str">
        <f t="shared" si="6"/>
        <v>N/A</v>
      </c>
      <c r="I24" s="12">
        <v>-17.100000000000001</v>
      </c>
      <c r="J24" s="12">
        <v>-7.86</v>
      </c>
      <c r="K24" s="9" t="s">
        <v>213</v>
      </c>
      <c r="L24" s="9" t="str">
        <f t="shared" si="3"/>
        <v>N/A</v>
      </c>
    </row>
    <row r="25" spans="1:12" ht="25.5" x14ac:dyDescent="0.2">
      <c r="A25" s="2" t="s">
        <v>137</v>
      </c>
      <c r="B25" s="37" t="s">
        <v>213</v>
      </c>
      <c r="C25" s="14">
        <v>115809551</v>
      </c>
      <c r="D25" s="46" t="str">
        <f t="shared" si="4"/>
        <v>N/A</v>
      </c>
      <c r="E25" s="14">
        <v>99234008</v>
      </c>
      <c r="F25" s="46" t="str">
        <f t="shared" si="5"/>
        <v>N/A</v>
      </c>
      <c r="G25" s="14">
        <v>95001620</v>
      </c>
      <c r="H25" s="46" t="str">
        <f t="shared" si="6"/>
        <v>N/A</v>
      </c>
      <c r="I25" s="12">
        <v>-14.3</v>
      </c>
      <c r="J25" s="12">
        <v>-4.2699999999999996</v>
      </c>
      <c r="K25" s="9" t="s">
        <v>213</v>
      </c>
      <c r="L25" s="9" t="str">
        <f t="shared" si="3"/>
        <v>N/A</v>
      </c>
    </row>
    <row r="26" spans="1:12" ht="25.5" x14ac:dyDescent="0.2">
      <c r="A26" s="2" t="s">
        <v>954</v>
      </c>
      <c r="B26" s="37" t="s">
        <v>213</v>
      </c>
      <c r="C26" s="14">
        <v>14347.070243</v>
      </c>
      <c r="D26" s="46" t="str">
        <f t="shared" si="4"/>
        <v>N/A</v>
      </c>
      <c r="E26" s="14">
        <v>14035.927581</v>
      </c>
      <c r="F26" s="46" t="str">
        <f t="shared" si="5"/>
        <v>N/A</v>
      </c>
      <c r="G26" s="14">
        <v>14120.33591</v>
      </c>
      <c r="H26" s="46" t="str">
        <f t="shared" si="6"/>
        <v>N/A</v>
      </c>
      <c r="I26" s="12">
        <v>-2.17</v>
      </c>
      <c r="J26" s="12">
        <v>0.60140000000000005</v>
      </c>
      <c r="K26" s="9" t="s">
        <v>213</v>
      </c>
      <c r="L26" s="9" t="str">
        <f t="shared" si="3"/>
        <v>N/A</v>
      </c>
    </row>
    <row r="27" spans="1:12" x14ac:dyDescent="0.2">
      <c r="A27" s="18" t="s">
        <v>138</v>
      </c>
      <c r="B27" s="1" t="s">
        <v>213</v>
      </c>
      <c r="C27" s="38">
        <v>0</v>
      </c>
      <c r="D27" s="46" t="str">
        <f>IF($B27="N/A","N/A",IF(C27&gt;10,"No",IF(C27&lt;-10,"No","Yes")))</f>
        <v>N/A</v>
      </c>
      <c r="E27" s="38">
        <v>0</v>
      </c>
      <c r="F27" s="46" t="str">
        <f>IF($B27="N/A","N/A",IF(E27&gt;10,"No",IF(E27&lt;-10,"No","Yes")))</f>
        <v>N/A</v>
      </c>
      <c r="G27" s="38">
        <v>0</v>
      </c>
      <c r="H27" s="46" t="str">
        <f>IF($B27="N/A","N/A",IF(G27&gt;10,"No",IF(G27&lt;-10,"No","Yes")))</f>
        <v>N/A</v>
      </c>
      <c r="I27" s="12" t="s">
        <v>1747</v>
      </c>
      <c r="J27" s="12" t="s">
        <v>1747</v>
      </c>
      <c r="K27" s="38" t="s">
        <v>213</v>
      </c>
      <c r="L27" s="9" t="str">
        <f>IF(J27="Div by 0", "N/A", IF(K27="N/A","N/A", IF(J27&gt;VALUE(MID(K27,1,2)), "No", IF(J27&lt;-1*VALUE(MID(K27,1,2)), "No", "Yes"))))</f>
        <v>N/A</v>
      </c>
    </row>
    <row r="28" spans="1:12" x14ac:dyDescent="0.2">
      <c r="A28" s="2" t="s">
        <v>139</v>
      </c>
      <c r="B28" s="50" t="s">
        <v>213</v>
      </c>
      <c r="C28" s="8">
        <v>0</v>
      </c>
      <c r="D28" s="46" t="str">
        <f>IF($B28="N/A","N/A",IF(C28&gt;10,"No",IF(C28&lt;-10,"No","Yes")))</f>
        <v>N/A</v>
      </c>
      <c r="E28" s="8">
        <v>0</v>
      </c>
      <c r="F28" s="46" t="str">
        <f>IF($B28="N/A","N/A",IF(E28&gt;10,"No",IF(E28&lt;-10,"No","Yes")))</f>
        <v>N/A</v>
      </c>
      <c r="G28" s="8">
        <v>0</v>
      </c>
      <c r="H28" s="46"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8" t="s">
        <v>213</v>
      </c>
      <c r="C29" s="38">
        <v>0</v>
      </c>
      <c r="D29" s="46" t="str">
        <f>IF($B29="N/A","N/A",IF(C29&gt;10,"No",IF(C29&lt;-10,"No","Yes")))</f>
        <v>N/A</v>
      </c>
      <c r="E29" s="38">
        <v>0</v>
      </c>
      <c r="F29" s="46" t="str">
        <f>IF($B29="N/A","N/A",IF(E29&gt;10,"No",IF(E29&lt;-10,"No","Yes")))</f>
        <v>N/A</v>
      </c>
      <c r="G29" s="38">
        <v>0</v>
      </c>
      <c r="H29" s="46" t="str">
        <f>IF($B29="N/A","N/A",IF(G29&gt;10,"No",IF(G29&lt;-10,"No","Yes")))</f>
        <v>N/A</v>
      </c>
      <c r="I29" s="12" t="s">
        <v>1747</v>
      </c>
      <c r="J29" s="12" t="s">
        <v>1747</v>
      </c>
      <c r="K29" s="38" t="s">
        <v>213</v>
      </c>
      <c r="L29" s="9" t="str">
        <f>IF(J29="Div by 0", "N/A", IF(K29="N/A","N/A", IF(J29&gt;VALUE(MID(K29,1,2)), "No", IF(J29&lt;-1*VALUE(MID(K29,1,2)), "No", "Yes"))))</f>
        <v>N/A</v>
      </c>
    </row>
    <row r="30" spans="1:12" x14ac:dyDescent="0.2">
      <c r="A30" s="2" t="s">
        <v>141</v>
      </c>
      <c r="B30" s="37" t="s">
        <v>213</v>
      </c>
      <c r="C30" s="8">
        <v>0</v>
      </c>
      <c r="D30" s="46" t="str">
        <f>IF($B30="N/A","N/A",IF(C30&gt;10,"No",IF(C30&lt;-10,"No","Yes")))</f>
        <v>N/A</v>
      </c>
      <c r="E30" s="8">
        <v>0</v>
      </c>
      <c r="F30" s="46" t="str">
        <f>IF($B30="N/A","N/A",IF(E30&gt;10,"No",IF(E30&lt;-10,"No","Yes")))</f>
        <v>N/A</v>
      </c>
      <c r="G30" s="8">
        <v>0</v>
      </c>
      <c r="H30" s="46"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6" t="str">
        <f>IF($B31="N/A","N/A",IF(C31&gt;10,"No",IF(C31&lt;-10,"No","Yes")))</f>
        <v>N/A</v>
      </c>
      <c r="E31" s="1">
        <v>0</v>
      </c>
      <c r="F31" s="46" t="str">
        <f>IF($B31="N/A","N/A",IF(E31&gt;10,"No",IF(E31&lt;-10,"No","Yes")))</f>
        <v>N/A</v>
      </c>
      <c r="G31" s="1">
        <v>0</v>
      </c>
      <c r="H31" s="46"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5385162</v>
      </c>
      <c r="D6" s="46" t="str">
        <f>IF($B6="N/A","N/A",IF(C6&gt;10,"No",IF(C6&lt;-10,"No","Yes")))</f>
        <v>N/A</v>
      </c>
      <c r="E6" s="38">
        <v>5689534</v>
      </c>
      <c r="F6" s="46" t="str">
        <f>IF($B6="N/A","N/A",IF(E6&gt;10,"No",IF(E6&lt;-10,"No","Yes")))</f>
        <v>N/A</v>
      </c>
      <c r="G6" s="38">
        <v>5876539</v>
      </c>
      <c r="H6" s="46" t="str">
        <f>IF($B6="N/A","N/A",IF(G6&gt;10,"No",IF(G6&lt;-10,"No","Yes")))</f>
        <v>N/A</v>
      </c>
      <c r="I6" s="12">
        <v>5.6520000000000001</v>
      </c>
      <c r="J6" s="12">
        <v>3.2869999999999999</v>
      </c>
      <c r="K6" s="52" t="s">
        <v>739</v>
      </c>
      <c r="L6" s="9" t="str">
        <f>IF(J6="Div by 0", "N/A", IF(K6="N/A","N/A", IF(J6&gt;VALUE(MID(K6,1,2)), "No", IF(J6&lt;-1*VALUE(MID(K6,1,2)), "No", "Yes"))))</f>
        <v>Yes</v>
      </c>
    </row>
    <row r="7" spans="1:14" x14ac:dyDescent="0.2">
      <c r="A7" s="18" t="s">
        <v>59</v>
      </c>
      <c r="B7" s="38" t="s">
        <v>213</v>
      </c>
      <c r="C7" s="38">
        <v>4468522.0098999999</v>
      </c>
      <c r="D7" s="46" t="str">
        <f>IF($B7="N/A","N/A",IF(C7&gt;10,"No",IF(C7&lt;-10,"No","Yes")))</f>
        <v>N/A</v>
      </c>
      <c r="E7" s="38">
        <v>4745840.2099000001</v>
      </c>
      <c r="F7" s="46" t="str">
        <f>IF($B7="N/A","N/A",IF(E7&gt;10,"No",IF(E7&lt;-10,"No","Yes")))</f>
        <v>N/A</v>
      </c>
      <c r="G7" s="38">
        <v>4917950.8098999998</v>
      </c>
      <c r="H7" s="46" t="str">
        <f>IF($B7="N/A","N/A",IF(G7&gt;10,"No",IF(G7&lt;-10,"No","Yes")))</f>
        <v>N/A</v>
      </c>
      <c r="I7" s="12">
        <v>6.2060000000000004</v>
      </c>
      <c r="J7" s="12">
        <v>3.6269999999999998</v>
      </c>
      <c r="K7" s="52" t="s">
        <v>740</v>
      </c>
      <c r="L7" s="9" t="str">
        <f>IF(J7="Div by 0", "N/A", IF(K7="N/A","N/A", IF(J7&gt;VALUE(MID(K7,1,2)), "No", IF(J7&lt;-1*VALUE(MID(K7,1,2)), "No", "Yes"))))</f>
        <v>Yes</v>
      </c>
    </row>
    <row r="8" spans="1:14" x14ac:dyDescent="0.2">
      <c r="A8" s="72" t="s">
        <v>143</v>
      </c>
      <c r="B8" s="38" t="s">
        <v>213</v>
      </c>
      <c r="C8" s="38">
        <v>0</v>
      </c>
      <c r="D8" s="46" t="str">
        <f>IF($B8="N/A","N/A",IF(C8&gt;10,"No",IF(C8&lt;-10,"No","Yes")))</f>
        <v>N/A</v>
      </c>
      <c r="E8" s="38">
        <v>0</v>
      </c>
      <c r="F8" s="46" t="str">
        <f>IF($B8="N/A","N/A",IF(E8&gt;10,"No",IF(E8&lt;-10,"No","Yes")))</f>
        <v>N/A</v>
      </c>
      <c r="G8" s="38">
        <v>17351</v>
      </c>
      <c r="H8" s="46" t="str">
        <f>IF($B8="N/A","N/A",IF(G8&gt;10,"No",IF(G8&lt;-10,"No","Yes")))</f>
        <v>N/A</v>
      </c>
      <c r="I8" s="12" t="s">
        <v>1747</v>
      </c>
      <c r="J8" s="12" t="s">
        <v>1747</v>
      </c>
      <c r="K8" s="38" t="s">
        <v>213</v>
      </c>
      <c r="L8" s="9" t="str">
        <f>IF(J8="Div by 0", "N/A", IF(K8="N/A","N/A", IF(J8&gt;VALUE(MID(K8,1,2)), "No", IF(J8&lt;-1*VALUE(MID(K8,1,2)), "No", "Yes"))))</f>
        <v>N/A</v>
      </c>
    </row>
    <row r="9" spans="1:14" x14ac:dyDescent="0.2">
      <c r="A9" s="18" t="s">
        <v>681</v>
      </c>
      <c r="B9" s="38" t="s">
        <v>213</v>
      </c>
      <c r="C9" s="38" t="s">
        <v>1747</v>
      </c>
      <c r="D9" s="46" t="str">
        <f t="shared" ref="D9:D11" si="0">IF($B9="N/A","N/A",IF(C9&gt;10,"No",IF(C9&lt;-10,"No","Yes")))</f>
        <v>N/A</v>
      </c>
      <c r="E9" s="38" t="s">
        <v>1747</v>
      </c>
      <c r="F9" s="46" t="str">
        <f t="shared" ref="F9:F11" si="1">IF($B9="N/A","N/A",IF(E9&gt;10,"No",IF(E9&lt;-10,"No","Yes")))</f>
        <v>N/A</v>
      </c>
      <c r="G9" s="38">
        <v>17321</v>
      </c>
      <c r="H9" s="46" t="str">
        <f t="shared" ref="H9:H11" si="2">IF($B9="N/A","N/A",IF(G9&gt;10,"No",IF(G9&lt;-10,"No","Yes")))</f>
        <v>N/A</v>
      </c>
      <c r="I9" s="12" t="s">
        <v>1747</v>
      </c>
      <c r="J9" s="12" t="s">
        <v>1747</v>
      </c>
      <c r="K9" s="38" t="s">
        <v>213</v>
      </c>
      <c r="L9" s="9" t="str">
        <f t="shared" ref="L9:L11" si="3">IF(J9="Div by 0", "N/A", IF(K9="N/A","N/A", IF(J9&gt;VALUE(MID(K9,1,2)), "No", IF(J9&lt;-1*VALUE(MID(K9,1,2)), "No", "Yes"))))</f>
        <v>N/A</v>
      </c>
    </row>
    <row r="10" spans="1:14" x14ac:dyDescent="0.2">
      <c r="A10" s="18" t="s">
        <v>425</v>
      </c>
      <c r="B10" s="38" t="s">
        <v>213</v>
      </c>
      <c r="C10" s="38" t="s">
        <v>1747</v>
      </c>
      <c r="D10" s="46" t="str">
        <f t="shared" si="0"/>
        <v>N/A</v>
      </c>
      <c r="E10" s="38" t="s">
        <v>1747</v>
      </c>
      <c r="F10" s="46" t="str">
        <f t="shared" si="1"/>
        <v>N/A</v>
      </c>
      <c r="G10" s="38">
        <v>30</v>
      </c>
      <c r="H10" s="46" t="str">
        <f t="shared" si="2"/>
        <v>N/A</v>
      </c>
      <c r="I10" s="12" t="s">
        <v>1747</v>
      </c>
      <c r="J10" s="12" t="s">
        <v>1747</v>
      </c>
      <c r="K10" s="38" t="s">
        <v>213</v>
      </c>
      <c r="L10" s="9" t="str">
        <f t="shared" si="3"/>
        <v>N/A</v>
      </c>
    </row>
    <row r="11" spans="1:14" x14ac:dyDescent="0.2">
      <c r="A11" s="18" t="s">
        <v>169</v>
      </c>
      <c r="B11" s="38" t="s">
        <v>213</v>
      </c>
      <c r="C11" s="8">
        <v>0</v>
      </c>
      <c r="D11" s="46" t="str">
        <f t="shared" si="0"/>
        <v>N/A</v>
      </c>
      <c r="E11" s="8">
        <v>0</v>
      </c>
      <c r="F11" s="46" t="str">
        <f t="shared" si="1"/>
        <v>N/A</v>
      </c>
      <c r="G11" s="8">
        <v>0.295258825</v>
      </c>
      <c r="H11" s="46" t="str">
        <f t="shared" si="2"/>
        <v>N/A</v>
      </c>
      <c r="I11" s="12" t="s">
        <v>1747</v>
      </c>
      <c r="J11" s="12" t="s">
        <v>1747</v>
      </c>
      <c r="K11" s="38" t="s">
        <v>213</v>
      </c>
      <c r="L11" s="9" t="str">
        <f t="shared" si="3"/>
        <v>N/A</v>
      </c>
    </row>
    <row r="12" spans="1:14" x14ac:dyDescent="0.2">
      <c r="A12" s="18" t="s">
        <v>144</v>
      </c>
      <c r="B12" s="38" t="s">
        <v>213</v>
      </c>
      <c r="C12" s="38">
        <v>0</v>
      </c>
      <c r="D12" s="46" t="str">
        <f>IF($B12="N/A","N/A",IF(C12&gt;10,"No",IF(C12&lt;-10,"No","Yes")))</f>
        <v>N/A</v>
      </c>
      <c r="E12" s="38">
        <v>0</v>
      </c>
      <c r="F12" s="46" t="str">
        <f>IF($B12="N/A","N/A",IF(E12&gt;10,"No",IF(E12&lt;-10,"No","Yes")))</f>
        <v>N/A</v>
      </c>
      <c r="G12" s="38">
        <v>2277.1666667</v>
      </c>
      <c r="H12" s="46" t="str">
        <f>IF($B12="N/A","N/A",IF(G12&gt;10,"No",IF(G12&lt;-10,"No","Yes")))</f>
        <v>N/A</v>
      </c>
      <c r="I12" s="12" t="s">
        <v>1747</v>
      </c>
      <c r="J12" s="12" t="s">
        <v>1747</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95.389820436999997</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4.5977062349000004</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1.2473328299999999E-2</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270919</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4.6101795632</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41.770787579</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15.795865185</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12.906071556000001</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1.2549876499999999E-2</v>
      </c>
      <c r="H21" s="78" t="str">
        <f t="shared" si="7"/>
        <v>N/A</v>
      </c>
      <c r="I21" s="12" t="s">
        <v>213</v>
      </c>
      <c r="J21" s="12" t="s">
        <v>213</v>
      </c>
      <c r="K21" s="77" t="s">
        <v>213</v>
      </c>
      <c r="L21" s="9" t="str">
        <f t="shared" si="4"/>
        <v>N/A</v>
      </c>
    </row>
    <row r="22" spans="1:14" x14ac:dyDescent="0.2">
      <c r="A22" s="2" t="s">
        <v>1715</v>
      </c>
      <c r="B22" s="50" t="s">
        <v>217</v>
      </c>
      <c r="C22" s="1">
        <v>58665</v>
      </c>
      <c r="D22" s="46" t="str">
        <f>IF($B22="N/A","N/A",IF(C22&gt;0,"No",IF(C22&lt;0,"No","Yes")))</f>
        <v>No</v>
      </c>
      <c r="E22" s="1">
        <v>57913</v>
      </c>
      <c r="F22" s="46" t="str">
        <f>IF($B22="N/A","N/A",IF(E22&gt;0,"No",IF(E22&lt;0,"No","Yes")))</f>
        <v>No</v>
      </c>
      <c r="G22" s="1">
        <v>58010</v>
      </c>
      <c r="H22" s="46" t="str">
        <f>IF($B22="N/A","N/A",IF(G22&gt;0,"No",IF(G22&lt;0,"No","Yes")))</f>
        <v>No</v>
      </c>
      <c r="I22" s="12">
        <v>-1.28</v>
      </c>
      <c r="J22" s="12">
        <v>0.16750000000000001</v>
      </c>
      <c r="K22" s="47" t="s">
        <v>213</v>
      </c>
      <c r="L22" s="9" t="str">
        <f t="shared" si="4"/>
        <v>N/A</v>
      </c>
    </row>
    <row r="23" spans="1:14" x14ac:dyDescent="0.2">
      <c r="A23" s="6" t="s">
        <v>145</v>
      </c>
      <c r="B23" s="50" t="s">
        <v>279</v>
      </c>
      <c r="C23" s="8">
        <v>2.1903705032</v>
      </c>
      <c r="D23" s="46" t="str">
        <f>IF($B23="N/A","N/A",IF(C23&gt;=10,"No",IF(C23&lt;0,"No","Yes")))</f>
        <v>Yes</v>
      </c>
      <c r="E23" s="8">
        <v>2.0458090241</v>
      </c>
      <c r="F23" s="46" t="str">
        <f>IF($B23="N/A","N/A",IF(E23&gt;=10,"No",IF(E23&lt;0,"No","Yes")))</f>
        <v>Yes</v>
      </c>
      <c r="G23" s="8">
        <v>1.9841270517</v>
      </c>
      <c r="H23" s="46" t="str">
        <f>IF($B23="N/A","N/A",IF(G23&gt;=10,"No",IF(G23&lt;0,"No","Yes")))</f>
        <v>Yes</v>
      </c>
      <c r="I23" s="12">
        <v>-6.6</v>
      </c>
      <c r="J23" s="12">
        <v>-3.02</v>
      </c>
      <c r="K23" s="47" t="s">
        <v>213</v>
      </c>
      <c r="L23" s="9" t="str">
        <f t="shared" si="4"/>
        <v>N/A</v>
      </c>
    </row>
    <row r="24" spans="1:14" x14ac:dyDescent="0.2">
      <c r="A24" s="2" t="s">
        <v>426</v>
      </c>
      <c r="B24" s="37" t="s">
        <v>213</v>
      </c>
      <c r="C24" s="13">
        <v>57.026832267000003</v>
      </c>
      <c r="D24" s="78" t="str">
        <f t="shared" ref="D24:D27" si="8">IF($B24="N/A","N/A",IF(C24&gt;10,"No",IF(C24&lt;-10,"No","Yes")))</f>
        <v>N/A</v>
      </c>
      <c r="E24" s="13">
        <v>59.157882076</v>
      </c>
      <c r="F24" s="46" t="str">
        <f t="shared" ref="F24:F27" si="9">IF($B24="N/A","N/A",IF(E24&gt;10,"No",IF(E24&lt;-10,"No","Yes")))</f>
        <v>N/A</v>
      </c>
      <c r="G24" s="13">
        <v>58.025866653000001</v>
      </c>
      <c r="H24" s="46" t="str">
        <f t="shared" ref="H24:H27" si="10">IF($B24="N/A","N/A",IF(G24&gt;10,"No",IF(G24&lt;-10,"No","Yes")))</f>
        <v>N/A</v>
      </c>
      <c r="I24" s="12">
        <v>3.7370000000000001</v>
      </c>
      <c r="J24" s="12">
        <v>-1.91</v>
      </c>
      <c r="K24" s="47" t="s">
        <v>213</v>
      </c>
      <c r="L24" s="9" t="str">
        <f t="shared" si="4"/>
        <v>N/A</v>
      </c>
    </row>
    <row r="25" spans="1:14" x14ac:dyDescent="0.2">
      <c r="A25" s="2" t="s">
        <v>427</v>
      </c>
      <c r="B25" s="37" t="s">
        <v>213</v>
      </c>
      <c r="C25" s="13">
        <v>3.0469246747000001</v>
      </c>
      <c r="D25" s="78" t="str">
        <f t="shared" si="8"/>
        <v>N/A</v>
      </c>
      <c r="E25" s="13">
        <v>3.4494016168999999</v>
      </c>
      <c r="F25" s="46" t="str">
        <f t="shared" si="9"/>
        <v>N/A</v>
      </c>
      <c r="G25" s="13">
        <v>3.2976551913000001</v>
      </c>
      <c r="H25" s="46" t="str">
        <f t="shared" si="10"/>
        <v>N/A</v>
      </c>
      <c r="I25" s="12">
        <v>13.21</v>
      </c>
      <c r="J25" s="12">
        <v>-4.4000000000000004</v>
      </c>
      <c r="K25" s="47" t="s">
        <v>213</v>
      </c>
      <c r="L25" s="9" t="str">
        <f t="shared" si="4"/>
        <v>N/A</v>
      </c>
    </row>
    <row r="26" spans="1:14" x14ac:dyDescent="0.2">
      <c r="A26" s="2" t="s">
        <v>423</v>
      </c>
      <c r="B26" s="37" t="s">
        <v>213</v>
      </c>
      <c r="C26" s="13">
        <v>1.7803399602000001</v>
      </c>
      <c r="D26" s="78" t="str">
        <f t="shared" si="8"/>
        <v>N/A</v>
      </c>
      <c r="E26" s="13">
        <v>2.7174239885999998</v>
      </c>
      <c r="F26" s="46" t="str">
        <f t="shared" si="9"/>
        <v>N/A</v>
      </c>
      <c r="G26" s="13">
        <v>2.6389818006999999</v>
      </c>
      <c r="H26" s="46" t="str">
        <f t="shared" si="10"/>
        <v>N/A</v>
      </c>
      <c r="I26" s="12">
        <v>52.64</v>
      </c>
      <c r="J26" s="12">
        <v>-2.89</v>
      </c>
      <c r="K26" s="47" t="s">
        <v>213</v>
      </c>
      <c r="L26" s="9" t="str">
        <f t="shared" si="4"/>
        <v>N/A</v>
      </c>
    </row>
    <row r="27" spans="1:14" x14ac:dyDescent="0.2">
      <c r="A27" s="2" t="s">
        <v>424</v>
      </c>
      <c r="B27" s="37" t="s">
        <v>213</v>
      </c>
      <c r="C27" s="13">
        <v>0.34165571620000001</v>
      </c>
      <c r="D27" s="78" t="str">
        <f t="shared" si="8"/>
        <v>N/A</v>
      </c>
      <c r="E27" s="13">
        <v>0.38317138760000002</v>
      </c>
      <c r="F27" s="46" t="str">
        <f t="shared" si="9"/>
        <v>N/A</v>
      </c>
      <c r="G27" s="13">
        <v>0.33619787649999999</v>
      </c>
      <c r="H27" s="46" t="str">
        <f t="shared" si="10"/>
        <v>N/A</v>
      </c>
      <c r="I27" s="12">
        <v>12.15</v>
      </c>
      <c r="J27" s="12">
        <v>-12.3</v>
      </c>
      <c r="K27" s="47" t="s">
        <v>213</v>
      </c>
      <c r="L27" s="9" t="str">
        <f t="shared" si="4"/>
        <v>N/A</v>
      </c>
    </row>
    <row r="28" spans="1:14" x14ac:dyDescent="0.2">
      <c r="A28" s="2" t="s">
        <v>955</v>
      </c>
      <c r="B28" s="37" t="s">
        <v>213</v>
      </c>
      <c r="C28" s="74">
        <v>16.050696339000002</v>
      </c>
      <c r="D28" s="78" t="str">
        <f>IF($B28="N/A","N/A",IF(C28&gt;10,"No",IF(C28&lt;-10,"No","Yes")))</f>
        <v>N/A</v>
      </c>
      <c r="E28" s="74">
        <v>15.936841225</v>
      </c>
      <c r="F28" s="78" t="str">
        <f>IF($B28="N/A","N/A",IF(E28&gt;10,"No",IF(E28&lt;-10,"No","Yes")))</f>
        <v>N/A</v>
      </c>
      <c r="G28" s="74">
        <v>16.031306863000001</v>
      </c>
      <c r="H28" s="78" t="str">
        <f>IF($B28="N/A","N/A",IF(G28&gt;10,"No",IF(G28&lt;-10,"No","Yes")))</f>
        <v>N/A</v>
      </c>
      <c r="I28" s="12">
        <v>-0.70899999999999996</v>
      </c>
      <c r="J28" s="12">
        <v>0.59279999999999999</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99.683315004999997</v>
      </c>
      <c r="D30" s="46" t="str">
        <f>IF($B30="N/A","N/A",IF(C30&gt;=98,"Yes","No"))</f>
        <v>Yes</v>
      </c>
      <c r="E30" s="13">
        <v>99.704967049999993</v>
      </c>
      <c r="F30" s="46" t="str">
        <f>IF($B30="N/A","N/A",IF(E30&gt;=98,"Yes","No"))</f>
        <v>Yes</v>
      </c>
      <c r="G30" s="13">
        <v>99.717895175999999</v>
      </c>
      <c r="H30" s="46" t="str">
        <f>IF($B30="N/A","N/A",IF(G30&gt;=98,"Yes","No"))</f>
        <v>Yes</v>
      </c>
      <c r="I30" s="12">
        <v>2.1700000000000001E-2</v>
      </c>
      <c r="J30" s="12">
        <v>1.2999999999999999E-2</v>
      </c>
      <c r="K30" s="47" t="s">
        <v>740</v>
      </c>
      <c r="L30" s="9" t="str">
        <f t="shared" si="4"/>
        <v>Yes</v>
      </c>
    </row>
    <row r="31" spans="1:14" x14ac:dyDescent="0.2">
      <c r="A31" s="2" t="s">
        <v>18</v>
      </c>
      <c r="B31" s="50" t="s">
        <v>277</v>
      </c>
      <c r="C31" s="13">
        <v>99.892538052000006</v>
      </c>
      <c r="D31" s="46" t="str">
        <f>IF($B31="N/A","N/A",IF(C31&gt;=95,"Yes","No"))</f>
        <v>Yes</v>
      </c>
      <c r="E31" s="13">
        <v>99.919958295000001</v>
      </c>
      <c r="F31" s="46" t="str">
        <f>IF($B31="N/A","N/A",IF(E31&gt;=95,"Yes","No"))</f>
        <v>Yes</v>
      </c>
      <c r="G31" s="13">
        <v>99.931762555999995</v>
      </c>
      <c r="H31" s="46" t="str">
        <f>IF($B31="N/A","N/A",IF(G31&gt;=95,"Yes","No"))</f>
        <v>Yes</v>
      </c>
      <c r="I31" s="12">
        <v>2.7400000000000001E-2</v>
      </c>
      <c r="J31" s="12">
        <v>1.18E-2</v>
      </c>
      <c r="K31" s="47" t="s">
        <v>740</v>
      </c>
      <c r="L31" s="9" t="str">
        <f t="shared" si="4"/>
        <v>Yes</v>
      </c>
    </row>
    <row r="32" spans="1:14" x14ac:dyDescent="0.2">
      <c r="A32" s="2" t="s">
        <v>23</v>
      </c>
      <c r="B32" s="37" t="s">
        <v>213</v>
      </c>
      <c r="C32" s="13">
        <v>51.062382153000001</v>
      </c>
      <c r="D32" s="46" t="str">
        <f t="shared" ref="D32:D37" si="11">IF($B32="N/A","N/A",IF(C32&gt;10,"No",IF(C32&lt;-10,"No","Yes")))</f>
        <v>N/A</v>
      </c>
      <c r="E32" s="13">
        <v>51.448642366999998</v>
      </c>
      <c r="F32" s="46" t="str">
        <f t="shared" ref="F32:F37" si="12">IF($B32="N/A","N/A",IF(E32&gt;10,"No",IF(E32&lt;-10,"No","Yes")))</f>
        <v>N/A</v>
      </c>
      <c r="G32" s="13">
        <v>52.084534791999999</v>
      </c>
      <c r="H32" s="46" t="str">
        <f t="shared" ref="H32:H37" si="13">IF($B32="N/A","N/A",IF(G32&gt;10,"No",IF(G32&lt;-10,"No","Yes")))</f>
        <v>N/A</v>
      </c>
      <c r="I32" s="12">
        <v>0.75639999999999996</v>
      </c>
      <c r="J32" s="12">
        <v>1.236</v>
      </c>
      <c r="K32" s="47" t="s">
        <v>740</v>
      </c>
      <c r="L32" s="9" t="str">
        <f t="shared" si="4"/>
        <v>Yes</v>
      </c>
    </row>
    <row r="33" spans="1:12" x14ac:dyDescent="0.2">
      <c r="A33" s="2" t="s">
        <v>24</v>
      </c>
      <c r="B33" s="37" t="s">
        <v>213</v>
      </c>
      <c r="C33" s="13">
        <v>29.627929484999999</v>
      </c>
      <c r="D33" s="46" t="str">
        <f t="shared" si="11"/>
        <v>N/A</v>
      </c>
      <c r="E33" s="13">
        <v>29.546075301999998</v>
      </c>
      <c r="F33" s="46" t="str">
        <f t="shared" si="12"/>
        <v>N/A</v>
      </c>
      <c r="G33" s="13">
        <v>28.691786101000002</v>
      </c>
      <c r="H33" s="46" t="str">
        <f t="shared" si="13"/>
        <v>N/A</v>
      </c>
      <c r="I33" s="12">
        <v>-0.27600000000000002</v>
      </c>
      <c r="J33" s="12">
        <v>-2.89</v>
      </c>
      <c r="K33" s="47" t="s">
        <v>740</v>
      </c>
      <c r="L33" s="9" t="str">
        <f t="shared" si="4"/>
        <v>Yes</v>
      </c>
    </row>
    <row r="34" spans="1:12" x14ac:dyDescent="0.2">
      <c r="A34" s="2" t="s">
        <v>25</v>
      </c>
      <c r="B34" s="37" t="s">
        <v>213</v>
      </c>
      <c r="C34" s="13">
        <v>2.0664373699</v>
      </c>
      <c r="D34" s="46" t="str">
        <f t="shared" si="11"/>
        <v>N/A</v>
      </c>
      <c r="E34" s="13">
        <v>1.9188566234</v>
      </c>
      <c r="F34" s="46" t="str">
        <f t="shared" si="12"/>
        <v>N/A</v>
      </c>
      <c r="G34" s="13">
        <v>1.8480435507999999</v>
      </c>
      <c r="H34" s="46" t="str">
        <f t="shared" si="13"/>
        <v>N/A</v>
      </c>
      <c r="I34" s="12">
        <v>-7.14</v>
      </c>
      <c r="J34" s="12">
        <v>-3.69</v>
      </c>
      <c r="K34" s="47" t="s">
        <v>740</v>
      </c>
      <c r="L34" s="9" t="str">
        <f t="shared" si="4"/>
        <v>Yes</v>
      </c>
    </row>
    <row r="35" spans="1:12" x14ac:dyDescent="0.2">
      <c r="A35" s="2" t="s">
        <v>26</v>
      </c>
      <c r="B35" s="50" t="s">
        <v>213</v>
      </c>
      <c r="C35" s="13">
        <v>11.340197378999999</v>
      </c>
      <c r="D35" s="11" t="str">
        <f t="shared" si="11"/>
        <v>N/A</v>
      </c>
      <c r="E35" s="13">
        <v>11.858897407000001</v>
      </c>
      <c r="F35" s="11" t="str">
        <f t="shared" si="12"/>
        <v>N/A</v>
      </c>
      <c r="G35" s="13">
        <v>12.579189894000001</v>
      </c>
      <c r="H35" s="11" t="str">
        <f t="shared" si="13"/>
        <v>N/A</v>
      </c>
      <c r="I35" s="12">
        <v>4.5739999999999998</v>
      </c>
      <c r="J35" s="12">
        <v>6.0739999999999998</v>
      </c>
      <c r="K35" s="50" t="s">
        <v>213</v>
      </c>
      <c r="L35" s="9" t="str">
        <f t="shared" si="4"/>
        <v>N/A</v>
      </c>
    </row>
    <row r="36" spans="1:12" x14ac:dyDescent="0.2">
      <c r="A36" s="2" t="s">
        <v>60</v>
      </c>
      <c r="B36" s="50" t="s">
        <v>213</v>
      </c>
      <c r="C36" s="13">
        <v>1.5216441028000001</v>
      </c>
      <c r="D36" s="11" t="str">
        <f t="shared" si="11"/>
        <v>N/A</v>
      </c>
      <c r="E36" s="13">
        <v>1.33525874</v>
      </c>
      <c r="F36" s="11" t="str">
        <f t="shared" si="12"/>
        <v>N/A</v>
      </c>
      <c r="G36" s="13">
        <v>1.3189055667</v>
      </c>
      <c r="H36" s="11" t="str">
        <f t="shared" si="13"/>
        <v>N/A</v>
      </c>
      <c r="I36" s="12">
        <v>-12.2</v>
      </c>
      <c r="J36" s="12">
        <v>-1.22</v>
      </c>
      <c r="K36" s="50" t="s">
        <v>213</v>
      </c>
      <c r="L36" s="9" t="str">
        <f t="shared" si="4"/>
        <v>N/A</v>
      </c>
    </row>
    <row r="37" spans="1:12" x14ac:dyDescent="0.2">
      <c r="A37" s="2" t="s">
        <v>61</v>
      </c>
      <c r="B37" s="50" t="s">
        <v>213</v>
      </c>
      <c r="C37" s="13">
        <v>2.2652243330999999</v>
      </c>
      <c r="D37" s="11" t="str">
        <f t="shared" si="11"/>
        <v>N/A</v>
      </c>
      <c r="E37" s="13">
        <v>2.1550095315000002</v>
      </c>
      <c r="F37" s="11" t="str">
        <f t="shared" si="12"/>
        <v>N/A</v>
      </c>
      <c r="G37" s="13">
        <v>2.2242003329000002</v>
      </c>
      <c r="H37" s="11" t="str">
        <f t="shared" si="13"/>
        <v>N/A</v>
      </c>
      <c r="I37" s="12">
        <v>-4.87</v>
      </c>
      <c r="J37" s="12">
        <v>3.2109999999999999</v>
      </c>
      <c r="K37" s="50" t="s">
        <v>213</v>
      </c>
      <c r="L37" s="9" t="str">
        <f t="shared" si="4"/>
        <v>N/A</v>
      </c>
    </row>
    <row r="38" spans="1:12" x14ac:dyDescent="0.2">
      <c r="A38" s="2" t="s">
        <v>62</v>
      </c>
      <c r="B38" s="50" t="s">
        <v>278</v>
      </c>
      <c r="C38" s="13">
        <v>7.9049432495999996</v>
      </c>
      <c r="D38" s="11" t="str">
        <f>IF($B38="N/A","N/A",IF(C38&gt;=5,"No",IF(C38&lt;0,"No","Yes")))</f>
        <v>No</v>
      </c>
      <c r="E38" s="13">
        <v>7.0183252266</v>
      </c>
      <c r="F38" s="11" t="str">
        <f>IF($B38="N/A","N/A",IF(E38&gt;=5,"No",IF(E38&lt;0,"No","Yes")))</f>
        <v>No</v>
      </c>
      <c r="G38" s="13">
        <v>6.6333261806000001</v>
      </c>
      <c r="H38" s="11" t="str">
        <f>IF($B38="N/A","N/A",IF(G38&gt;=5,"No",IF(G38&lt;0,"No","Yes")))</f>
        <v>No</v>
      </c>
      <c r="I38" s="12">
        <v>-11.2</v>
      </c>
      <c r="J38" s="12">
        <v>-5.49</v>
      </c>
      <c r="K38" s="47" t="s">
        <v>740</v>
      </c>
      <c r="L38" s="9" t="str">
        <f t="shared" si="4"/>
        <v>Yes</v>
      </c>
    </row>
    <row r="39" spans="1:12" x14ac:dyDescent="0.2">
      <c r="A39" s="2" t="s">
        <v>63</v>
      </c>
      <c r="B39" s="50" t="s">
        <v>213</v>
      </c>
      <c r="C39" s="13">
        <v>27.364246424000001</v>
      </c>
      <c r="D39" s="11" t="str">
        <f>IF($B39="N/A","N/A",IF(C39&gt;10,"No",IF(C39&lt;-10,"No","Yes")))</f>
        <v>N/A</v>
      </c>
      <c r="E39" s="13">
        <v>27.548460032000001</v>
      </c>
      <c r="F39" s="11" t="str">
        <f>IF($B39="N/A","N/A",IF(E39&gt;10,"No",IF(E39&lt;-10,"No","Yes")))</f>
        <v>N/A</v>
      </c>
      <c r="G39" s="13">
        <v>28.046202024999999</v>
      </c>
      <c r="H39" s="11" t="str">
        <f>IF($B39="N/A","N/A",IF(G39&gt;10,"No",IF(G39&lt;-10,"No","Yes")))</f>
        <v>N/A</v>
      </c>
      <c r="I39" s="12">
        <v>0.67320000000000002</v>
      </c>
      <c r="J39" s="12">
        <v>1.8069999999999999</v>
      </c>
      <c r="K39" s="50" t="s">
        <v>740</v>
      </c>
      <c r="L39" s="9" t="str">
        <f t="shared" si="4"/>
        <v>Yes</v>
      </c>
    </row>
    <row r="40" spans="1:12" x14ac:dyDescent="0.2">
      <c r="A40" s="2" t="s">
        <v>64</v>
      </c>
      <c r="B40" s="50" t="s">
        <v>213</v>
      </c>
      <c r="C40" s="13">
        <v>9.3591312214000002</v>
      </c>
      <c r="D40" s="11" t="str">
        <f>IF($B40="N/A","N/A",IF(C40&gt;10,"No",IF(C40&lt;-10,"No","Yes")))</f>
        <v>N/A</v>
      </c>
      <c r="E40" s="13">
        <v>9.5076557743999999</v>
      </c>
      <c r="F40" s="11" t="str">
        <f>IF($B40="N/A","N/A",IF(E40&gt;10,"No",IF(E40&lt;-10,"No","Yes")))</f>
        <v>N/A</v>
      </c>
      <c r="G40" s="13">
        <v>9.7778352160999997</v>
      </c>
      <c r="H40" s="11" t="str">
        <f>IF($B40="N/A","N/A",IF(G40&gt;10,"No",IF(G40&lt;-10,"No","Yes")))</f>
        <v>N/A</v>
      </c>
      <c r="I40" s="12">
        <v>1.587</v>
      </c>
      <c r="J40" s="12">
        <v>2.8420000000000001</v>
      </c>
      <c r="K40" s="47" t="s">
        <v>740</v>
      </c>
      <c r="L40" s="9" t="str">
        <f t="shared" si="4"/>
        <v>Yes</v>
      </c>
    </row>
    <row r="41" spans="1:12" x14ac:dyDescent="0.2">
      <c r="A41" s="3" t="s">
        <v>19</v>
      </c>
      <c r="B41" s="37" t="s">
        <v>281</v>
      </c>
      <c r="C41" s="8">
        <v>2.7288872647</v>
      </c>
      <c r="D41" s="46" t="str">
        <f>IF($B41="N/A","N/A",IF(C41&gt;8,"No",IF(C41&lt;2,"No","Yes")))</f>
        <v>Yes</v>
      </c>
      <c r="E41" s="8">
        <v>2.5824259069000002</v>
      </c>
      <c r="F41" s="46" t="str">
        <f>IF($B41="N/A","N/A",IF(E41&gt;8,"No",IF(E41&lt;2,"No","Yes")))</f>
        <v>Yes</v>
      </c>
      <c r="G41" s="8">
        <v>2.4875015719000002</v>
      </c>
      <c r="H41" s="46" t="str">
        <f>IF($B41="N/A","N/A",IF(G41&gt;8,"No",IF(G41&lt;2,"No","Yes")))</f>
        <v>Yes</v>
      </c>
      <c r="I41" s="12">
        <v>-5.37</v>
      </c>
      <c r="J41" s="12">
        <v>-3.68</v>
      </c>
      <c r="K41" s="47" t="s">
        <v>740</v>
      </c>
      <c r="L41" s="9" t="str">
        <f t="shared" si="4"/>
        <v>Yes</v>
      </c>
    </row>
    <row r="42" spans="1:12" x14ac:dyDescent="0.2">
      <c r="A42" s="3" t="s">
        <v>170</v>
      </c>
      <c r="B42" s="37" t="s">
        <v>213</v>
      </c>
      <c r="C42" s="8">
        <v>11.806831438</v>
      </c>
      <c r="D42" s="11" t="str">
        <f t="shared" ref="D42:D49" si="14">IF($B42="N/A","N/A",IF(C42&gt;10,"No",IF(C42&lt;-10,"No","Yes")))</f>
        <v>N/A</v>
      </c>
      <c r="E42" s="8">
        <v>11.621127495</v>
      </c>
      <c r="F42" s="11" t="str">
        <f t="shared" ref="F42:F49" si="15">IF($B42="N/A","N/A",IF(E42&gt;10,"No",IF(E42&lt;-10,"No","Yes")))</f>
        <v>N/A</v>
      </c>
      <c r="G42" s="8">
        <v>11.450294126999999</v>
      </c>
      <c r="H42" s="11" t="str">
        <f t="shared" ref="H42:H49" si="16">IF($B42="N/A","N/A",IF(G42&gt;10,"No",IF(G42&lt;-10,"No","Yes")))</f>
        <v>N/A</v>
      </c>
      <c r="I42" s="12">
        <v>-1.57</v>
      </c>
      <c r="J42" s="12">
        <v>-1.47</v>
      </c>
      <c r="K42" s="47" t="s">
        <v>740</v>
      </c>
      <c r="L42" s="9" t="str">
        <f>IF(J42="Div by 0", "N/A", IF(OR(J42="N/A",K42="N/A"),"N/A", IF(J42&gt;VALUE(MID(K42,1,2)), "No", IF(J42&lt;-1*VALUE(MID(K42,1,2)), "No", "Yes"))))</f>
        <v>Yes</v>
      </c>
    </row>
    <row r="43" spans="1:12" x14ac:dyDescent="0.2">
      <c r="A43" s="3" t="s">
        <v>171</v>
      </c>
      <c r="B43" s="37" t="s">
        <v>213</v>
      </c>
      <c r="C43" s="8">
        <v>20.700045792000001</v>
      </c>
      <c r="D43" s="11" t="str">
        <f t="shared" si="14"/>
        <v>N/A</v>
      </c>
      <c r="E43" s="8">
        <v>20.339714992000001</v>
      </c>
      <c r="F43" s="11" t="str">
        <f t="shared" si="15"/>
        <v>N/A</v>
      </c>
      <c r="G43" s="8">
        <v>20.215810700999999</v>
      </c>
      <c r="H43" s="11" t="str">
        <f t="shared" si="16"/>
        <v>N/A</v>
      </c>
      <c r="I43" s="12">
        <v>-1.74</v>
      </c>
      <c r="J43" s="12">
        <v>-0.60899999999999999</v>
      </c>
      <c r="K43" s="47" t="s">
        <v>740</v>
      </c>
      <c r="L43" s="9" t="str">
        <f>IF(J43="Div by 0", "N/A", IF(OR(J43="N/A",K43="N/A"),"N/A", IF(J43&gt;VALUE(MID(K43,1,2)), "No", IF(J43&lt;-1*VALUE(MID(K43,1,2)), "No", "Yes"))))</f>
        <v>Yes</v>
      </c>
    </row>
    <row r="44" spans="1:12" x14ac:dyDescent="0.2">
      <c r="A44" s="3" t="s">
        <v>172</v>
      </c>
      <c r="B44" s="37" t="s">
        <v>213</v>
      </c>
      <c r="C44" s="8">
        <v>3.5090123565</v>
      </c>
      <c r="D44" s="11" t="str">
        <f t="shared" si="14"/>
        <v>N/A</v>
      </c>
      <c r="E44" s="8">
        <v>3.4825875018999999</v>
      </c>
      <c r="F44" s="11" t="str">
        <f t="shared" si="15"/>
        <v>N/A</v>
      </c>
      <c r="G44" s="8">
        <v>3.3747585100999999</v>
      </c>
      <c r="H44" s="11" t="str">
        <f t="shared" si="16"/>
        <v>N/A</v>
      </c>
      <c r="I44" s="12">
        <v>-0.753</v>
      </c>
      <c r="J44" s="12">
        <v>-3.1</v>
      </c>
      <c r="K44" s="47" t="s">
        <v>740</v>
      </c>
      <c r="L44" s="9" t="str">
        <f t="shared" ref="L44:L53" si="17">IF(J44="Div by 0", "N/A", IF(OR(J44="N/A",K44="N/A"),"N/A", IF(J44&gt;VALUE(MID(K44,1,2)), "No", IF(J44&lt;-1*VALUE(MID(K44,1,2)), "No", "Yes"))))</f>
        <v>Yes</v>
      </c>
    </row>
    <row r="45" spans="1:12" x14ac:dyDescent="0.2">
      <c r="A45" s="3" t="s">
        <v>173</v>
      </c>
      <c r="B45" s="37" t="s">
        <v>213</v>
      </c>
      <c r="C45" s="8">
        <v>30.216509734999999</v>
      </c>
      <c r="D45" s="11" t="str">
        <f t="shared" si="14"/>
        <v>N/A</v>
      </c>
      <c r="E45" s="8">
        <v>30.86344154</v>
      </c>
      <c r="F45" s="11" t="str">
        <f t="shared" si="15"/>
        <v>N/A</v>
      </c>
      <c r="G45" s="8">
        <v>31.030952062000001</v>
      </c>
      <c r="H45" s="11" t="str">
        <f t="shared" si="16"/>
        <v>N/A</v>
      </c>
      <c r="I45" s="12">
        <v>2.141</v>
      </c>
      <c r="J45" s="12">
        <v>0.54269999999999996</v>
      </c>
      <c r="K45" s="47" t="s">
        <v>740</v>
      </c>
      <c r="L45" s="9" t="str">
        <f t="shared" si="17"/>
        <v>Yes</v>
      </c>
    </row>
    <row r="46" spans="1:12" x14ac:dyDescent="0.2">
      <c r="A46" s="3" t="s">
        <v>174</v>
      </c>
      <c r="B46" s="37" t="s">
        <v>213</v>
      </c>
      <c r="C46" s="8">
        <v>18.008037641000001</v>
      </c>
      <c r="D46" s="11" t="str">
        <f t="shared" si="14"/>
        <v>N/A</v>
      </c>
      <c r="E46" s="8">
        <v>18.421069283000001</v>
      </c>
      <c r="F46" s="11" t="str">
        <f t="shared" si="15"/>
        <v>N/A</v>
      </c>
      <c r="G46" s="8">
        <v>18.824226300999999</v>
      </c>
      <c r="H46" s="11" t="str">
        <f t="shared" si="16"/>
        <v>N/A</v>
      </c>
      <c r="I46" s="12">
        <v>2.294</v>
      </c>
      <c r="J46" s="12">
        <v>2.1890000000000001</v>
      </c>
      <c r="K46" s="47" t="s">
        <v>740</v>
      </c>
      <c r="L46" s="9" t="str">
        <f t="shared" si="17"/>
        <v>Yes</v>
      </c>
    </row>
    <row r="47" spans="1:12" x14ac:dyDescent="0.2">
      <c r="A47" s="3" t="s">
        <v>175</v>
      </c>
      <c r="B47" s="37" t="s">
        <v>213</v>
      </c>
      <c r="C47" s="8">
        <v>5.0264597425000002</v>
      </c>
      <c r="D47" s="11" t="str">
        <f t="shared" si="14"/>
        <v>N/A</v>
      </c>
      <c r="E47" s="8">
        <v>4.9427598113000002</v>
      </c>
      <c r="F47" s="11" t="str">
        <f t="shared" si="15"/>
        <v>N/A</v>
      </c>
      <c r="G47" s="8">
        <v>5.0425428980999998</v>
      </c>
      <c r="H47" s="11" t="str">
        <f t="shared" si="16"/>
        <v>N/A</v>
      </c>
      <c r="I47" s="12">
        <v>-1.67</v>
      </c>
      <c r="J47" s="12">
        <v>2.0190000000000001</v>
      </c>
      <c r="K47" s="47" t="s">
        <v>740</v>
      </c>
      <c r="L47" s="9" t="str">
        <f t="shared" si="17"/>
        <v>Yes</v>
      </c>
    </row>
    <row r="48" spans="1:12" x14ac:dyDescent="0.2">
      <c r="A48" s="3" t="s">
        <v>176</v>
      </c>
      <c r="B48" s="37" t="s">
        <v>213</v>
      </c>
      <c r="C48" s="8">
        <v>3.7876669263</v>
      </c>
      <c r="D48" s="11" t="str">
        <f t="shared" si="14"/>
        <v>N/A</v>
      </c>
      <c r="E48" s="8">
        <v>3.6884391586</v>
      </c>
      <c r="F48" s="11" t="str">
        <f t="shared" si="15"/>
        <v>N/A</v>
      </c>
      <c r="G48" s="8">
        <v>3.6661204834999999</v>
      </c>
      <c r="H48" s="11" t="str">
        <f t="shared" si="16"/>
        <v>N/A</v>
      </c>
      <c r="I48" s="12">
        <v>-2.62</v>
      </c>
      <c r="J48" s="12">
        <v>-0.60499999999999998</v>
      </c>
      <c r="K48" s="47" t="s">
        <v>740</v>
      </c>
      <c r="L48" s="9" t="str">
        <f t="shared" si="17"/>
        <v>Yes</v>
      </c>
    </row>
    <row r="49" spans="1:12" x14ac:dyDescent="0.2">
      <c r="A49" s="3" t="s">
        <v>957</v>
      </c>
      <c r="B49" s="37" t="s">
        <v>213</v>
      </c>
      <c r="C49" s="8">
        <v>2.4833421910000002</v>
      </c>
      <c r="D49" s="11" t="str">
        <f t="shared" si="14"/>
        <v>N/A</v>
      </c>
      <c r="E49" s="8">
        <v>2.4440314444000002</v>
      </c>
      <c r="F49" s="11" t="str">
        <f t="shared" si="15"/>
        <v>N/A</v>
      </c>
      <c r="G49" s="8">
        <v>2.4275683357000002</v>
      </c>
      <c r="H49" s="11" t="str">
        <f t="shared" si="16"/>
        <v>N/A</v>
      </c>
      <c r="I49" s="12">
        <v>-1.58</v>
      </c>
      <c r="J49" s="12">
        <v>-0.67400000000000004</v>
      </c>
      <c r="K49" s="47" t="s">
        <v>740</v>
      </c>
      <c r="L49" s="9" t="str">
        <f t="shared" si="17"/>
        <v>Yes</v>
      </c>
    </row>
    <row r="50" spans="1:12" x14ac:dyDescent="0.2">
      <c r="A50" s="2" t="s">
        <v>208</v>
      </c>
      <c r="B50" s="37" t="s">
        <v>213</v>
      </c>
      <c r="C50" s="38">
        <v>1887377</v>
      </c>
      <c r="D50" s="9" t="str">
        <f t="shared" ref="D50:D53" si="18">IF($B50="N/A","N/A",IF(C50&lt;0,"No","Yes"))</f>
        <v>N/A</v>
      </c>
      <c r="E50" s="38">
        <v>1955443</v>
      </c>
      <c r="F50" s="9" t="str">
        <f t="shared" ref="F50:F53" si="19">IF($B50="N/A","N/A",IF(E50&lt;0,"No","Yes"))</f>
        <v>N/A</v>
      </c>
      <c r="G50" s="38">
        <v>1997212</v>
      </c>
      <c r="H50" s="9" t="str">
        <f t="shared" ref="H50:H53" si="20">IF($B50="N/A","N/A",IF(G50&lt;0,"No","Yes"))</f>
        <v>N/A</v>
      </c>
      <c r="I50" s="12">
        <v>3.6059999999999999</v>
      </c>
      <c r="J50" s="12">
        <v>2.1360000000000001</v>
      </c>
      <c r="K50" s="47" t="s">
        <v>740</v>
      </c>
      <c r="L50" s="9" t="str">
        <f t="shared" si="17"/>
        <v>Yes</v>
      </c>
    </row>
    <row r="51" spans="1:12" x14ac:dyDescent="0.2">
      <c r="A51" s="2" t="s">
        <v>209</v>
      </c>
      <c r="B51" s="37" t="s">
        <v>213</v>
      </c>
      <c r="C51" s="38">
        <v>186620</v>
      </c>
      <c r="D51" s="9" t="str">
        <f t="shared" si="18"/>
        <v>N/A</v>
      </c>
      <c r="E51" s="38">
        <v>195713</v>
      </c>
      <c r="F51" s="9" t="str">
        <f t="shared" si="19"/>
        <v>N/A</v>
      </c>
      <c r="G51" s="38">
        <v>195992</v>
      </c>
      <c r="H51" s="9" t="str">
        <f t="shared" si="20"/>
        <v>N/A</v>
      </c>
      <c r="I51" s="12">
        <v>4.8719999999999999</v>
      </c>
      <c r="J51" s="12">
        <v>0.1426</v>
      </c>
      <c r="K51" s="47" t="s">
        <v>740</v>
      </c>
      <c r="L51" s="9" t="str">
        <f t="shared" si="17"/>
        <v>Yes</v>
      </c>
    </row>
    <row r="52" spans="1:12" x14ac:dyDescent="0.2">
      <c r="A52" s="2" t="s">
        <v>210</v>
      </c>
      <c r="B52" s="37" t="s">
        <v>213</v>
      </c>
      <c r="C52" s="38">
        <v>2564217</v>
      </c>
      <c r="D52" s="9" t="str">
        <f t="shared" si="18"/>
        <v>N/A</v>
      </c>
      <c r="E52" s="38">
        <v>2771916</v>
      </c>
      <c r="F52" s="9" t="str">
        <f t="shared" si="19"/>
        <v>N/A</v>
      </c>
      <c r="G52" s="38">
        <v>2897247</v>
      </c>
      <c r="H52" s="9" t="str">
        <f t="shared" si="20"/>
        <v>N/A</v>
      </c>
      <c r="I52" s="12">
        <v>8.1</v>
      </c>
      <c r="J52" s="12">
        <v>4.5209999999999999</v>
      </c>
      <c r="K52" s="47" t="s">
        <v>740</v>
      </c>
      <c r="L52" s="9" t="str">
        <f t="shared" si="17"/>
        <v>Yes</v>
      </c>
    </row>
    <row r="53" spans="1:12" x14ac:dyDescent="0.2">
      <c r="A53" s="2" t="s">
        <v>958</v>
      </c>
      <c r="B53" s="37" t="s">
        <v>213</v>
      </c>
      <c r="C53" s="38">
        <v>496516</v>
      </c>
      <c r="D53" s="9" t="str">
        <f t="shared" si="18"/>
        <v>N/A</v>
      </c>
      <c r="E53" s="38">
        <v>519605</v>
      </c>
      <c r="F53" s="9" t="str">
        <f t="shared" si="19"/>
        <v>N/A</v>
      </c>
      <c r="G53" s="38">
        <v>544359</v>
      </c>
      <c r="H53" s="9" t="str">
        <f t="shared" si="20"/>
        <v>N/A</v>
      </c>
      <c r="I53" s="12">
        <v>4.6500000000000004</v>
      </c>
      <c r="J53" s="12">
        <v>4.7640000000000002</v>
      </c>
      <c r="K53" s="47" t="s">
        <v>740</v>
      </c>
      <c r="L53" s="9" t="str">
        <f t="shared" si="17"/>
        <v>Yes</v>
      </c>
    </row>
    <row r="54" spans="1:12" x14ac:dyDescent="0.2">
      <c r="A54" s="2" t="s">
        <v>959</v>
      </c>
      <c r="B54" s="37" t="s">
        <v>213</v>
      </c>
      <c r="C54" s="8">
        <v>98.266793088</v>
      </c>
      <c r="D54" s="46" t="str">
        <f>IF($B54="N/A","N/A",IF(C54&gt;10,"No",IF(C54&lt;-10,"No","Yes")))</f>
        <v>N/A</v>
      </c>
      <c r="E54" s="8">
        <v>98.385597133000005</v>
      </c>
      <c r="F54" s="46" t="str">
        <f>IF($B54="N/A","N/A",IF(E54&gt;10,"No",IF(E54&lt;-10,"No","Yes")))</f>
        <v>N/A</v>
      </c>
      <c r="G54" s="8">
        <v>98.519774990000002</v>
      </c>
      <c r="H54" s="46" t="str">
        <f>IF($B54="N/A","N/A",IF(G54&gt;10,"No",IF(G54&lt;-10,"No","Yes")))</f>
        <v>N/A</v>
      </c>
      <c r="I54" s="12">
        <v>0.12089999999999999</v>
      </c>
      <c r="J54" s="12">
        <v>0.13639999999999999</v>
      </c>
      <c r="K54" s="37" t="s">
        <v>213</v>
      </c>
      <c r="L54" s="9" t="str">
        <f t="shared" si="4"/>
        <v>N/A</v>
      </c>
    </row>
    <row r="55" spans="1:12" x14ac:dyDescent="0.2">
      <c r="A55" s="2" t="s">
        <v>960</v>
      </c>
      <c r="B55" s="37" t="s">
        <v>213</v>
      </c>
      <c r="C55" s="8">
        <v>98.656642083999998</v>
      </c>
      <c r="D55" s="46" t="str">
        <f>IF($B55="N/A","N/A",IF(C55&gt;10,"No",IF(C55&lt;-10,"No","Yes")))</f>
        <v>N/A</v>
      </c>
      <c r="E55" s="8">
        <v>98.770672606999995</v>
      </c>
      <c r="F55" s="46" t="str">
        <f>IF($B55="N/A","N/A",IF(E55&gt;10,"No",IF(E55&lt;-10,"No","Yes")))</f>
        <v>N/A</v>
      </c>
      <c r="G55" s="8">
        <v>98.861506747000007</v>
      </c>
      <c r="H55" s="46" t="str">
        <f>IF($B55="N/A","N/A",IF(G55&gt;10,"No",IF(G55&lt;-10,"No","Yes")))</f>
        <v>N/A</v>
      </c>
      <c r="I55" s="12">
        <v>0.11559999999999999</v>
      </c>
      <c r="J55" s="12">
        <v>9.1999999999999998E-2</v>
      </c>
      <c r="K55" s="37" t="s">
        <v>213</v>
      </c>
      <c r="L55" s="9" t="str">
        <f t="shared" si="4"/>
        <v>N/A</v>
      </c>
    </row>
    <row r="56" spans="1:12" x14ac:dyDescent="0.2">
      <c r="A56" s="2" t="s">
        <v>177</v>
      </c>
      <c r="B56" s="37" t="s">
        <v>213</v>
      </c>
      <c r="C56" s="8">
        <v>55.602951220000001</v>
      </c>
      <c r="D56" s="46" t="str">
        <f t="shared" ref="D56:D57" si="21">IF($B56="N/A","N/A",IF(C56&gt;10,"No",IF(C56&lt;-10,"No","Yes")))</f>
        <v>N/A</v>
      </c>
      <c r="E56" s="8">
        <v>55.329698354999998</v>
      </c>
      <c r="F56" s="46" t="str">
        <f t="shared" ref="F56:F57" si="22">IF($B56="N/A","N/A",IF(E56&gt;10,"No",IF(E56&lt;-10,"No","Yes")))</f>
        <v>N/A</v>
      </c>
      <c r="G56" s="8">
        <v>55.162094559000003</v>
      </c>
      <c r="H56" s="46" t="str">
        <f t="shared" ref="H56:H57" si="23">IF($B56="N/A","N/A",IF(G56&gt;10,"No",IF(G56&lt;-10,"No","Yes")))</f>
        <v>N/A</v>
      </c>
      <c r="I56" s="12">
        <v>-0.49099999999999999</v>
      </c>
      <c r="J56" s="12">
        <v>-0.30299999999999999</v>
      </c>
      <c r="K56" s="47" t="s">
        <v>740</v>
      </c>
      <c r="L56" s="9" t="str">
        <f>IF(J56="Div by 0", "N/A", IF(OR(J56="N/A",K56="N/A"),"N/A", IF(J56&gt;VALUE(MID(K56,1,2)), "No", IF(J56&lt;-1*VALUE(MID(K56,1,2)), "No", "Yes"))))</f>
        <v>Yes</v>
      </c>
    </row>
    <row r="57" spans="1:12" x14ac:dyDescent="0.2">
      <c r="A57" s="6" t="s">
        <v>178</v>
      </c>
      <c r="B57" s="37" t="s">
        <v>213</v>
      </c>
      <c r="C57" s="8">
        <v>43.053690863999996</v>
      </c>
      <c r="D57" s="46" t="str">
        <f t="shared" si="21"/>
        <v>N/A</v>
      </c>
      <c r="E57" s="8">
        <v>43.440974251999997</v>
      </c>
      <c r="F57" s="46" t="str">
        <f t="shared" si="22"/>
        <v>N/A</v>
      </c>
      <c r="G57" s="8">
        <v>43.699412187999997</v>
      </c>
      <c r="H57" s="46" t="str">
        <f t="shared" si="23"/>
        <v>N/A</v>
      </c>
      <c r="I57" s="12">
        <v>0.89949999999999997</v>
      </c>
      <c r="J57" s="12">
        <v>0.59489999999999998</v>
      </c>
      <c r="K57" s="47" t="s">
        <v>740</v>
      </c>
      <c r="L57" s="9" t="str">
        <f>IF(J57="Div by 0", "N/A", IF(OR(J57="N/A",K57="N/A"),"N/A", IF(J57&gt;VALUE(MID(K57,1,2)), "No", IF(J57&lt;-1*VALUE(MID(K57,1,2)), "No", "Yes"))))</f>
        <v>Yes</v>
      </c>
    </row>
    <row r="58" spans="1:12" x14ac:dyDescent="0.2">
      <c r="A58" s="7" t="s">
        <v>686</v>
      </c>
      <c r="B58" s="37" t="s">
        <v>282</v>
      </c>
      <c r="C58" s="8">
        <v>64.03426675</v>
      </c>
      <c r="D58" s="46" t="str">
        <f>IF($B58="N/A","N/A",IF(C58&gt;70,"No",IF(C58&lt;40,"No","Yes")))</f>
        <v>Yes</v>
      </c>
      <c r="E58" s="8">
        <v>64.532121610999994</v>
      </c>
      <c r="F58" s="46" t="str">
        <f>IF($B58="N/A","N/A",IF(E58&gt;70,"No",IF(E58&lt;40,"No","Yes")))</f>
        <v>Yes</v>
      </c>
      <c r="G58" s="8">
        <v>64.793801248999998</v>
      </c>
      <c r="H58" s="46" t="str">
        <f>IF($B58="N/A","N/A",IF(G58&gt;70,"No",IF(G58&lt;40,"No","Yes")))</f>
        <v>Yes</v>
      </c>
      <c r="I58" s="12">
        <v>0.77749999999999997</v>
      </c>
      <c r="J58" s="12">
        <v>0.40550000000000003</v>
      </c>
      <c r="K58" s="47" t="s">
        <v>740</v>
      </c>
      <c r="L58" s="9" t="str">
        <f t="shared" si="4"/>
        <v>Yes</v>
      </c>
    </row>
    <row r="59" spans="1:12" x14ac:dyDescent="0.2">
      <c r="A59" s="2" t="s">
        <v>687</v>
      </c>
      <c r="B59" s="37" t="s">
        <v>213</v>
      </c>
      <c r="C59" s="8">
        <v>73.737261493999995</v>
      </c>
      <c r="D59" s="46" t="str">
        <f>IF($B59="N/A","N/A",IF(C59&gt;10,"No",IF(C59&lt;-10,"No","Yes")))</f>
        <v>N/A</v>
      </c>
      <c r="E59" s="8">
        <v>74.955775900000006</v>
      </c>
      <c r="F59" s="46" t="str">
        <f>IF($B59="N/A","N/A",IF(E59&gt;10,"No",IF(E59&lt;-10,"No","Yes")))</f>
        <v>N/A</v>
      </c>
      <c r="G59" s="8">
        <v>75.289945935999995</v>
      </c>
      <c r="H59" s="46" t="str">
        <f>IF($B59="N/A","N/A",IF(G59&gt;10,"No",IF(G59&lt;-10,"No","Yes")))</f>
        <v>N/A</v>
      </c>
      <c r="I59" s="12">
        <v>1.653</v>
      </c>
      <c r="J59" s="12">
        <v>0.44579999999999997</v>
      </c>
      <c r="K59" s="37" t="s">
        <v>213</v>
      </c>
      <c r="L59" s="9" t="str">
        <f t="shared" si="4"/>
        <v>N/A</v>
      </c>
    </row>
    <row r="60" spans="1:12" x14ac:dyDescent="0.2">
      <c r="A60" s="2" t="s">
        <v>688</v>
      </c>
      <c r="B60" s="37" t="s">
        <v>213</v>
      </c>
      <c r="C60" s="8">
        <v>86.470454287999999</v>
      </c>
      <c r="D60" s="46" t="str">
        <f t="shared" ref="D60:D66" si="24">IF($B60="N/A","N/A",IF(C60&gt;10,"No",IF(C60&lt;-10,"No","Yes")))</f>
        <v>N/A</v>
      </c>
      <c r="E60" s="8">
        <v>87.053007484000005</v>
      </c>
      <c r="F60" s="46" t="str">
        <f t="shared" ref="F60:F66" si="25">IF($B60="N/A","N/A",IF(E60&gt;10,"No",IF(E60&lt;-10,"No","Yes")))</f>
        <v>N/A</v>
      </c>
      <c r="G60" s="8">
        <v>86.890734237000004</v>
      </c>
      <c r="H60" s="46" t="str">
        <f t="shared" ref="H60:H66" si="26">IF($B60="N/A","N/A",IF(G60&gt;10,"No",IF(G60&lt;-10,"No","Yes")))</f>
        <v>N/A</v>
      </c>
      <c r="I60" s="12">
        <v>0.67369999999999997</v>
      </c>
      <c r="J60" s="12">
        <v>-0.186</v>
      </c>
      <c r="K60" s="37" t="s">
        <v>213</v>
      </c>
      <c r="L60" s="9" t="str">
        <f t="shared" si="4"/>
        <v>N/A</v>
      </c>
    </row>
    <row r="61" spans="1:12" x14ac:dyDescent="0.2">
      <c r="A61" s="2" t="s">
        <v>1748</v>
      </c>
      <c r="B61" s="37" t="s">
        <v>213</v>
      </c>
      <c r="C61" s="8">
        <v>62.645389324999996</v>
      </c>
      <c r="D61" s="46" t="str">
        <f t="shared" si="24"/>
        <v>N/A</v>
      </c>
      <c r="E61" s="8">
        <v>63.435025148000001</v>
      </c>
      <c r="F61" s="46" t="str">
        <f t="shared" si="25"/>
        <v>N/A</v>
      </c>
      <c r="G61" s="8">
        <v>64.000685736999998</v>
      </c>
      <c r="H61" s="46" t="str">
        <f t="shared" si="26"/>
        <v>N/A</v>
      </c>
      <c r="I61" s="12">
        <v>1.26</v>
      </c>
      <c r="J61" s="12">
        <v>0.89170000000000005</v>
      </c>
      <c r="K61" s="37" t="s">
        <v>213</v>
      </c>
      <c r="L61" s="9" t="str">
        <f t="shared" si="4"/>
        <v>N/A</v>
      </c>
    </row>
    <row r="62" spans="1:12" x14ac:dyDescent="0.2">
      <c r="A62" s="2" t="s">
        <v>689</v>
      </c>
      <c r="B62" s="37" t="s">
        <v>213</v>
      </c>
      <c r="C62" s="8">
        <v>54.482565915999999</v>
      </c>
      <c r="D62" s="46" t="str">
        <f t="shared" si="24"/>
        <v>N/A</v>
      </c>
      <c r="E62" s="8">
        <v>55.084761645999997</v>
      </c>
      <c r="F62" s="46" t="str">
        <f t="shared" si="25"/>
        <v>N/A</v>
      </c>
      <c r="G62" s="8">
        <v>55.397730412999998</v>
      </c>
      <c r="H62" s="46" t="str">
        <f t="shared" si="26"/>
        <v>N/A</v>
      </c>
      <c r="I62" s="12">
        <v>1.105</v>
      </c>
      <c r="J62" s="12">
        <v>0.56820000000000004</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0.86101402329999999</v>
      </c>
      <c r="D64" s="46" t="str">
        <f t="shared" si="24"/>
        <v>N/A</v>
      </c>
      <c r="E64" s="8">
        <v>1.0318595511999999</v>
      </c>
      <c r="F64" s="46" t="str">
        <f t="shared" si="25"/>
        <v>N/A</v>
      </c>
      <c r="G64" s="8">
        <v>1.0452410849</v>
      </c>
      <c r="H64" s="46" t="str">
        <f t="shared" si="26"/>
        <v>N/A</v>
      </c>
      <c r="I64" s="12">
        <v>19.84</v>
      </c>
      <c r="J64" s="12">
        <v>1.2969999999999999</v>
      </c>
      <c r="K64" s="37" t="s">
        <v>213</v>
      </c>
      <c r="L64" s="9" t="str">
        <f t="shared" si="4"/>
        <v>N/A</v>
      </c>
    </row>
    <row r="65" spans="1:12" x14ac:dyDescent="0.2">
      <c r="A65" s="3" t="s">
        <v>147</v>
      </c>
      <c r="B65" s="37" t="s">
        <v>213</v>
      </c>
      <c r="C65" s="8">
        <v>0.99642313449999997</v>
      </c>
      <c r="D65" s="46" t="str">
        <f t="shared" si="24"/>
        <v>N/A</v>
      </c>
      <c r="E65" s="8">
        <v>0.97716262880000004</v>
      </c>
      <c r="F65" s="46" t="str">
        <f t="shared" si="25"/>
        <v>N/A</v>
      </c>
      <c r="G65" s="8">
        <v>0.99231877810000002</v>
      </c>
      <c r="H65" s="46" t="str">
        <f t="shared" si="26"/>
        <v>N/A</v>
      </c>
      <c r="I65" s="12">
        <v>-1.93</v>
      </c>
      <c r="J65" s="12">
        <v>1.5509999999999999</v>
      </c>
      <c r="K65" s="37" t="s">
        <v>213</v>
      </c>
      <c r="L65" s="9" t="str">
        <f t="shared" si="4"/>
        <v>N/A</v>
      </c>
    </row>
    <row r="66" spans="1:12" x14ac:dyDescent="0.2">
      <c r="A66" s="3" t="s">
        <v>148</v>
      </c>
      <c r="B66" s="37" t="s">
        <v>213</v>
      </c>
      <c r="C66" s="8">
        <v>1.1580710107000001</v>
      </c>
      <c r="D66" s="46" t="str">
        <f t="shared" si="24"/>
        <v>N/A</v>
      </c>
      <c r="E66" s="8">
        <v>1.1390739558</v>
      </c>
      <c r="F66" s="46" t="str">
        <f t="shared" si="25"/>
        <v>N/A</v>
      </c>
      <c r="G66" s="8">
        <v>1.1398035475999999</v>
      </c>
      <c r="H66" s="46" t="str">
        <f t="shared" si="26"/>
        <v>N/A</v>
      </c>
      <c r="I66" s="12">
        <v>-1.64</v>
      </c>
      <c r="J66" s="12">
        <v>6.4100000000000004E-2</v>
      </c>
      <c r="K66" s="37" t="s">
        <v>213</v>
      </c>
      <c r="L66" s="9" t="str">
        <f t="shared" si="4"/>
        <v>N/A</v>
      </c>
    </row>
    <row r="67" spans="1:12" x14ac:dyDescent="0.2">
      <c r="A67" s="2" t="s">
        <v>961</v>
      </c>
      <c r="B67" s="50" t="s">
        <v>213</v>
      </c>
      <c r="C67" s="1">
        <v>28425</v>
      </c>
      <c r="D67" s="11" t="str">
        <f>IF($B67="N/A","N/A",IF(C67&gt;10,"No",IF(C67&lt;-10,"No","Yes")))</f>
        <v>N/A</v>
      </c>
      <c r="E67" s="1">
        <v>19194</v>
      </c>
      <c r="F67" s="11" t="str">
        <f>IF($B67="N/A","N/A",IF(E67&gt;10,"No",IF(E67&lt;-10,"No","Yes")))</f>
        <v>N/A</v>
      </c>
      <c r="G67" s="1">
        <v>17616</v>
      </c>
      <c r="H67" s="11" t="str">
        <f>IF($B67="N/A","N/A",IF(G67&gt;10,"No",IF(G67&lt;-10,"No","Yes")))</f>
        <v>N/A</v>
      </c>
      <c r="I67" s="12">
        <v>-32.5</v>
      </c>
      <c r="J67" s="12">
        <v>-8.2200000000000006</v>
      </c>
      <c r="K67" s="37" t="s">
        <v>213</v>
      </c>
      <c r="L67" s="9" t="str">
        <f t="shared" si="4"/>
        <v>N/A</v>
      </c>
    </row>
    <row r="68" spans="1:12" x14ac:dyDescent="0.2">
      <c r="A68" s="3" t="s">
        <v>201</v>
      </c>
      <c r="B68" s="50" t="s">
        <v>217</v>
      </c>
      <c r="C68" s="1">
        <v>1233</v>
      </c>
      <c r="D68" s="46" t="str">
        <f t="shared" ref="D68:D69" si="27">IF($B68="N/A","N/A",IF(C68&gt;0,"No",IF(C68&lt;0,"No","Yes")))</f>
        <v>No</v>
      </c>
      <c r="E68" s="1">
        <v>1361</v>
      </c>
      <c r="F68" s="46" t="str">
        <f t="shared" ref="F68:F69" si="28">IF($B68="N/A","N/A",IF(E68&gt;0,"No",IF(E68&lt;0,"No","Yes")))</f>
        <v>No</v>
      </c>
      <c r="G68" s="1">
        <v>1509</v>
      </c>
      <c r="H68" s="46" t="str">
        <f t="shared" ref="H68:H69" si="29">IF($B68="N/A","N/A",IF(G68&gt;0,"No",IF(G68&lt;0,"No","Yes")))</f>
        <v>No</v>
      </c>
      <c r="I68" s="12">
        <v>10.38</v>
      </c>
      <c r="J68" s="12">
        <v>10.87</v>
      </c>
      <c r="K68" s="37" t="s">
        <v>213</v>
      </c>
      <c r="L68" s="9" t="str">
        <f t="shared" si="4"/>
        <v>N/A</v>
      </c>
    </row>
    <row r="69" spans="1:12" x14ac:dyDescent="0.2">
      <c r="A69" s="3" t="s">
        <v>202</v>
      </c>
      <c r="B69" s="50" t="s">
        <v>217</v>
      </c>
      <c r="C69" s="1">
        <v>4223</v>
      </c>
      <c r="D69" s="46" t="str">
        <f t="shared" si="27"/>
        <v>No</v>
      </c>
      <c r="E69" s="1">
        <v>2994</v>
      </c>
      <c r="F69" s="46" t="str">
        <f t="shared" si="28"/>
        <v>No</v>
      </c>
      <c r="G69" s="1">
        <v>2763</v>
      </c>
      <c r="H69" s="46" t="str">
        <f t="shared" si="29"/>
        <v>No</v>
      </c>
      <c r="I69" s="12">
        <v>-29.1</v>
      </c>
      <c r="J69" s="12">
        <v>-7.72</v>
      </c>
      <c r="K69" s="37" t="s">
        <v>213</v>
      </c>
      <c r="L69" s="9" t="str">
        <f t="shared" si="4"/>
        <v>N/A</v>
      </c>
    </row>
    <row r="70" spans="1:12" x14ac:dyDescent="0.2">
      <c r="A70" s="3" t="s">
        <v>203</v>
      </c>
      <c r="B70" s="73" t="s">
        <v>213</v>
      </c>
      <c r="C70" s="13">
        <v>81.577077907000003</v>
      </c>
      <c r="D70" s="11" t="str">
        <f>IF($B70="N/A","N/A",IF(C70&gt;10,"No",IF(C70&lt;-10,"No","Yes")))</f>
        <v>N/A</v>
      </c>
      <c r="E70" s="13">
        <v>83.299933199999998</v>
      </c>
      <c r="F70" s="11" t="str">
        <f>IF($B70="N/A","N/A",IF(E70&gt;10,"No",IF(E70&lt;-10,"No","Yes")))</f>
        <v>N/A</v>
      </c>
      <c r="G70" s="13">
        <v>89.395584510000006</v>
      </c>
      <c r="H70" s="11" t="str">
        <f>IF($B70="N/A","N/A",IF(G70&gt;10,"No",IF(G70&lt;-10,"No","Yes")))</f>
        <v>N/A</v>
      </c>
      <c r="I70" s="12">
        <v>2.1120000000000001</v>
      </c>
      <c r="J70" s="12">
        <v>7.3179999999999996</v>
      </c>
      <c r="K70" s="73" t="s">
        <v>213</v>
      </c>
      <c r="L70" s="9" t="str">
        <f t="shared" si="4"/>
        <v>N/A</v>
      </c>
    </row>
    <row r="71" spans="1:12" x14ac:dyDescent="0.2">
      <c r="A71" s="2" t="s">
        <v>65</v>
      </c>
      <c r="B71" s="50" t="s">
        <v>213</v>
      </c>
      <c r="C71" s="1">
        <v>783275</v>
      </c>
      <c r="D71" s="11" t="str">
        <f>IF($B71="N/A","N/A",IF(C71&gt;10,"No",IF(C71&lt;-10,"No","Yes")))</f>
        <v>N/A</v>
      </c>
      <c r="E71" s="1">
        <v>816087</v>
      </c>
      <c r="F71" s="11" t="str">
        <f>IF($B71="N/A","N/A",IF(E71&gt;10,"No",IF(E71&lt;-10,"No","Yes")))</f>
        <v>N/A</v>
      </c>
      <c r="G71" s="1">
        <v>851041</v>
      </c>
      <c r="H71" s="11" t="str">
        <f>IF($B71="N/A","N/A",IF(G71&gt;10,"No",IF(G71&lt;-10,"No","Yes")))</f>
        <v>N/A</v>
      </c>
      <c r="I71" s="12">
        <v>4.1890000000000001</v>
      </c>
      <c r="J71" s="12">
        <v>4.2830000000000004</v>
      </c>
      <c r="K71" s="50" t="s">
        <v>740</v>
      </c>
      <c r="L71" s="9" t="str">
        <f t="shared" ref="L71:L103" si="30">IF(J71="Div by 0", "N/A", IF(K71="N/A","N/A", IF(J71&gt;VALUE(MID(K71,1,2)), "No", IF(J71&lt;-1*VALUE(MID(K71,1,2)), "No", "Yes"))))</f>
        <v>Yes</v>
      </c>
    </row>
    <row r="72" spans="1:12" x14ac:dyDescent="0.2">
      <c r="A72" s="4" t="s">
        <v>66</v>
      </c>
      <c r="B72" s="50" t="s">
        <v>213</v>
      </c>
      <c r="C72" s="1">
        <v>707947.43</v>
      </c>
      <c r="D72" s="11" t="str">
        <f>IF($B72="N/A","N/A",IF(C72&gt;10,"No",IF(C72&lt;-10,"No","Yes")))</f>
        <v>N/A</v>
      </c>
      <c r="E72" s="1">
        <v>742188.56</v>
      </c>
      <c r="F72" s="11" t="str">
        <f>IF($B72="N/A","N/A",IF(E72&gt;10,"No",IF(E72&lt;-10,"No","Yes")))</f>
        <v>N/A</v>
      </c>
      <c r="G72" s="1">
        <v>773877.22</v>
      </c>
      <c r="H72" s="11" t="str">
        <f>IF($B72="N/A","N/A",IF(G72&gt;10,"No",IF(G72&lt;-10,"No","Yes")))</f>
        <v>N/A</v>
      </c>
      <c r="I72" s="12">
        <v>4.8369999999999997</v>
      </c>
      <c r="J72" s="12">
        <v>4.2699999999999996</v>
      </c>
      <c r="K72" s="50" t="s">
        <v>741</v>
      </c>
      <c r="L72" s="9" t="str">
        <f t="shared" si="30"/>
        <v>Yes</v>
      </c>
    </row>
    <row r="73" spans="1:12" x14ac:dyDescent="0.2">
      <c r="A73" s="3" t="s">
        <v>67</v>
      </c>
      <c r="B73" s="37" t="s">
        <v>283</v>
      </c>
      <c r="C73" s="8">
        <v>87.609695802000005</v>
      </c>
      <c r="D73" s="46" t="str">
        <f>IF($B73="N/A","N/A",IF(C73&gt;=90,"Yes","No"))</f>
        <v>No</v>
      </c>
      <c r="E73" s="8">
        <v>87.678554708999997</v>
      </c>
      <c r="F73" s="46" t="str">
        <f>IF($B73="N/A","N/A",IF(E73&gt;=90,"Yes","No"))</f>
        <v>No</v>
      </c>
      <c r="G73" s="8">
        <v>87.623333461000001</v>
      </c>
      <c r="H73" s="46" t="str">
        <f>IF($B73="N/A","N/A",IF(G73&gt;=90,"Yes","No"))</f>
        <v>No</v>
      </c>
      <c r="I73" s="12">
        <v>7.8600000000000003E-2</v>
      </c>
      <c r="J73" s="12">
        <v>-6.3E-2</v>
      </c>
      <c r="K73" s="47" t="s">
        <v>740</v>
      </c>
      <c r="L73" s="9" t="str">
        <f t="shared" si="30"/>
        <v>Yes</v>
      </c>
    </row>
    <row r="74" spans="1:12" x14ac:dyDescent="0.2">
      <c r="A74" s="2" t="s">
        <v>962</v>
      </c>
      <c r="B74" s="37" t="s">
        <v>283</v>
      </c>
      <c r="C74" s="8">
        <v>86.228068758000006</v>
      </c>
      <c r="D74" s="46" t="str">
        <f>IF($B74="N/A","N/A",IF(C74&gt;=90,"Yes","No"))</f>
        <v>No</v>
      </c>
      <c r="E74" s="8">
        <v>86.126822304000001</v>
      </c>
      <c r="F74" s="46" t="str">
        <f>IF($B74="N/A","N/A",IF(E74&gt;=90,"Yes","No"))</f>
        <v>No</v>
      </c>
      <c r="G74" s="8">
        <v>86.049293599999999</v>
      </c>
      <c r="H74" s="46" t="str">
        <f>IF($B74="N/A","N/A",IF(G74&gt;=90,"Yes","No"))</f>
        <v>No</v>
      </c>
      <c r="I74" s="12">
        <v>-0.11700000000000001</v>
      </c>
      <c r="J74" s="12">
        <v>-0.09</v>
      </c>
      <c r="K74" s="47" t="s">
        <v>740</v>
      </c>
      <c r="L74" s="9" t="str">
        <f t="shared" si="30"/>
        <v>Yes</v>
      </c>
    </row>
    <row r="75" spans="1:12" x14ac:dyDescent="0.2">
      <c r="A75" s="6" t="s">
        <v>963</v>
      </c>
      <c r="B75" s="50" t="s">
        <v>284</v>
      </c>
      <c r="C75" s="13">
        <v>43.036839434000001</v>
      </c>
      <c r="D75" s="46" t="str">
        <f>IF($B75="N/A","N/A",IF(C75&gt;55,"No",IF(C75&lt;30,"No","Yes")))</f>
        <v>Yes</v>
      </c>
      <c r="E75" s="13">
        <v>43.886470205000002</v>
      </c>
      <c r="F75" s="46" t="str">
        <f>IF($B75="N/A","N/A",IF(E75&gt;55,"No",IF(E75&lt;30,"No","Yes")))</f>
        <v>Yes</v>
      </c>
      <c r="G75" s="13">
        <v>44.966806830000003</v>
      </c>
      <c r="H75" s="46" t="str">
        <f>IF($B75="N/A","N/A",IF(G75&gt;55,"No",IF(G75&lt;30,"No","Yes")))</f>
        <v>Yes</v>
      </c>
      <c r="I75" s="12">
        <v>1.974</v>
      </c>
      <c r="J75" s="12">
        <v>2.4620000000000002</v>
      </c>
      <c r="K75" s="50" t="s">
        <v>740</v>
      </c>
      <c r="L75" s="9" t="str">
        <f t="shared" si="30"/>
        <v>Yes</v>
      </c>
    </row>
    <row r="76" spans="1:12" ht="25.5" x14ac:dyDescent="0.2">
      <c r="A76" s="2" t="s">
        <v>964</v>
      </c>
      <c r="B76" s="50" t="s">
        <v>278</v>
      </c>
      <c r="C76" s="13">
        <v>1.2392837765</v>
      </c>
      <c r="D76" s="46" t="str">
        <f>IF($B76="N/A","N/A",IF(C76&gt;=5,"No",IF(C76&lt;0,"No","Yes")))</f>
        <v>Yes</v>
      </c>
      <c r="E76" s="13">
        <v>0.78190192960000005</v>
      </c>
      <c r="F76" s="46" t="str">
        <f>IF($B76="N/A","N/A",IF(E76&gt;=5,"No",IF(E76&lt;0,"No","Yes")))</f>
        <v>Yes</v>
      </c>
      <c r="G76" s="13">
        <v>0.68715843300000001</v>
      </c>
      <c r="H76" s="46" t="str">
        <f>IF($B76="N/A","N/A",IF(G76&gt;=5,"No",IF(G76&lt;0,"No","Yes")))</f>
        <v>Yes</v>
      </c>
      <c r="I76" s="12">
        <v>-36.9</v>
      </c>
      <c r="J76" s="12">
        <v>-12.1</v>
      </c>
      <c r="K76" s="50" t="s">
        <v>213</v>
      </c>
      <c r="L76" s="9" t="str">
        <f t="shared" si="30"/>
        <v>N/A</v>
      </c>
    </row>
    <row r="77" spans="1:12" ht="25.5" x14ac:dyDescent="0.2">
      <c r="A77" s="2" t="s">
        <v>965</v>
      </c>
      <c r="B77" s="50" t="s">
        <v>213</v>
      </c>
      <c r="C77" s="13">
        <v>3.5271137212000001</v>
      </c>
      <c r="D77" s="50" t="s">
        <v>213</v>
      </c>
      <c r="E77" s="13">
        <v>4.2796907683000001</v>
      </c>
      <c r="F77" s="50" t="s">
        <v>213</v>
      </c>
      <c r="G77" s="13">
        <v>4.9381874668999997</v>
      </c>
      <c r="H77" s="50" t="s">
        <v>213</v>
      </c>
      <c r="I77" s="12">
        <v>21.34</v>
      </c>
      <c r="J77" s="12">
        <v>15.39</v>
      </c>
      <c r="K77" s="50" t="s">
        <v>213</v>
      </c>
      <c r="L77" s="9" t="str">
        <f t="shared" si="30"/>
        <v>N/A</v>
      </c>
    </row>
    <row r="78" spans="1:12" ht="25.5" x14ac:dyDescent="0.2">
      <c r="A78" s="2" t="s">
        <v>966</v>
      </c>
      <c r="B78" s="50" t="s">
        <v>213</v>
      </c>
      <c r="C78" s="13">
        <v>41.025438065000003</v>
      </c>
      <c r="D78" s="50" t="s">
        <v>213</v>
      </c>
      <c r="E78" s="13">
        <v>46.195442397999997</v>
      </c>
      <c r="F78" s="50" t="s">
        <v>213</v>
      </c>
      <c r="G78" s="13">
        <v>46.797862852999998</v>
      </c>
      <c r="H78" s="50" t="s">
        <v>213</v>
      </c>
      <c r="I78" s="12">
        <v>12.6</v>
      </c>
      <c r="J78" s="12">
        <v>1.304</v>
      </c>
      <c r="K78" s="50" t="s">
        <v>213</v>
      </c>
      <c r="L78" s="9" t="str">
        <f t="shared" si="30"/>
        <v>N/A</v>
      </c>
    </row>
    <row r="79" spans="1:12" ht="25.5" x14ac:dyDescent="0.2">
      <c r="A79" s="2" t="s">
        <v>967</v>
      </c>
      <c r="B79" s="50" t="s">
        <v>213</v>
      </c>
      <c r="C79" s="13">
        <v>4.2172927770999999</v>
      </c>
      <c r="D79" s="50" t="s">
        <v>213</v>
      </c>
      <c r="E79" s="13">
        <v>4.7543950584000001</v>
      </c>
      <c r="F79" s="50" t="s">
        <v>213</v>
      </c>
      <c r="G79" s="13">
        <v>5.2358229510000003</v>
      </c>
      <c r="H79" s="50" t="s">
        <v>213</v>
      </c>
      <c r="I79" s="12">
        <v>12.74</v>
      </c>
      <c r="J79" s="12">
        <v>10.130000000000001</v>
      </c>
      <c r="K79" s="50" t="s">
        <v>213</v>
      </c>
      <c r="L79" s="9" t="str">
        <f t="shared" si="30"/>
        <v>N/A</v>
      </c>
    </row>
    <row r="80" spans="1:12" ht="25.5" x14ac:dyDescent="0.2">
      <c r="A80" s="2" t="s">
        <v>968</v>
      </c>
      <c r="B80" s="50" t="s">
        <v>213</v>
      </c>
      <c r="C80" s="13">
        <v>1.3059270371</v>
      </c>
      <c r="D80" s="50" t="s">
        <v>213</v>
      </c>
      <c r="E80" s="13">
        <v>1.4396749365999999</v>
      </c>
      <c r="F80" s="50" t="s">
        <v>213</v>
      </c>
      <c r="G80" s="13">
        <v>1.5308310645000001</v>
      </c>
      <c r="H80" s="50" t="s">
        <v>213</v>
      </c>
      <c r="I80" s="12">
        <v>10.24</v>
      </c>
      <c r="J80" s="12">
        <v>6.3319999999999999</v>
      </c>
      <c r="K80" s="50" t="s">
        <v>213</v>
      </c>
      <c r="L80" s="9" t="str">
        <f t="shared" si="30"/>
        <v>N/A</v>
      </c>
    </row>
    <row r="81" spans="1:12" ht="25.5" x14ac:dyDescent="0.2">
      <c r="A81" s="2" t="s">
        <v>969</v>
      </c>
      <c r="B81" s="50" t="s">
        <v>213</v>
      </c>
      <c r="C81" s="13">
        <v>4.3407487999999996E-3</v>
      </c>
      <c r="D81" s="50" t="s">
        <v>213</v>
      </c>
      <c r="E81" s="13">
        <v>5.0239741999999997E-3</v>
      </c>
      <c r="F81" s="50" t="s">
        <v>213</v>
      </c>
      <c r="G81" s="13">
        <v>5.6401513E-3</v>
      </c>
      <c r="H81" s="50" t="s">
        <v>213</v>
      </c>
      <c r="I81" s="12">
        <v>15.74</v>
      </c>
      <c r="J81" s="12">
        <v>12.26</v>
      </c>
      <c r="K81" s="50" t="s">
        <v>213</v>
      </c>
      <c r="L81" s="9" t="str">
        <f t="shared" si="30"/>
        <v>N/A</v>
      </c>
    </row>
    <row r="82" spans="1:12" x14ac:dyDescent="0.2">
      <c r="A82" s="2" t="s">
        <v>970</v>
      </c>
      <c r="B82" s="50" t="s">
        <v>213</v>
      </c>
      <c r="C82" s="13">
        <v>4.0525996617000004</v>
      </c>
      <c r="D82" s="50" t="s">
        <v>213</v>
      </c>
      <c r="E82" s="13">
        <v>4.1200264188000002</v>
      </c>
      <c r="F82" s="50" t="s">
        <v>213</v>
      </c>
      <c r="G82" s="13">
        <v>4.2415112785</v>
      </c>
      <c r="H82" s="50" t="s">
        <v>213</v>
      </c>
      <c r="I82" s="12">
        <v>1.6639999999999999</v>
      </c>
      <c r="J82" s="12">
        <v>2.9489999999999998</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44.628004212999997</v>
      </c>
      <c r="D84" s="50" t="s">
        <v>213</v>
      </c>
      <c r="E84" s="13">
        <v>38.423844516999999</v>
      </c>
      <c r="F84" s="50" t="s">
        <v>213</v>
      </c>
      <c r="G84" s="13">
        <v>36.562985802</v>
      </c>
      <c r="H84" s="50" t="s">
        <v>213</v>
      </c>
      <c r="I84" s="12">
        <v>-13.9</v>
      </c>
      <c r="J84" s="12">
        <v>-4.84</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88.198653090999997</v>
      </c>
      <c r="D87" s="50" t="s">
        <v>213</v>
      </c>
      <c r="E87" s="13">
        <v>86.840863780000006</v>
      </c>
      <c r="F87" s="50" t="s">
        <v>213</v>
      </c>
      <c r="G87" s="13">
        <v>85.578838152000003</v>
      </c>
      <c r="H87" s="50" t="s">
        <v>213</v>
      </c>
      <c r="I87" s="12">
        <v>-1.54</v>
      </c>
      <c r="J87" s="12">
        <v>-1.45</v>
      </c>
      <c r="K87" s="50" t="s">
        <v>213</v>
      </c>
      <c r="L87" s="9" t="str">
        <f t="shared" si="30"/>
        <v>N/A</v>
      </c>
    </row>
    <row r="88" spans="1:12" x14ac:dyDescent="0.2">
      <c r="A88" s="2" t="s">
        <v>976</v>
      </c>
      <c r="B88" s="50" t="s">
        <v>213</v>
      </c>
      <c r="C88" s="13">
        <v>11.801346908999999</v>
      </c>
      <c r="D88" s="50" t="s">
        <v>213</v>
      </c>
      <c r="E88" s="13">
        <v>13.159136220000001</v>
      </c>
      <c r="F88" s="50" t="s">
        <v>213</v>
      </c>
      <c r="G88" s="13">
        <v>14.421161848000001</v>
      </c>
      <c r="H88" s="50" t="s">
        <v>213</v>
      </c>
      <c r="I88" s="12">
        <v>11.51</v>
      </c>
      <c r="J88" s="12">
        <v>9.59</v>
      </c>
      <c r="K88" s="50" t="s">
        <v>213</v>
      </c>
      <c r="L88" s="9" t="str">
        <f t="shared" si="30"/>
        <v>N/A</v>
      </c>
    </row>
    <row r="89" spans="1:12" x14ac:dyDescent="0.2">
      <c r="A89" s="6" t="s">
        <v>68</v>
      </c>
      <c r="B89" s="50" t="s">
        <v>213</v>
      </c>
      <c r="C89" s="1">
        <v>11853</v>
      </c>
      <c r="D89" s="11" t="str">
        <f>IF($B89="N/A","N/A",IF(C89&gt;10,"No",IF(C89&lt;-10,"No","Yes")))</f>
        <v>N/A</v>
      </c>
      <c r="E89" s="1">
        <v>9194</v>
      </c>
      <c r="F89" s="11" t="str">
        <f>IF($B89="N/A","N/A",IF(E89&gt;10,"No",IF(E89&lt;-10,"No","Yes")))</f>
        <v>N/A</v>
      </c>
      <c r="G89" s="1">
        <v>8476</v>
      </c>
      <c r="H89" s="11" t="str">
        <f>IF($B89="N/A","N/A",IF(G89&gt;10,"No",IF(G89&lt;-10,"No","Yes")))</f>
        <v>N/A</v>
      </c>
      <c r="I89" s="12">
        <v>-22.4</v>
      </c>
      <c r="J89" s="12">
        <v>-7.81</v>
      </c>
      <c r="K89" s="50" t="s">
        <v>740</v>
      </c>
      <c r="L89" s="9" t="str">
        <f t="shared" si="30"/>
        <v>Yes</v>
      </c>
    </row>
    <row r="90" spans="1:12" x14ac:dyDescent="0.2">
      <c r="A90" s="2" t="s">
        <v>109</v>
      </c>
      <c r="B90" s="50" t="s">
        <v>213</v>
      </c>
      <c r="C90" s="13">
        <v>2.53100481E-2</v>
      </c>
      <c r="D90" s="46" t="str">
        <f>IF($B90="N/A","N/A",IF(C90&gt;10,"No",IF(C90&lt;-10,"No","Yes")))</f>
        <v>N/A</v>
      </c>
      <c r="E90" s="13">
        <v>2.17533174E-2</v>
      </c>
      <c r="F90" s="46" t="str">
        <f>IF($B90="N/A","N/A",IF(E90&gt;10,"No",IF(E90&lt;-10,"No","Yes")))</f>
        <v>N/A</v>
      </c>
      <c r="G90" s="13">
        <v>7.0788107599999997E-2</v>
      </c>
      <c r="H90" s="46" t="str">
        <f>IF($B90="N/A","N/A",IF(G90&gt;10,"No",IF(G90&lt;-10,"No","Yes")))</f>
        <v>N/A</v>
      </c>
      <c r="I90" s="12">
        <v>-14.1</v>
      </c>
      <c r="J90" s="12">
        <v>225.4</v>
      </c>
      <c r="K90" s="50" t="s">
        <v>740</v>
      </c>
      <c r="L90" s="9" t="str">
        <f t="shared" si="30"/>
        <v>No</v>
      </c>
    </row>
    <row r="91" spans="1:12" x14ac:dyDescent="0.2">
      <c r="A91" s="2" t="s">
        <v>110</v>
      </c>
      <c r="B91" s="50" t="s">
        <v>213</v>
      </c>
      <c r="C91" s="13">
        <v>6.5299924069999999</v>
      </c>
      <c r="D91" s="46" t="str">
        <f>IF($B91="N/A","N/A",IF(C91&gt;10,"No",IF(C91&lt;-10,"No","Yes")))</f>
        <v>N/A</v>
      </c>
      <c r="E91" s="13">
        <v>4.4920600392000001</v>
      </c>
      <c r="F91" s="46" t="str">
        <f>IF($B91="N/A","N/A",IF(E91&gt;10,"No",IF(E91&lt;-10,"No","Yes")))</f>
        <v>N/A</v>
      </c>
      <c r="G91" s="13">
        <v>3.8579518640999999</v>
      </c>
      <c r="H91" s="46" t="str">
        <f>IF($B91="N/A","N/A",IF(G91&gt;10,"No",IF(G91&lt;-10,"No","Yes")))</f>
        <v>N/A</v>
      </c>
      <c r="I91" s="12">
        <v>-31.2</v>
      </c>
      <c r="J91" s="12">
        <v>-14.1</v>
      </c>
      <c r="K91" s="50" t="s">
        <v>740</v>
      </c>
      <c r="L91" s="9" t="str">
        <f t="shared" si="30"/>
        <v>No</v>
      </c>
    </row>
    <row r="92" spans="1:12" x14ac:dyDescent="0.2">
      <c r="A92" s="4" t="s">
        <v>7</v>
      </c>
      <c r="B92" s="50" t="s">
        <v>213</v>
      </c>
      <c r="C92" s="13">
        <v>8.8366154926</v>
      </c>
      <c r="D92" s="11" t="str">
        <f>IF($B92="N/A","N/A",IF(C92&gt;10,"No",IF(C92&lt;-10,"No","Yes")))</f>
        <v>N/A</v>
      </c>
      <c r="E92" s="13">
        <v>9.1252525771999995</v>
      </c>
      <c r="F92" s="11" t="str">
        <f>IF($B92="N/A","N/A",IF(E92&gt;10,"No",IF(E92&lt;-10,"No","Yes")))</f>
        <v>N/A</v>
      </c>
      <c r="G92" s="13">
        <v>9.4525410644000001</v>
      </c>
      <c r="H92" s="11" t="str">
        <f>IF($B92="N/A","N/A",IF(G92&gt;10,"No",IF(G92&lt;-10,"No","Yes")))</f>
        <v>N/A</v>
      </c>
      <c r="I92" s="12">
        <v>3.266</v>
      </c>
      <c r="J92" s="12">
        <v>3.5870000000000002</v>
      </c>
      <c r="K92" s="50" t="s">
        <v>741</v>
      </c>
      <c r="L92" s="9" t="str">
        <f t="shared" si="30"/>
        <v>Yes</v>
      </c>
    </row>
    <row r="93" spans="1:12" x14ac:dyDescent="0.2">
      <c r="A93" s="4" t="s">
        <v>180</v>
      </c>
      <c r="B93" s="50" t="s">
        <v>213</v>
      </c>
      <c r="C93" s="13">
        <v>62.366601768000002</v>
      </c>
      <c r="D93" s="11" t="str">
        <f t="shared" ref="D93:D94" si="31">IF($B93="N/A","N/A",IF(C93&gt;10,"No",IF(C93&lt;-10,"No","Yes")))</f>
        <v>N/A</v>
      </c>
      <c r="E93" s="13">
        <v>62.163347780000002</v>
      </c>
      <c r="F93" s="11" t="str">
        <f t="shared" ref="F93:F94" si="32">IF($B93="N/A","N/A",IF(E93&gt;10,"No",IF(E93&lt;-10,"No","Yes")))</f>
        <v>N/A</v>
      </c>
      <c r="G93" s="13">
        <v>61.83485872</v>
      </c>
      <c r="H93" s="11" t="str">
        <f t="shared" ref="H93:H94" si="33">IF($B93="N/A","N/A",IF(G93&gt;10,"No",IF(G93&lt;-10,"No","Yes")))</f>
        <v>N/A</v>
      </c>
      <c r="I93" s="12">
        <v>-0.32600000000000001</v>
      </c>
      <c r="J93" s="12">
        <v>-0.52800000000000002</v>
      </c>
      <c r="K93" s="50" t="s">
        <v>740</v>
      </c>
      <c r="L93" s="9" t="str">
        <f>IF(J93="Div by 0", "N/A", IF(OR(J93="N/A",K93="N/A"),"N/A", IF(J93&gt;VALUE(MID(K93,1,2)), "No", IF(J93&lt;-1*VALUE(MID(K93,1,2)), "No", "Yes"))))</f>
        <v>Yes</v>
      </c>
    </row>
    <row r="94" spans="1:12" x14ac:dyDescent="0.2">
      <c r="A94" s="4" t="s">
        <v>181</v>
      </c>
      <c r="B94" s="50" t="s">
        <v>213</v>
      </c>
      <c r="C94" s="13">
        <v>37.633398231999998</v>
      </c>
      <c r="D94" s="11" t="str">
        <f t="shared" si="31"/>
        <v>N/A</v>
      </c>
      <c r="E94" s="13">
        <v>37.836652219999998</v>
      </c>
      <c r="F94" s="11" t="str">
        <f t="shared" si="32"/>
        <v>N/A</v>
      </c>
      <c r="G94" s="13">
        <v>38.16514128</v>
      </c>
      <c r="H94" s="11" t="str">
        <f t="shared" si="33"/>
        <v>N/A</v>
      </c>
      <c r="I94" s="12">
        <v>0.54010000000000002</v>
      </c>
      <c r="J94" s="12">
        <v>0.86819999999999997</v>
      </c>
      <c r="K94" s="50" t="s">
        <v>740</v>
      </c>
      <c r="L94" s="9" t="str">
        <f>IF(J94="Div by 0", "N/A", IF(OR(J94="N/A",K94="N/A"),"N/A", IF(J94&gt;VALUE(MID(K94,1,2)), "No", IF(J94&lt;-1*VALUE(MID(K94,1,2)), "No", "Yes"))))</f>
        <v>Yes</v>
      </c>
    </row>
    <row r="95" spans="1:12" x14ac:dyDescent="0.2">
      <c r="A95" s="2" t="s">
        <v>8</v>
      </c>
      <c r="B95" s="50" t="s">
        <v>285</v>
      </c>
      <c r="C95" s="13">
        <v>5.9235900546</v>
      </c>
      <c r="D95" s="46" t="str">
        <f>IF($B95="N/A","N/A",IF(C95&gt;10,"No",IF(C95&lt;5,"No","Yes")))</f>
        <v>Yes</v>
      </c>
      <c r="E95" s="13">
        <v>5.8604045891999998</v>
      </c>
      <c r="F95" s="46" t="str">
        <f>IF($B95="N/A","N/A",IF(E95&gt;10,"No",IF(E95&lt;5,"No","Yes")))</f>
        <v>Yes</v>
      </c>
      <c r="G95" s="13">
        <v>5.8192261006999999</v>
      </c>
      <c r="H95" s="46" t="str">
        <f t="shared" ref="H95:H98" si="34">IF($B95="N/A","N/A",IF(G95&gt;10,"No",IF(G95&lt;5,"No","Yes")))</f>
        <v>Yes</v>
      </c>
      <c r="I95" s="12">
        <v>-1.07</v>
      </c>
      <c r="J95" s="12">
        <v>-0.70299999999999996</v>
      </c>
      <c r="K95" s="50" t="s">
        <v>741</v>
      </c>
      <c r="L95" s="9" t="str">
        <f t="shared" si="30"/>
        <v>Yes</v>
      </c>
    </row>
    <row r="96" spans="1:12" x14ac:dyDescent="0.2">
      <c r="A96" s="2" t="s">
        <v>149</v>
      </c>
      <c r="B96" s="50" t="s">
        <v>285</v>
      </c>
      <c r="C96" s="13">
        <v>4.4799080783000003</v>
      </c>
      <c r="D96" s="46" t="str">
        <f>IF($B96="N/A","N/A",IF(C96&gt;10,"No",IF(C96&lt;5,"No","Yes")))</f>
        <v>No</v>
      </c>
      <c r="E96" s="13">
        <v>5.4110652418000003</v>
      </c>
      <c r="F96" s="46" t="str">
        <f t="shared" ref="F96:F98" si="35">IF($B96="N/A","N/A",IF(E96&gt;10,"No",IF(E96&lt;5,"No","Yes")))</f>
        <v>Yes</v>
      </c>
      <c r="G96" s="13">
        <v>5.4512062286000003</v>
      </c>
      <c r="H96" s="46" t="str">
        <f t="shared" si="34"/>
        <v>Yes</v>
      </c>
      <c r="I96" s="12">
        <v>20.79</v>
      </c>
      <c r="J96" s="12">
        <v>0.74180000000000001</v>
      </c>
      <c r="K96" s="50" t="s">
        <v>741</v>
      </c>
      <c r="L96" s="9" t="str">
        <f t="shared" si="30"/>
        <v>Yes</v>
      </c>
    </row>
    <row r="97" spans="1:12" x14ac:dyDescent="0.2">
      <c r="A97" s="2" t="s">
        <v>150</v>
      </c>
      <c r="B97" s="50" t="s">
        <v>285</v>
      </c>
      <c r="C97" s="13">
        <v>5.4786633047000004</v>
      </c>
      <c r="D97" s="46" t="str">
        <f>IF($B97="N/A","N/A",IF(C97&gt;10,"No",IF(C97&lt;5,"No","Yes")))</f>
        <v>Yes</v>
      </c>
      <c r="E97" s="13">
        <v>5.4333667855999996</v>
      </c>
      <c r="F97" s="46" t="str">
        <f t="shared" si="35"/>
        <v>Yes</v>
      </c>
      <c r="G97" s="13">
        <v>5.4355783094000003</v>
      </c>
      <c r="H97" s="46" t="str">
        <f t="shared" si="34"/>
        <v>Yes</v>
      </c>
      <c r="I97" s="12">
        <v>-0.82699999999999996</v>
      </c>
      <c r="J97" s="12">
        <v>4.07E-2</v>
      </c>
      <c r="K97" s="50" t="s">
        <v>741</v>
      </c>
      <c r="L97" s="9" t="str">
        <f t="shared" si="30"/>
        <v>Yes</v>
      </c>
    </row>
    <row r="98" spans="1:12" x14ac:dyDescent="0.2">
      <c r="A98" s="2" t="s">
        <v>151</v>
      </c>
      <c r="B98" s="50" t="s">
        <v>285</v>
      </c>
      <c r="C98" s="13">
        <v>5.9512942452999997</v>
      </c>
      <c r="D98" s="46" t="str">
        <f>IF($B98="N/A","N/A",IF(C98&gt;10,"No",IF(C98&lt;5,"No","Yes")))</f>
        <v>Yes</v>
      </c>
      <c r="E98" s="13">
        <v>5.8842991004999998</v>
      </c>
      <c r="F98" s="46" t="str">
        <f t="shared" si="35"/>
        <v>Yes</v>
      </c>
      <c r="G98" s="13">
        <v>5.8390841334000001</v>
      </c>
      <c r="H98" s="46" t="str">
        <f t="shared" si="34"/>
        <v>Yes</v>
      </c>
      <c r="I98" s="12">
        <v>-1.1299999999999999</v>
      </c>
      <c r="J98" s="12">
        <v>-0.76800000000000002</v>
      </c>
      <c r="K98" s="50" t="s">
        <v>741</v>
      </c>
      <c r="L98" s="9" t="str">
        <f t="shared" si="30"/>
        <v>Yes</v>
      </c>
    </row>
    <row r="99" spans="1:12" x14ac:dyDescent="0.2">
      <c r="A99" s="2" t="s">
        <v>977</v>
      </c>
      <c r="B99" s="50" t="s">
        <v>213</v>
      </c>
      <c r="C99" s="1">
        <v>14496</v>
      </c>
      <c r="D99" s="11" t="str">
        <f t="shared" ref="D99:D110" si="36">IF($B99="N/A","N/A",IF(C99&gt;10,"No",IF(C99&lt;-10,"No","Yes")))</f>
        <v>N/A</v>
      </c>
      <c r="E99" s="1">
        <v>6664</v>
      </c>
      <c r="F99" s="11" t="str">
        <f t="shared" ref="F99:F110" si="37">IF($B99="N/A","N/A",IF(E99&gt;10,"No",IF(E99&lt;-10,"No","Yes")))</f>
        <v>N/A</v>
      </c>
      <c r="G99" s="1">
        <v>5860</v>
      </c>
      <c r="H99" s="11" t="str">
        <f t="shared" ref="H99:H110" si="38">IF($B99="N/A","N/A",IF(G99&gt;10,"No",IF(G99&lt;-10,"No","Yes")))</f>
        <v>N/A</v>
      </c>
      <c r="I99" s="12">
        <v>-54</v>
      </c>
      <c r="J99" s="12">
        <v>-12.1</v>
      </c>
      <c r="K99" s="47" t="s">
        <v>740</v>
      </c>
      <c r="L99" s="9" t="str">
        <f t="shared" si="30"/>
        <v>No</v>
      </c>
    </row>
    <row r="100" spans="1:12" x14ac:dyDescent="0.2">
      <c r="A100" s="2" t="s">
        <v>978</v>
      </c>
      <c r="B100" s="50" t="s">
        <v>213</v>
      </c>
      <c r="C100" s="1">
        <v>4088</v>
      </c>
      <c r="D100" s="11" t="str">
        <f t="shared" si="36"/>
        <v>N/A</v>
      </c>
      <c r="E100" s="1">
        <v>4058</v>
      </c>
      <c r="F100" s="11" t="str">
        <f t="shared" si="37"/>
        <v>N/A</v>
      </c>
      <c r="G100" s="1">
        <v>3858</v>
      </c>
      <c r="H100" s="11" t="str">
        <f t="shared" si="38"/>
        <v>N/A</v>
      </c>
      <c r="I100" s="12">
        <v>-0.73399999999999999</v>
      </c>
      <c r="J100" s="12">
        <v>-4.93</v>
      </c>
      <c r="K100" s="47" t="s">
        <v>740</v>
      </c>
      <c r="L100" s="9" t="str">
        <f t="shared" si="30"/>
        <v>Yes</v>
      </c>
    </row>
    <row r="101" spans="1:12" x14ac:dyDescent="0.2">
      <c r="A101" s="2" t="s">
        <v>1</v>
      </c>
      <c r="B101" s="50" t="s">
        <v>213</v>
      </c>
      <c r="C101" s="13">
        <v>98.663815391</v>
      </c>
      <c r="D101" s="11" t="str">
        <f t="shared" si="36"/>
        <v>N/A</v>
      </c>
      <c r="E101" s="13">
        <v>99.112104469000002</v>
      </c>
      <c r="F101" s="11" t="str">
        <f t="shared" si="37"/>
        <v>N/A</v>
      </c>
      <c r="G101" s="13">
        <v>99.205561188999994</v>
      </c>
      <c r="H101" s="11" t="str">
        <f t="shared" si="38"/>
        <v>N/A</v>
      </c>
      <c r="I101" s="12">
        <v>0.45440000000000003</v>
      </c>
      <c r="J101" s="12">
        <v>9.4299999999999995E-2</v>
      </c>
      <c r="K101" s="50" t="s">
        <v>741</v>
      </c>
      <c r="L101" s="9" t="str">
        <f t="shared" si="30"/>
        <v>Yes</v>
      </c>
    </row>
    <row r="102" spans="1:12" x14ac:dyDescent="0.2">
      <c r="A102" s="2" t="s">
        <v>69</v>
      </c>
      <c r="B102" s="50" t="s">
        <v>213</v>
      </c>
      <c r="C102" s="13">
        <v>99.086578961000001</v>
      </c>
      <c r="D102" s="11" t="str">
        <f t="shared" si="36"/>
        <v>N/A</v>
      </c>
      <c r="E102" s="13">
        <v>99.220118663999997</v>
      </c>
      <c r="F102" s="11" t="str">
        <f t="shared" si="37"/>
        <v>N/A</v>
      </c>
      <c r="G102" s="13">
        <v>99.287558630000007</v>
      </c>
      <c r="H102" s="11" t="str">
        <f t="shared" si="38"/>
        <v>N/A</v>
      </c>
      <c r="I102" s="12">
        <v>0.1348</v>
      </c>
      <c r="J102" s="12">
        <v>6.8000000000000005E-2</v>
      </c>
      <c r="K102" s="50" t="s">
        <v>741</v>
      </c>
      <c r="L102" s="9" t="str">
        <f t="shared" si="30"/>
        <v>Yes</v>
      </c>
    </row>
    <row r="103" spans="1:12" x14ac:dyDescent="0.2">
      <c r="A103" s="4" t="s">
        <v>70</v>
      </c>
      <c r="B103" s="50" t="s">
        <v>213</v>
      </c>
      <c r="C103" s="1">
        <v>742054</v>
      </c>
      <c r="D103" s="11" t="str">
        <f t="shared" si="36"/>
        <v>N/A</v>
      </c>
      <c r="E103" s="1">
        <v>771553</v>
      </c>
      <c r="F103" s="11" t="str">
        <f t="shared" si="37"/>
        <v>N/A</v>
      </c>
      <c r="G103" s="1">
        <v>802027</v>
      </c>
      <c r="H103" s="11" t="str">
        <f t="shared" si="38"/>
        <v>N/A</v>
      </c>
      <c r="I103" s="12">
        <v>3.9750000000000001</v>
      </c>
      <c r="J103" s="12">
        <v>3.95</v>
      </c>
      <c r="K103" s="50" t="s">
        <v>740</v>
      </c>
      <c r="L103" s="9" t="str">
        <f t="shared" si="30"/>
        <v>Yes</v>
      </c>
    </row>
    <row r="104" spans="1:12" x14ac:dyDescent="0.2">
      <c r="A104" s="2" t="s">
        <v>692</v>
      </c>
      <c r="B104" s="50" t="s">
        <v>213</v>
      </c>
      <c r="C104" s="13">
        <v>2.2122379234</v>
      </c>
      <c r="D104" s="11" t="str">
        <f t="shared" si="36"/>
        <v>N/A</v>
      </c>
      <c r="E104" s="13">
        <v>2.2187717500000002</v>
      </c>
      <c r="F104" s="11" t="str">
        <f t="shared" si="37"/>
        <v>N/A</v>
      </c>
      <c r="G104" s="13">
        <v>2.1948138902999998</v>
      </c>
      <c r="H104" s="11" t="str">
        <f t="shared" si="38"/>
        <v>N/A</v>
      </c>
      <c r="I104" s="12">
        <v>0.29530000000000001</v>
      </c>
      <c r="J104" s="12">
        <v>-1.08</v>
      </c>
      <c r="K104" s="50" t="s">
        <v>741</v>
      </c>
      <c r="L104" s="9" t="str">
        <f t="shared" ref="L104:L110" si="39">IF(J104="Div by 0", "N/A", IF(K104="N/A","N/A", IF(J104&gt;VALUE(MID(K104,1,2)), "No", IF(J104&lt;-1*VALUE(MID(K104,1,2)), "No", "Yes"))))</f>
        <v>Yes</v>
      </c>
    </row>
    <row r="105" spans="1:12" x14ac:dyDescent="0.2">
      <c r="A105" s="2" t="s">
        <v>691</v>
      </c>
      <c r="B105" s="50" t="s">
        <v>213</v>
      </c>
      <c r="C105" s="13">
        <v>2.9650133278999999</v>
      </c>
      <c r="D105" s="11" t="str">
        <f t="shared" si="36"/>
        <v>N/A</v>
      </c>
      <c r="E105" s="13">
        <v>3.0463234540999999</v>
      </c>
      <c r="F105" s="11" t="str">
        <f t="shared" si="37"/>
        <v>N/A</v>
      </c>
      <c r="G105" s="13">
        <v>3.3602360020000002</v>
      </c>
      <c r="H105" s="11" t="str">
        <f t="shared" si="38"/>
        <v>N/A</v>
      </c>
      <c r="I105" s="12">
        <v>2.742</v>
      </c>
      <c r="J105" s="12">
        <v>10.3</v>
      </c>
      <c r="K105" s="50" t="s">
        <v>741</v>
      </c>
      <c r="L105" s="9" t="str">
        <f t="shared" si="39"/>
        <v>Yes</v>
      </c>
    </row>
    <row r="106" spans="1:12" x14ac:dyDescent="0.2">
      <c r="A106" s="2" t="s">
        <v>690</v>
      </c>
      <c r="B106" s="50" t="s">
        <v>213</v>
      </c>
      <c r="C106" s="13">
        <v>94.822748748999999</v>
      </c>
      <c r="D106" s="11" t="str">
        <f t="shared" si="36"/>
        <v>N/A</v>
      </c>
      <c r="E106" s="13">
        <v>94.734904795999995</v>
      </c>
      <c r="F106" s="11" t="str">
        <f t="shared" si="37"/>
        <v>N/A</v>
      </c>
      <c r="G106" s="13">
        <v>94.444950108</v>
      </c>
      <c r="H106" s="11" t="str">
        <f t="shared" si="38"/>
        <v>N/A</v>
      </c>
      <c r="I106" s="12">
        <v>-9.2999999999999999E-2</v>
      </c>
      <c r="J106" s="12">
        <v>-0.30599999999999999</v>
      </c>
      <c r="K106" s="50" t="s">
        <v>741</v>
      </c>
      <c r="L106" s="9" t="str">
        <f t="shared" si="39"/>
        <v>Yes</v>
      </c>
    </row>
    <row r="107" spans="1:12" ht="25.5" x14ac:dyDescent="0.2">
      <c r="A107" s="4" t="s">
        <v>979</v>
      </c>
      <c r="B107" s="50" t="s">
        <v>213</v>
      </c>
      <c r="C107" s="13">
        <v>58.234847276000004</v>
      </c>
      <c r="D107" s="11" t="str">
        <f t="shared" si="36"/>
        <v>N/A</v>
      </c>
      <c r="E107" s="13">
        <v>57.807317112</v>
      </c>
      <c r="F107" s="11" t="str">
        <f t="shared" si="37"/>
        <v>N/A</v>
      </c>
      <c r="G107" s="13">
        <v>57.276323937000001</v>
      </c>
      <c r="H107" s="11" t="str">
        <f t="shared" si="38"/>
        <v>N/A</v>
      </c>
      <c r="I107" s="12">
        <v>-0.73399999999999999</v>
      </c>
      <c r="J107" s="12">
        <v>-0.91900000000000004</v>
      </c>
      <c r="K107" s="50" t="s">
        <v>741</v>
      </c>
      <c r="L107" s="9" t="str">
        <f t="shared" si="39"/>
        <v>Yes</v>
      </c>
    </row>
    <row r="108" spans="1:12" ht="25.5" x14ac:dyDescent="0.2">
      <c r="A108" s="4" t="s">
        <v>980</v>
      </c>
      <c r="B108" s="50" t="s">
        <v>213</v>
      </c>
      <c r="C108" s="13">
        <v>40.619833391999997</v>
      </c>
      <c r="D108" s="11" t="str">
        <f t="shared" si="36"/>
        <v>N/A</v>
      </c>
      <c r="E108" s="13">
        <v>41.059592911000003</v>
      </c>
      <c r="F108" s="11" t="str">
        <f t="shared" si="37"/>
        <v>N/A</v>
      </c>
      <c r="G108" s="13">
        <v>41.606926106000003</v>
      </c>
      <c r="H108" s="11" t="str">
        <f t="shared" si="38"/>
        <v>N/A</v>
      </c>
      <c r="I108" s="12">
        <v>1.083</v>
      </c>
      <c r="J108" s="12">
        <v>1.333</v>
      </c>
      <c r="K108" s="50" t="s">
        <v>741</v>
      </c>
      <c r="L108" s="9" t="str">
        <f t="shared" si="39"/>
        <v>Yes</v>
      </c>
    </row>
    <row r="109" spans="1:12" ht="25.5" x14ac:dyDescent="0.2">
      <c r="A109" s="4" t="s">
        <v>981</v>
      </c>
      <c r="B109" s="50" t="s">
        <v>213</v>
      </c>
      <c r="C109" s="13">
        <v>0.50646324730000003</v>
      </c>
      <c r="D109" s="11" t="str">
        <f t="shared" si="36"/>
        <v>N/A</v>
      </c>
      <c r="E109" s="13">
        <v>0.49516779459999999</v>
      </c>
      <c r="F109" s="11" t="str">
        <f t="shared" si="37"/>
        <v>N/A</v>
      </c>
      <c r="G109" s="13">
        <v>0.48540552100000001</v>
      </c>
      <c r="H109" s="11" t="str">
        <f t="shared" si="38"/>
        <v>N/A</v>
      </c>
      <c r="I109" s="12">
        <v>-2.23</v>
      </c>
      <c r="J109" s="12">
        <v>-1.97</v>
      </c>
      <c r="K109" s="50" t="s">
        <v>741</v>
      </c>
      <c r="L109" s="9" t="str">
        <f t="shared" si="39"/>
        <v>Yes</v>
      </c>
    </row>
    <row r="110" spans="1:12" ht="25.5" x14ac:dyDescent="0.2">
      <c r="A110" s="4" t="s">
        <v>982</v>
      </c>
      <c r="B110" s="50" t="s">
        <v>213</v>
      </c>
      <c r="C110" s="13">
        <v>0.63885608500000002</v>
      </c>
      <c r="D110" s="11" t="str">
        <f t="shared" si="36"/>
        <v>N/A</v>
      </c>
      <c r="E110" s="13">
        <v>0.63792218229999997</v>
      </c>
      <c r="F110" s="11" t="str">
        <f t="shared" si="37"/>
        <v>N/A</v>
      </c>
      <c r="G110" s="13">
        <v>0.63134443579999999</v>
      </c>
      <c r="H110" s="11" t="str">
        <f t="shared" si="38"/>
        <v>N/A</v>
      </c>
      <c r="I110" s="12">
        <v>-0.14599999999999999</v>
      </c>
      <c r="J110" s="12">
        <v>-1.03</v>
      </c>
      <c r="K110" s="50" t="s">
        <v>741</v>
      </c>
      <c r="L110" s="9" t="str">
        <f t="shared" si="39"/>
        <v>Yes</v>
      </c>
    </row>
    <row r="111" spans="1:12" x14ac:dyDescent="0.2">
      <c r="A111" s="2" t="s">
        <v>983</v>
      </c>
      <c r="B111" s="50" t="s">
        <v>286</v>
      </c>
      <c r="C111" s="13">
        <v>99.987069558000002</v>
      </c>
      <c r="D111" s="46" t="str">
        <f>IF($B111="N/A","N/A",IF(C111&gt;=99,"Yes","No"))</f>
        <v>Yes</v>
      </c>
      <c r="E111" s="13">
        <v>99.987198286999998</v>
      </c>
      <c r="F111" s="46" t="str">
        <f>IF($B111="N/A","N/A",IF(E111&gt;=99,"Yes","No"))</f>
        <v>Yes</v>
      </c>
      <c r="G111" s="13">
        <v>99.984744582999994</v>
      </c>
      <c r="H111" s="46" t="str">
        <f>IF($B111="N/A","N/A",IF(G111&gt;=99,"Yes","No"))</f>
        <v>Yes</v>
      </c>
      <c r="I111" s="12">
        <v>1E-4</v>
      </c>
      <c r="J111" s="12">
        <v>-2E-3</v>
      </c>
      <c r="K111" s="50" t="s">
        <v>740</v>
      </c>
      <c r="L111" s="9" t="str">
        <f t="shared" ref="L111:L145" si="40">IF(J111="Div by 0", "N/A", IF(K111="N/A","N/A", IF(J111&gt;VALUE(MID(K111,1,2)), "No", IF(J111&lt;-1*VALUE(MID(K111,1,2)), "No", "Yes"))))</f>
        <v>Yes</v>
      </c>
    </row>
    <row r="112" spans="1:12" x14ac:dyDescent="0.2">
      <c r="A112" s="2" t="s">
        <v>984</v>
      </c>
      <c r="B112" s="50" t="s">
        <v>213</v>
      </c>
      <c r="C112" s="13">
        <v>14.337089915</v>
      </c>
      <c r="D112" s="46" t="str">
        <f>IF($B112="N/A","N/A",IF(C112&gt;10,"No",IF(C112&lt;-10,"No","Yes")))</f>
        <v>N/A</v>
      </c>
      <c r="E112" s="13">
        <v>14.117069838000001</v>
      </c>
      <c r="F112" s="46" t="str">
        <f>IF($B112="N/A","N/A",IF(E112&gt;10,"No",IF(E112&lt;-10,"No","Yes")))</f>
        <v>N/A</v>
      </c>
      <c r="G112" s="13">
        <v>14.079714664000001</v>
      </c>
      <c r="H112" s="46" t="str">
        <f>IF($B112="N/A","N/A",IF(G112&gt;10,"No",IF(G112&lt;-10,"No","Yes")))</f>
        <v>N/A</v>
      </c>
      <c r="I112" s="12">
        <v>-1.53</v>
      </c>
      <c r="J112" s="12">
        <v>-0.26500000000000001</v>
      </c>
      <c r="K112" s="50" t="s">
        <v>740</v>
      </c>
      <c r="L112" s="9" t="str">
        <f t="shared" si="40"/>
        <v>Yes</v>
      </c>
    </row>
    <row r="113" spans="1:12" x14ac:dyDescent="0.2">
      <c r="A113" s="3" t="s">
        <v>985</v>
      </c>
      <c r="B113" s="50" t="s">
        <v>280</v>
      </c>
      <c r="C113" s="8">
        <v>95.027495164000001</v>
      </c>
      <c r="D113" s="46" t="str">
        <f>IF($B113="N/A","N/A",IF(C113&gt;=98,"Yes","No"))</f>
        <v>No</v>
      </c>
      <c r="E113" s="8">
        <v>95.202701464</v>
      </c>
      <c r="F113" s="46" t="str">
        <f>IF($B113="N/A","N/A",IF(E113&gt;=98,"Yes","No"))</f>
        <v>No</v>
      </c>
      <c r="G113" s="8">
        <v>95.501997603000007</v>
      </c>
      <c r="H113" s="46" t="str">
        <f>IF($B113="N/A","N/A",IF(G113&gt;=98,"Yes","No"))</f>
        <v>No</v>
      </c>
      <c r="I113" s="12">
        <v>0.18440000000000001</v>
      </c>
      <c r="J113" s="12">
        <v>0.31440000000000001</v>
      </c>
      <c r="K113" s="47" t="s">
        <v>740</v>
      </c>
      <c r="L113" s="9" t="str">
        <f t="shared" si="40"/>
        <v>Yes</v>
      </c>
    </row>
    <row r="114" spans="1:12" x14ac:dyDescent="0.2">
      <c r="A114" s="3" t="s">
        <v>986</v>
      </c>
      <c r="B114" s="50" t="s">
        <v>287</v>
      </c>
      <c r="C114" s="8">
        <v>100</v>
      </c>
      <c r="D114" s="46" t="str">
        <f>IF($B114="N/A","N/A",IF(C114&gt;=80,"Yes","No"))</f>
        <v>Yes</v>
      </c>
      <c r="E114" s="8">
        <v>100</v>
      </c>
      <c r="F114" s="46" t="str">
        <f>IF($B114="N/A","N/A",IF(E114&gt;=80,"Yes","No"))</f>
        <v>Yes</v>
      </c>
      <c r="G114" s="8">
        <v>100</v>
      </c>
      <c r="H114" s="46" t="str">
        <f>IF($B114="N/A","N/A",IF(G114&gt;=80,"Yes","No"))</f>
        <v>Yes</v>
      </c>
      <c r="I114" s="12">
        <v>0</v>
      </c>
      <c r="J114" s="12">
        <v>0</v>
      </c>
      <c r="K114" s="47" t="s">
        <v>740</v>
      </c>
      <c r="L114" s="9" t="str">
        <f t="shared" si="40"/>
        <v>Yes</v>
      </c>
    </row>
    <row r="115" spans="1:12" ht="25.5" x14ac:dyDescent="0.2">
      <c r="A115" s="2" t="s">
        <v>987</v>
      </c>
      <c r="B115" s="50" t="s">
        <v>288</v>
      </c>
      <c r="C115" s="13">
        <v>99.998094042999995</v>
      </c>
      <c r="D115" s="46" t="str">
        <f>IF($B115="N/A","N/A",IF(C115&gt;=100,"Yes","No"))</f>
        <v>No</v>
      </c>
      <c r="E115" s="13">
        <v>99.998218593000004</v>
      </c>
      <c r="F115" s="46" t="str">
        <f t="shared" ref="F115:F116" si="41">IF($B115="N/A","N/A",IF(E115&gt;=100,"Yes","No"))</f>
        <v>No</v>
      </c>
      <c r="G115" s="13">
        <v>99.998396966000001</v>
      </c>
      <c r="H115" s="46" t="str">
        <f t="shared" ref="H115:H116" si="42">IF($B115="N/A","N/A",IF(G115&gt;=100,"Yes","No"))</f>
        <v>No</v>
      </c>
      <c r="I115" s="12">
        <v>1E-4</v>
      </c>
      <c r="J115" s="12">
        <v>2.0000000000000001E-4</v>
      </c>
      <c r="K115" s="47" t="s">
        <v>739</v>
      </c>
      <c r="L115" s="9" t="str">
        <f t="shared" si="40"/>
        <v>Yes</v>
      </c>
    </row>
    <row r="116" spans="1:12" ht="25.5" x14ac:dyDescent="0.2">
      <c r="A116" s="3" t="s">
        <v>988</v>
      </c>
      <c r="B116" s="50" t="s">
        <v>288</v>
      </c>
      <c r="C116" s="13">
        <v>99.997565496999997</v>
      </c>
      <c r="D116" s="46" t="str">
        <f>IF($B116="N/A","N/A",IF(C116&gt;=100,"Yes","No"))</f>
        <v>No</v>
      </c>
      <c r="E116" s="13">
        <v>99.997042635</v>
      </c>
      <c r="F116" s="46" t="str">
        <f t="shared" si="41"/>
        <v>No</v>
      </c>
      <c r="G116" s="13">
        <v>99.997342226000001</v>
      </c>
      <c r="H116" s="46" t="str">
        <f t="shared" si="42"/>
        <v>No</v>
      </c>
      <c r="I116" s="12">
        <v>-1E-3</v>
      </c>
      <c r="J116" s="12">
        <v>2.9999999999999997E-4</v>
      </c>
      <c r="K116" s="47" t="s">
        <v>739</v>
      </c>
      <c r="L116" s="9" t="str">
        <f t="shared" si="40"/>
        <v>Yes</v>
      </c>
    </row>
    <row r="117" spans="1:12" ht="25.5" x14ac:dyDescent="0.2">
      <c r="A117" s="2" t="s">
        <v>989</v>
      </c>
      <c r="B117" s="50" t="s">
        <v>213</v>
      </c>
      <c r="C117" s="13">
        <v>34.351448378000001</v>
      </c>
      <c r="D117" s="38" t="s">
        <v>742</v>
      </c>
      <c r="E117" s="13">
        <v>35.303071629999998</v>
      </c>
      <c r="F117" s="38" t="s">
        <v>742</v>
      </c>
      <c r="G117" s="13">
        <v>35.771167464000001</v>
      </c>
      <c r="H117" s="46" t="str">
        <f>IF($B117="N/A","N/A",IF(G117&lt;100,"No",IF(G117=100,"No","Yes")))</f>
        <v>N/A</v>
      </c>
      <c r="I117" s="12">
        <v>2.77</v>
      </c>
      <c r="J117" s="12">
        <v>1.3260000000000001</v>
      </c>
      <c r="K117" s="47" t="s">
        <v>739</v>
      </c>
      <c r="L117" s="9" t="str">
        <f t="shared" si="40"/>
        <v>Yes</v>
      </c>
    </row>
    <row r="118" spans="1:12" ht="25.5" x14ac:dyDescent="0.2">
      <c r="A118" s="2" t="s">
        <v>990</v>
      </c>
      <c r="B118" s="37" t="s">
        <v>213</v>
      </c>
      <c r="C118" s="13">
        <v>34.112405217000003</v>
      </c>
      <c r="D118" s="46" t="str">
        <f>IF($B118="N/A","N/A",IF(C118&gt;10,"No",IF(C118&lt;-10,"No","Yes")))</f>
        <v>N/A</v>
      </c>
      <c r="E118" s="13">
        <v>34.613850208000002</v>
      </c>
      <c r="F118" s="46" t="str">
        <f>IF($B118="N/A","N/A",IF(E118&gt;10,"No",IF(E118&lt;-10,"No","Yes")))</f>
        <v>N/A</v>
      </c>
      <c r="G118" s="13">
        <v>35.326024371999999</v>
      </c>
      <c r="H118" s="46" t="str">
        <f>IF($B118="N/A","N/A",IF(G118&gt;10,"No",IF(G118&lt;-10,"No","Yes")))</f>
        <v>N/A</v>
      </c>
      <c r="I118" s="12">
        <v>1.47</v>
      </c>
      <c r="J118" s="12">
        <v>2.0569999999999999</v>
      </c>
      <c r="K118" s="47" t="s">
        <v>739</v>
      </c>
      <c r="L118" s="9" t="str">
        <f>IF(J118="Div by 0", "N/A", IF(OR(J118="N/A",K118="N/A"),"N/A", IF(J118&gt;VALUE(MID(K118,1,2)), "No", IF(J118&lt;-1*VALUE(MID(K118,1,2)), "No", "Yes"))))</f>
        <v>Yes</v>
      </c>
    </row>
    <row r="119" spans="1:12" x14ac:dyDescent="0.2">
      <c r="A119" s="7" t="s">
        <v>100</v>
      </c>
      <c r="B119" s="37" t="s">
        <v>213</v>
      </c>
      <c r="C119" s="38">
        <v>494956</v>
      </c>
      <c r="D119" s="46" t="str">
        <f t="shared" ref="D119:D145" si="43">IF($B119="N/A","N/A",IF(C119&gt;10,"No",IF(C119&lt;-10,"No","Yes")))</f>
        <v>N/A</v>
      </c>
      <c r="E119" s="38">
        <v>515556</v>
      </c>
      <c r="F119" s="46" t="str">
        <f t="shared" ref="F119:F145" si="44">IF($B119="N/A","N/A",IF(E119&gt;10,"No",IF(E119&lt;-10,"No","Yes")))</f>
        <v>N/A</v>
      </c>
      <c r="G119" s="38">
        <v>537514</v>
      </c>
      <c r="H119" s="46" t="str">
        <f t="shared" ref="H119:H145" si="45">IF($B119="N/A","N/A",IF(G119&gt;10,"No",IF(G119&lt;-10,"No","Yes")))</f>
        <v>N/A</v>
      </c>
      <c r="I119" s="12">
        <v>4.1619999999999999</v>
      </c>
      <c r="J119" s="12">
        <v>4.2590000000000003</v>
      </c>
      <c r="K119" s="47" t="s">
        <v>740</v>
      </c>
      <c r="L119" s="9" t="str">
        <f t="shared" si="40"/>
        <v>Yes</v>
      </c>
    </row>
    <row r="120" spans="1:12" x14ac:dyDescent="0.2">
      <c r="A120" s="2" t="s">
        <v>991</v>
      </c>
      <c r="B120" s="37" t="s">
        <v>213</v>
      </c>
      <c r="C120" s="38">
        <v>166655</v>
      </c>
      <c r="D120" s="46" t="str">
        <f t="shared" si="43"/>
        <v>N/A</v>
      </c>
      <c r="E120" s="38">
        <v>165095</v>
      </c>
      <c r="F120" s="46" t="str">
        <f t="shared" si="44"/>
        <v>N/A</v>
      </c>
      <c r="G120" s="38">
        <v>166905</v>
      </c>
      <c r="H120" s="46" t="str">
        <f t="shared" si="45"/>
        <v>N/A</v>
      </c>
      <c r="I120" s="12">
        <v>-0.93600000000000005</v>
      </c>
      <c r="J120" s="12">
        <v>1.0960000000000001</v>
      </c>
      <c r="K120" s="47" t="s">
        <v>740</v>
      </c>
      <c r="L120" s="9" t="str">
        <f t="shared" si="40"/>
        <v>Yes</v>
      </c>
    </row>
    <row r="121" spans="1:12" x14ac:dyDescent="0.2">
      <c r="A121" s="2" t="s">
        <v>992</v>
      </c>
      <c r="B121" s="37" t="s">
        <v>213</v>
      </c>
      <c r="C121" s="38">
        <v>229753</v>
      </c>
      <c r="D121" s="46" t="str">
        <f t="shared" si="43"/>
        <v>N/A</v>
      </c>
      <c r="E121" s="38">
        <v>238841</v>
      </c>
      <c r="F121" s="46" t="str">
        <f t="shared" si="44"/>
        <v>N/A</v>
      </c>
      <c r="G121" s="38">
        <v>248287</v>
      </c>
      <c r="H121" s="46" t="str">
        <f t="shared" si="45"/>
        <v>N/A</v>
      </c>
      <c r="I121" s="12">
        <v>3.956</v>
      </c>
      <c r="J121" s="12">
        <v>3.9550000000000001</v>
      </c>
      <c r="K121" s="47" t="s">
        <v>740</v>
      </c>
      <c r="L121" s="9" t="str">
        <f t="shared" si="40"/>
        <v>Yes</v>
      </c>
    </row>
    <row r="122" spans="1:12" x14ac:dyDescent="0.2">
      <c r="A122" s="2" t="s">
        <v>993</v>
      </c>
      <c r="B122" s="37" t="s">
        <v>213</v>
      </c>
      <c r="C122" s="38">
        <v>71818</v>
      </c>
      <c r="D122" s="46" t="str">
        <f t="shared" si="43"/>
        <v>N/A</v>
      </c>
      <c r="E122" s="38">
        <v>82151</v>
      </c>
      <c r="F122" s="46" t="str">
        <f t="shared" si="44"/>
        <v>N/A</v>
      </c>
      <c r="G122" s="38">
        <v>91735</v>
      </c>
      <c r="H122" s="46" t="str">
        <f t="shared" si="45"/>
        <v>N/A</v>
      </c>
      <c r="I122" s="12">
        <v>14.39</v>
      </c>
      <c r="J122" s="12">
        <v>11.67</v>
      </c>
      <c r="K122" s="47" t="s">
        <v>740</v>
      </c>
      <c r="L122" s="9" t="str">
        <f t="shared" si="40"/>
        <v>No</v>
      </c>
    </row>
    <row r="123" spans="1:12" x14ac:dyDescent="0.2">
      <c r="A123" s="2" t="s">
        <v>994</v>
      </c>
      <c r="B123" s="37" t="s">
        <v>213</v>
      </c>
      <c r="C123" s="38">
        <v>26701</v>
      </c>
      <c r="D123" s="46" t="str">
        <f t="shared" si="43"/>
        <v>N/A</v>
      </c>
      <c r="E123" s="38">
        <v>29436</v>
      </c>
      <c r="F123" s="46" t="str">
        <f t="shared" si="44"/>
        <v>N/A</v>
      </c>
      <c r="G123" s="38">
        <v>30535</v>
      </c>
      <c r="H123" s="46" t="str">
        <f t="shared" si="45"/>
        <v>N/A</v>
      </c>
      <c r="I123" s="12">
        <v>10.24</v>
      </c>
      <c r="J123" s="12">
        <v>3.734</v>
      </c>
      <c r="K123" s="47" t="s">
        <v>740</v>
      </c>
      <c r="L123" s="9" t="str">
        <f t="shared" si="40"/>
        <v>Yes</v>
      </c>
    </row>
    <row r="124" spans="1:12" x14ac:dyDescent="0.2">
      <c r="A124" s="2" t="s">
        <v>995</v>
      </c>
      <c r="B124" s="37" t="s">
        <v>213</v>
      </c>
      <c r="C124" s="38">
        <v>29</v>
      </c>
      <c r="D124" s="46" t="str">
        <f t="shared" si="43"/>
        <v>N/A</v>
      </c>
      <c r="E124" s="38">
        <v>33</v>
      </c>
      <c r="F124" s="46" t="str">
        <f t="shared" si="44"/>
        <v>N/A</v>
      </c>
      <c r="G124" s="38">
        <v>52</v>
      </c>
      <c r="H124" s="46" t="str">
        <f t="shared" si="45"/>
        <v>N/A</v>
      </c>
      <c r="I124" s="12">
        <v>13.79</v>
      </c>
      <c r="J124" s="12">
        <v>57.58</v>
      </c>
      <c r="K124" s="47" t="s">
        <v>740</v>
      </c>
      <c r="L124" s="9" t="str">
        <f t="shared" si="40"/>
        <v>No</v>
      </c>
    </row>
    <row r="125" spans="1:12" x14ac:dyDescent="0.2">
      <c r="A125" s="7" t="s">
        <v>101</v>
      </c>
      <c r="B125" s="37" t="s">
        <v>213</v>
      </c>
      <c r="C125" s="38">
        <v>786087</v>
      </c>
      <c r="D125" s="46" t="str">
        <f t="shared" si="43"/>
        <v>N/A</v>
      </c>
      <c r="E125" s="38">
        <v>805075</v>
      </c>
      <c r="F125" s="46" t="str">
        <f t="shared" si="44"/>
        <v>N/A</v>
      </c>
      <c r="G125" s="38">
        <v>822609</v>
      </c>
      <c r="H125" s="46" t="str">
        <f t="shared" si="45"/>
        <v>N/A</v>
      </c>
      <c r="I125" s="12">
        <v>2.4159999999999999</v>
      </c>
      <c r="J125" s="12">
        <v>2.1779999999999999</v>
      </c>
      <c r="K125" s="47" t="s">
        <v>740</v>
      </c>
      <c r="L125" s="9" t="str">
        <f t="shared" si="40"/>
        <v>Yes</v>
      </c>
    </row>
    <row r="126" spans="1:12" x14ac:dyDescent="0.2">
      <c r="A126" s="2" t="s">
        <v>996</v>
      </c>
      <c r="B126" s="37" t="s">
        <v>213</v>
      </c>
      <c r="C126" s="38">
        <v>584047</v>
      </c>
      <c r="D126" s="46" t="str">
        <f t="shared" si="43"/>
        <v>N/A</v>
      </c>
      <c r="E126" s="38">
        <v>591148</v>
      </c>
      <c r="F126" s="46" t="str">
        <f t="shared" si="44"/>
        <v>N/A</v>
      </c>
      <c r="G126" s="38">
        <v>595042</v>
      </c>
      <c r="H126" s="46" t="str">
        <f t="shared" si="45"/>
        <v>N/A</v>
      </c>
      <c r="I126" s="12">
        <v>1.216</v>
      </c>
      <c r="J126" s="12">
        <v>0.65869999999999995</v>
      </c>
      <c r="K126" s="47" t="s">
        <v>740</v>
      </c>
      <c r="L126" s="9" t="str">
        <f t="shared" si="40"/>
        <v>Yes</v>
      </c>
    </row>
    <row r="127" spans="1:12" x14ac:dyDescent="0.2">
      <c r="A127" s="2" t="s">
        <v>997</v>
      </c>
      <c r="B127" s="37" t="s">
        <v>213</v>
      </c>
      <c r="C127" s="38">
        <v>169469</v>
      </c>
      <c r="D127" s="46" t="str">
        <f t="shared" si="43"/>
        <v>N/A</v>
      </c>
      <c r="E127" s="38">
        <v>175483</v>
      </c>
      <c r="F127" s="46" t="str">
        <f t="shared" si="44"/>
        <v>N/A</v>
      </c>
      <c r="G127" s="38">
        <v>182059</v>
      </c>
      <c r="H127" s="46" t="str">
        <f t="shared" si="45"/>
        <v>N/A</v>
      </c>
      <c r="I127" s="12">
        <v>3.5489999999999999</v>
      </c>
      <c r="J127" s="12">
        <v>3.7469999999999999</v>
      </c>
      <c r="K127" s="47" t="s">
        <v>740</v>
      </c>
      <c r="L127" s="9" t="str">
        <f t="shared" si="40"/>
        <v>Yes</v>
      </c>
    </row>
    <row r="128" spans="1:12" x14ac:dyDescent="0.2">
      <c r="A128" s="2" t="s">
        <v>998</v>
      </c>
      <c r="B128" s="37" t="s">
        <v>213</v>
      </c>
      <c r="C128" s="38">
        <v>21900</v>
      </c>
      <c r="D128" s="46" t="str">
        <f t="shared" si="43"/>
        <v>N/A</v>
      </c>
      <c r="E128" s="38">
        <v>26714</v>
      </c>
      <c r="F128" s="46" t="str">
        <f t="shared" si="44"/>
        <v>N/A</v>
      </c>
      <c r="G128" s="38">
        <v>32750</v>
      </c>
      <c r="H128" s="46" t="str">
        <f t="shared" si="45"/>
        <v>N/A</v>
      </c>
      <c r="I128" s="12">
        <v>21.98</v>
      </c>
      <c r="J128" s="12">
        <v>22.59</v>
      </c>
      <c r="K128" s="47" t="s">
        <v>740</v>
      </c>
      <c r="L128" s="9" t="str">
        <f t="shared" si="40"/>
        <v>No</v>
      </c>
    </row>
    <row r="129" spans="1:12" x14ac:dyDescent="0.2">
      <c r="A129" s="2" t="s">
        <v>999</v>
      </c>
      <c r="B129" s="37" t="s">
        <v>213</v>
      </c>
      <c r="C129" s="38">
        <v>10671</v>
      </c>
      <c r="D129" s="46" t="str">
        <f t="shared" si="43"/>
        <v>N/A</v>
      </c>
      <c r="E129" s="38">
        <v>11730</v>
      </c>
      <c r="F129" s="46" t="str">
        <f t="shared" si="44"/>
        <v>N/A</v>
      </c>
      <c r="G129" s="38">
        <v>12758</v>
      </c>
      <c r="H129" s="46" t="str">
        <f t="shared" si="45"/>
        <v>N/A</v>
      </c>
      <c r="I129" s="12">
        <v>9.9239999999999995</v>
      </c>
      <c r="J129" s="12">
        <v>8.7639999999999993</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2053452</v>
      </c>
      <c r="D131" s="46" t="str">
        <f t="shared" si="43"/>
        <v>N/A</v>
      </c>
      <c r="E131" s="38">
        <v>2128031</v>
      </c>
      <c r="F131" s="46" t="str">
        <f t="shared" si="44"/>
        <v>N/A</v>
      </c>
      <c r="G131" s="38">
        <v>2164094</v>
      </c>
      <c r="H131" s="46" t="str">
        <f t="shared" si="45"/>
        <v>N/A</v>
      </c>
      <c r="I131" s="12">
        <v>3.6320000000000001</v>
      </c>
      <c r="J131" s="12">
        <v>1.6950000000000001</v>
      </c>
      <c r="K131" s="47" t="s">
        <v>740</v>
      </c>
      <c r="L131" s="9" t="str">
        <f t="shared" si="40"/>
        <v>Yes</v>
      </c>
    </row>
    <row r="132" spans="1:12" x14ac:dyDescent="0.2">
      <c r="A132" s="2" t="s">
        <v>1001</v>
      </c>
      <c r="B132" s="37" t="s">
        <v>213</v>
      </c>
      <c r="C132" s="38">
        <v>1225415</v>
      </c>
      <c r="D132" s="46" t="str">
        <f t="shared" si="43"/>
        <v>N/A</v>
      </c>
      <c r="E132" s="38">
        <v>1304644</v>
      </c>
      <c r="F132" s="46" t="str">
        <f t="shared" si="44"/>
        <v>N/A</v>
      </c>
      <c r="G132" s="38">
        <v>1307330</v>
      </c>
      <c r="H132" s="46" t="str">
        <f t="shared" si="45"/>
        <v>N/A</v>
      </c>
      <c r="I132" s="12">
        <v>6.4649999999999999</v>
      </c>
      <c r="J132" s="12">
        <v>0.2059</v>
      </c>
      <c r="K132" s="47" t="s">
        <v>740</v>
      </c>
      <c r="L132" s="9" t="str">
        <f t="shared" si="40"/>
        <v>Yes</v>
      </c>
    </row>
    <row r="133" spans="1:12" x14ac:dyDescent="0.2">
      <c r="A133" s="2" t="s">
        <v>1002</v>
      </c>
      <c r="B133" s="37" t="s">
        <v>213</v>
      </c>
      <c r="C133" s="38">
        <v>11</v>
      </c>
      <c r="D133" s="46" t="str">
        <f t="shared" si="43"/>
        <v>N/A</v>
      </c>
      <c r="E133" s="38">
        <v>11</v>
      </c>
      <c r="F133" s="46" t="str">
        <f t="shared" si="44"/>
        <v>N/A</v>
      </c>
      <c r="G133" s="38">
        <v>11</v>
      </c>
      <c r="H133" s="46" t="str">
        <f t="shared" si="45"/>
        <v>N/A</v>
      </c>
      <c r="I133" s="12">
        <v>-20</v>
      </c>
      <c r="J133" s="12">
        <v>50</v>
      </c>
      <c r="K133" s="47" t="s">
        <v>740</v>
      </c>
      <c r="L133" s="9" t="str">
        <f t="shared" si="40"/>
        <v>No</v>
      </c>
    </row>
    <row r="134" spans="1:12" x14ac:dyDescent="0.2">
      <c r="A134" s="2" t="s">
        <v>1003</v>
      </c>
      <c r="B134" s="37" t="s">
        <v>213</v>
      </c>
      <c r="C134" s="38">
        <v>228547</v>
      </c>
      <c r="D134" s="46" t="str">
        <f t="shared" si="43"/>
        <v>N/A</v>
      </c>
      <c r="E134" s="38">
        <v>225867</v>
      </c>
      <c r="F134" s="46" t="str">
        <f t="shared" si="44"/>
        <v>N/A</v>
      </c>
      <c r="G134" s="38">
        <v>226942</v>
      </c>
      <c r="H134" s="46" t="str">
        <f t="shared" si="45"/>
        <v>N/A</v>
      </c>
      <c r="I134" s="12">
        <v>-1.17</v>
      </c>
      <c r="J134" s="12">
        <v>0.47589999999999999</v>
      </c>
      <c r="K134" s="47" t="s">
        <v>740</v>
      </c>
      <c r="L134" s="9" t="str">
        <f t="shared" si="40"/>
        <v>Yes</v>
      </c>
    </row>
    <row r="135" spans="1:12" x14ac:dyDescent="0.2">
      <c r="A135" s="2" t="s">
        <v>1004</v>
      </c>
      <c r="B135" s="37" t="s">
        <v>213</v>
      </c>
      <c r="C135" s="38">
        <v>503642</v>
      </c>
      <c r="D135" s="46" t="str">
        <f t="shared" si="43"/>
        <v>N/A</v>
      </c>
      <c r="E135" s="38">
        <v>505177</v>
      </c>
      <c r="F135" s="46" t="str">
        <f t="shared" si="44"/>
        <v>N/A</v>
      </c>
      <c r="G135" s="38">
        <v>530740</v>
      </c>
      <c r="H135" s="46" t="str">
        <f t="shared" si="45"/>
        <v>N/A</v>
      </c>
      <c r="I135" s="12">
        <v>0.30480000000000002</v>
      </c>
      <c r="J135" s="12">
        <v>5.0599999999999996</v>
      </c>
      <c r="K135" s="47" t="s">
        <v>740</v>
      </c>
      <c r="L135" s="9" t="str">
        <f t="shared" si="40"/>
        <v>Yes</v>
      </c>
    </row>
    <row r="136" spans="1:12" x14ac:dyDescent="0.2">
      <c r="A136" s="2" t="s">
        <v>1005</v>
      </c>
      <c r="B136" s="37" t="s">
        <v>213</v>
      </c>
      <c r="C136" s="38">
        <v>20872</v>
      </c>
      <c r="D136" s="46" t="str">
        <f t="shared" si="43"/>
        <v>N/A</v>
      </c>
      <c r="E136" s="38">
        <v>19741</v>
      </c>
      <c r="F136" s="46" t="str">
        <f t="shared" si="44"/>
        <v>N/A</v>
      </c>
      <c r="G136" s="38">
        <v>28047</v>
      </c>
      <c r="H136" s="46" t="str">
        <f t="shared" si="45"/>
        <v>N/A</v>
      </c>
      <c r="I136" s="12">
        <v>-5.42</v>
      </c>
      <c r="J136" s="12">
        <v>42.07</v>
      </c>
      <c r="K136" s="47" t="s">
        <v>740</v>
      </c>
      <c r="L136" s="9" t="str">
        <f t="shared" si="40"/>
        <v>No</v>
      </c>
    </row>
    <row r="137" spans="1:12" x14ac:dyDescent="0.2">
      <c r="A137" s="2" t="s">
        <v>1006</v>
      </c>
      <c r="B137" s="37" t="s">
        <v>213</v>
      </c>
      <c r="C137" s="38">
        <v>59451</v>
      </c>
      <c r="D137" s="46" t="str">
        <f t="shared" si="43"/>
        <v>N/A</v>
      </c>
      <c r="E137" s="38">
        <v>58593</v>
      </c>
      <c r="F137" s="46" t="str">
        <f t="shared" si="44"/>
        <v>N/A</v>
      </c>
      <c r="G137" s="38">
        <v>58591</v>
      </c>
      <c r="H137" s="46" t="str">
        <f t="shared" si="45"/>
        <v>N/A</v>
      </c>
      <c r="I137" s="12">
        <v>-1.44</v>
      </c>
      <c r="J137" s="12">
        <v>-3.0000000000000001E-3</v>
      </c>
      <c r="K137" s="47" t="s">
        <v>740</v>
      </c>
      <c r="L137" s="9" t="str">
        <f t="shared" si="40"/>
        <v>Yes</v>
      </c>
    </row>
    <row r="138" spans="1:12" x14ac:dyDescent="0.2">
      <c r="A138" s="2" t="s">
        <v>1007</v>
      </c>
      <c r="B138" s="37" t="s">
        <v>213</v>
      </c>
      <c r="C138" s="38">
        <v>15520</v>
      </c>
      <c r="D138" s="46" t="str">
        <f t="shared" si="43"/>
        <v>N/A</v>
      </c>
      <c r="E138" s="38">
        <v>14005</v>
      </c>
      <c r="F138" s="46" t="str">
        <f t="shared" si="44"/>
        <v>N/A</v>
      </c>
      <c r="G138" s="38">
        <v>12438</v>
      </c>
      <c r="H138" s="46" t="str">
        <f t="shared" si="45"/>
        <v>N/A</v>
      </c>
      <c r="I138" s="12">
        <v>-9.76</v>
      </c>
      <c r="J138" s="12">
        <v>-11.2</v>
      </c>
      <c r="K138" s="47" t="s">
        <v>740</v>
      </c>
      <c r="L138" s="9" t="str">
        <f t="shared" si="40"/>
        <v>No</v>
      </c>
    </row>
    <row r="139" spans="1:12" x14ac:dyDescent="0.2">
      <c r="A139" s="7" t="s">
        <v>105</v>
      </c>
      <c r="B139" s="37" t="s">
        <v>213</v>
      </c>
      <c r="C139" s="38">
        <v>2050667</v>
      </c>
      <c r="D139" s="46" t="str">
        <f t="shared" si="43"/>
        <v>N/A</v>
      </c>
      <c r="E139" s="38">
        <v>2240872</v>
      </c>
      <c r="F139" s="46" t="str">
        <f t="shared" si="44"/>
        <v>N/A</v>
      </c>
      <c r="G139" s="38">
        <v>2352322</v>
      </c>
      <c r="H139" s="46" t="str">
        <f t="shared" si="45"/>
        <v>N/A</v>
      </c>
      <c r="I139" s="12">
        <v>9.2750000000000004</v>
      </c>
      <c r="J139" s="12">
        <v>4.9740000000000002</v>
      </c>
      <c r="K139" s="47" t="s">
        <v>740</v>
      </c>
      <c r="L139" s="9" t="str">
        <f t="shared" si="40"/>
        <v>Yes</v>
      </c>
    </row>
    <row r="140" spans="1:12" x14ac:dyDescent="0.2">
      <c r="A140" s="2" t="s">
        <v>1008</v>
      </c>
      <c r="B140" s="37" t="s">
        <v>213</v>
      </c>
      <c r="C140" s="38">
        <v>485337</v>
      </c>
      <c r="D140" s="46" t="str">
        <f t="shared" si="43"/>
        <v>N/A</v>
      </c>
      <c r="E140" s="38">
        <v>523114</v>
      </c>
      <c r="F140" s="46" t="str">
        <f t="shared" si="44"/>
        <v>N/A</v>
      </c>
      <c r="G140" s="38">
        <v>509368</v>
      </c>
      <c r="H140" s="46" t="str">
        <f t="shared" si="45"/>
        <v>N/A</v>
      </c>
      <c r="I140" s="12">
        <v>7.7839999999999998</v>
      </c>
      <c r="J140" s="12">
        <v>-2.63</v>
      </c>
      <c r="K140" s="47" t="s">
        <v>740</v>
      </c>
      <c r="L140" s="9" t="str">
        <f t="shared" si="40"/>
        <v>Yes</v>
      </c>
    </row>
    <row r="141" spans="1:12" x14ac:dyDescent="0.2">
      <c r="A141" s="2" t="s">
        <v>1009</v>
      </c>
      <c r="B141" s="37" t="s">
        <v>213</v>
      </c>
      <c r="C141" s="38">
        <v>12</v>
      </c>
      <c r="D141" s="46" t="str">
        <f t="shared" si="43"/>
        <v>N/A</v>
      </c>
      <c r="E141" s="38">
        <v>13</v>
      </c>
      <c r="F141" s="46" t="str">
        <f t="shared" si="44"/>
        <v>N/A</v>
      </c>
      <c r="G141" s="38">
        <v>19</v>
      </c>
      <c r="H141" s="46" t="str">
        <f t="shared" si="45"/>
        <v>N/A</v>
      </c>
      <c r="I141" s="12">
        <v>8.3330000000000002</v>
      </c>
      <c r="J141" s="12">
        <v>46.15</v>
      </c>
      <c r="K141" s="47" t="s">
        <v>740</v>
      </c>
      <c r="L141" s="9" t="str">
        <f t="shared" si="40"/>
        <v>No</v>
      </c>
    </row>
    <row r="142" spans="1:12" x14ac:dyDescent="0.2">
      <c r="A142" s="2" t="s">
        <v>1010</v>
      </c>
      <c r="B142" s="37" t="s">
        <v>213</v>
      </c>
      <c r="C142" s="38">
        <v>164095</v>
      </c>
      <c r="D142" s="46" t="str">
        <f t="shared" si="43"/>
        <v>N/A</v>
      </c>
      <c r="E142" s="38">
        <v>161422</v>
      </c>
      <c r="F142" s="46" t="str">
        <f t="shared" si="44"/>
        <v>N/A</v>
      </c>
      <c r="G142" s="38">
        <v>139170</v>
      </c>
      <c r="H142" s="46" t="str">
        <f t="shared" si="45"/>
        <v>N/A</v>
      </c>
      <c r="I142" s="12">
        <v>-1.63</v>
      </c>
      <c r="J142" s="12">
        <v>-13.8</v>
      </c>
      <c r="K142" s="47" t="s">
        <v>740</v>
      </c>
      <c r="L142" s="9" t="str">
        <f t="shared" si="40"/>
        <v>No</v>
      </c>
    </row>
    <row r="143" spans="1:12" x14ac:dyDescent="0.2">
      <c r="A143" s="2" t="s">
        <v>1011</v>
      </c>
      <c r="B143" s="37" t="s">
        <v>213</v>
      </c>
      <c r="C143" s="38">
        <v>1299</v>
      </c>
      <c r="D143" s="46" t="str">
        <f t="shared" si="43"/>
        <v>N/A</v>
      </c>
      <c r="E143" s="38">
        <v>1335</v>
      </c>
      <c r="F143" s="46" t="str">
        <f t="shared" si="44"/>
        <v>N/A</v>
      </c>
      <c r="G143" s="38">
        <v>1189</v>
      </c>
      <c r="H143" s="46" t="str">
        <f t="shared" si="45"/>
        <v>N/A</v>
      </c>
      <c r="I143" s="12">
        <v>2.7709999999999999</v>
      </c>
      <c r="J143" s="12">
        <v>-10.9</v>
      </c>
      <c r="K143" s="47" t="s">
        <v>740</v>
      </c>
      <c r="L143" s="9" t="str">
        <f t="shared" si="40"/>
        <v>No</v>
      </c>
    </row>
    <row r="144" spans="1:12" x14ac:dyDescent="0.2">
      <c r="A144" s="2" t="s">
        <v>1012</v>
      </c>
      <c r="B144" s="37" t="s">
        <v>213</v>
      </c>
      <c r="C144" s="38">
        <v>51329</v>
      </c>
      <c r="D144" s="46" t="str">
        <f t="shared" si="43"/>
        <v>N/A</v>
      </c>
      <c r="E144" s="38">
        <v>53370</v>
      </c>
      <c r="F144" s="46" t="str">
        <f t="shared" si="44"/>
        <v>N/A</v>
      </c>
      <c r="G144" s="38">
        <v>93142</v>
      </c>
      <c r="H144" s="46" t="str">
        <f t="shared" si="45"/>
        <v>N/A</v>
      </c>
      <c r="I144" s="12">
        <v>3.976</v>
      </c>
      <c r="J144" s="12">
        <v>74.52</v>
      </c>
      <c r="K144" s="47" t="s">
        <v>740</v>
      </c>
      <c r="L144" s="9" t="str">
        <f t="shared" si="40"/>
        <v>No</v>
      </c>
    </row>
    <row r="145" spans="1:12" x14ac:dyDescent="0.2">
      <c r="A145" s="2" t="s">
        <v>1013</v>
      </c>
      <c r="B145" s="37" t="s">
        <v>213</v>
      </c>
      <c r="C145" s="38">
        <v>1348595</v>
      </c>
      <c r="D145" s="46" t="str">
        <f t="shared" si="43"/>
        <v>N/A</v>
      </c>
      <c r="E145" s="38">
        <v>1501618</v>
      </c>
      <c r="F145" s="46" t="str">
        <f t="shared" si="44"/>
        <v>N/A</v>
      </c>
      <c r="G145" s="38">
        <v>1609434</v>
      </c>
      <c r="H145" s="46" t="str">
        <f t="shared" si="45"/>
        <v>N/A</v>
      </c>
      <c r="I145" s="12">
        <v>11.35</v>
      </c>
      <c r="J145" s="12">
        <v>7.18</v>
      </c>
      <c r="K145" s="47" t="s">
        <v>740</v>
      </c>
      <c r="L145" s="9" t="str">
        <f t="shared" si="40"/>
        <v>Yes</v>
      </c>
    </row>
    <row r="146" spans="1:12" ht="25.5" x14ac:dyDescent="0.2">
      <c r="A146" s="18" t="s">
        <v>1014</v>
      </c>
      <c r="B146" s="1" t="s">
        <v>213</v>
      </c>
      <c r="C146" s="1">
        <v>151841</v>
      </c>
      <c r="D146" s="11" t="str">
        <f t="shared" ref="D146:D151" si="46">IF($B146="N/A","N/A",IF(C146&gt;10,"No",IF(C146&lt;-10,"No","Yes")))</f>
        <v>N/A</v>
      </c>
      <c r="E146" s="1">
        <v>149529</v>
      </c>
      <c r="F146" s="11" t="str">
        <f t="shared" ref="F146:F151" si="47">IF($B146="N/A","N/A",IF(E146&gt;10,"No",IF(E146&lt;-10,"No","Yes")))</f>
        <v>N/A</v>
      </c>
      <c r="G146" s="1">
        <v>147003</v>
      </c>
      <c r="H146" s="11" t="str">
        <f t="shared" ref="H146:H151" si="48">IF($B146="N/A","N/A",IF(G146&gt;10,"No",IF(G146&lt;-10,"No","Yes")))</f>
        <v>N/A</v>
      </c>
      <c r="I146" s="59">
        <v>-1.52</v>
      </c>
      <c r="J146" s="59">
        <v>-1.69</v>
      </c>
      <c r="K146" s="47" t="s">
        <v>739</v>
      </c>
      <c r="L146" s="9" t="str">
        <f t="shared" ref="L146:L151" si="49">IF(J146="Div by 0", "N/A", IF(K146="N/A","N/A", IF(J146&gt;VALUE(MID(K146,1,2)), "No", IF(J146&lt;-1*VALUE(MID(K146,1,2)), "No", "Yes"))))</f>
        <v>Yes</v>
      </c>
    </row>
    <row r="147" spans="1:12" x14ac:dyDescent="0.2">
      <c r="A147" s="6" t="s">
        <v>326</v>
      </c>
      <c r="B147" s="50" t="s">
        <v>213</v>
      </c>
      <c r="C147" s="13">
        <v>2.8196180541999998</v>
      </c>
      <c r="D147" s="11" t="str">
        <f t="shared" si="46"/>
        <v>N/A</v>
      </c>
      <c r="E147" s="13">
        <v>2.628141426</v>
      </c>
      <c r="F147" s="11" t="str">
        <f t="shared" si="47"/>
        <v>N/A</v>
      </c>
      <c r="G147" s="13">
        <v>2.5015234306999998</v>
      </c>
      <c r="H147" s="11" t="str">
        <f t="shared" si="48"/>
        <v>N/A</v>
      </c>
      <c r="I147" s="59">
        <v>-6.79</v>
      </c>
      <c r="J147" s="59">
        <v>-4.82</v>
      </c>
      <c r="K147" s="47" t="s">
        <v>739</v>
      </c>
      <c r="L147" s="9" t="str">
        <f t="shared" si="49"/>
        <v>Yes</v>
      </c>
    </row>
    <row r="148" spans="1:12" x14ac:dyDescent="0.2">
      <c r="A148" s="2" t="s">
        <v>327</v>
      </c>
      <c r="B148" s="50" t="s">
        <v>213</v>
      </c>
      <c r="C148" s="13">
        <v>19.670839428000001</v>
      </c>
      <c r="D148" s="11" t="str">
        <f t="shared" si="46"/>
        <v>N/A</v>
      </c>
      <c r="E148" s="13">
        <v>18.697677847000001</v>
      </c>
      <c r="F148" s="11" t="str">
        <f t="shared" si="47"/>
        <v>N/A</v>
      </c>
      <c r="G148" s="13">
        <v>17.627633885000002</v>
      </c>
      <c r="H148" s="11" t="str">
        <f t="shared" si="48"/>
        <v>N/A</v>
      </c>
      <c r="I148" s="59">
        <v>-4.95</v>
      </c>
      <c r="J148" s="59">
        <v>-5.72</v>
      </c>
      <c r="K148" s="47" t="s">
        <v>739</v>
      </c>
      <c r="L148" s="9" t="str">
        <f t="shared" si="49"/>
        <v>Yes</v>
      </c>
    </row>
    <row r="149" spans="1:12" x14ac:dyDescent="0.2">
      <c r="A149" s="2" t="s">
        <v>328</v>
      </c>
      <c r="B149" s="50" t="s">
        <v>213</v>
      </c>
      <c r="C149" s="13">
        <v>5.7561058763000004</v>
      </c>
      <c r="D149" s="11" t="str">
        <f t="shared" si="46"/>
        <v>N/A</v>
      </c>
      <c r="E149" s="13">
        <v>5.4786200042999997</v>
      </c>
      <c r="F149" s="11" t="str">
        <f t="shared" si="47"/>
        <v>N/A</v>
      </c>
      <c r="G149" s="13">
        <v>5.2959547002000003</v>
      </c>
      <c r="H149" s="11" t="str">
        <f t="shared" si="48"/>
        <v>N/A</v>
      </c>
      <c r="I149" s="59">
        <v>-4.82</v>
      </c>
      <c r="J149" s="59">
        <v>-3.33</v>
      </c>
      <c r="K149" s="47" t="s">
        <v>739</v>
      </c>
      <c r="L149" s="9" t="str">
        <f t="shared" si="49"/>
        <v>Yes</v>
      </c>
    </row>
    <row r="150" spans="1:12" x14ac:dyDescent="0.2">
      <c r="A150" s="2" t="s">
        <v>329</v>
      </c>
      <c r="B150" s="50" t="s">
        <v>213</v>
      </c>
      <c r="C150" s="13">
        <v>0.31804980100000002</v>
      </c>
      <c r="D150" s="11" t="str">
        <f t="shared" si="46"/>
        <v>N/A</v>
      </c>
      <c r="E150" s="13">
        <v>0.30915903010000001</v>
      </c>
      <c r="F150" s="11" t="str">
        <f t="shared" si="47"/>
        <v>N/A</v>
      </c>
      <c r="G150" s="13">
        <v>0.29259357499999999</v>
      </c>
      <c r="H150" s="11" t="str">
        <f t="shared" si="48"/>
        <v>N/A</v>
      </c>
      <c r="I150" s="59">
        <v>-2.8</v>
      </c>
      <c r="J150" s="59">
        <v>-5.36</v>
      </c>
      <c r="K150" s="47" t="s">
        <v>739</v>
      </c>
      <c r="L150" s="9" t="str">
        <f t="shared" si="49"/>
        <v>Yes</v>
      </c>
    </row>
    <row r="151" spans="1:12" x14ac:dyDescent="0.2">
      <c r="A151" s="2" t="s">
        <v>330</v>
      </c>
      <c r="B151" s="50" t="s">
        <v>213</v>
      </c>
      <c r="C151" s="13">
        <v>0.13166447789999999</v>
      </c>
      <c r="D151" s="11" t="str">
        <f t="shared" si="46"/>
        <v>N/A</v>
      </c>
      <c r="E151" s="13">
        <v>0.10915393650000001</v>
      </c>
      <c r="F151" s="11" t="str">
        <f t="shared" si="47"/>
        <v>N/A</v>
      </c>
      <c r="G151" s="13">
        <v>0.10011384500000001</v>
      </c>
      <c r="H151" s="11" t="str">
        <f t="shared" si="48"/>
        <v>N/A</v>
      </c>
      <c r="I151" s="59">
        <v>-17.100000000000001</v>
      </c>
      <c r="J151" s="59">
        <v>-8.2799999999999994</v>
      </c>
      <c r="K151" s="47" t="s">
        <v>739</v>
      </c>
      <c r="L151" s="9" t="str">
        <f t="shared" si="49"/>
        <v>Yes</v>
      </c>
    </row>
    <row r="152" spans="1:12" x14ac:dyDescent="0.2">
      <c r="A152" s="18" t="s">
        <v>1015</v>
      </c>
      <c r="B152" s="37" t="s">
        <v>213</v>
      </c>
      <c r="C152" s="38">
        <v>259773</v>
      </c>
      <c r="D152" s="46" t="str">
        <f t="shared" ref="D152:D158" si="50">IF($B152="N/A","N/A",IF(C152&gt;10,"No",IF(C152&lt;-10,"No","Yes")))</f>
        <v>N/A</v>
      </c>
      <c r="E152" s="38">
        <v>258944</v>
      </c>
      <c r="F152" s="46" t="str">
        <f t="shared" ref="F152:F158" si="51">IF($B152="N/A","N/A",IF(E152&gt;10,"No",IF(E152&lt;-10,"No","Yes")))</f>
        <v>N/A</v>
      </c>
      <c r="G152" s="38">
        <v>250398</v>
      </c>
      <c r="H152" s="46" t="str">
        <f t="shared" ref="H152:H158" si="52">IF($B152="N/A","N/A",IF(G152&gt;10,"No",IF(G152&lt;-10,"No","Yes")))</f>
        <v>N/A</v>
      </c>
      <c r="I152" s="12">
        <v>-0.31900000000000001</v>
      </c>
      <c r="J152" s="12">
        <v>-3.3</v>
      </c>
      <c r="K152" s="47" t="s">
        <v>739</v>
      </c>
      <c r="L152" s="9" t="str">
        <f t="shared" ref="L152:L159" si="53">IF(J152="Div by 0", "N/A", IF(K152="N/A","N/A", IF(J152&gt;VALUE(MID(K152,1,2)), "No", IF(J152&lt;-1*VALUE(MID(K152,1,2)), "No", "Yes"))))</f>
        <v>Yes</v>
      </c>
    </row>
    <row r="153" spans="1:12" x14ac:dyDescent="0.2">
      <c r="A153" s="6" t="s">
        <v>1016</v>
      </c>
      <c r="B153" s="37" t="s">
        <v>213</v>
      </c>
      <c r="C153" s="8">
        <v>4.8238660229999999</v>
      </c>
      <c r="D153" s="46" t="str">
        <f t="shared" si="50"/>
        <v>N/A</v>
      </c>
      <c r="E153" s="8">
        <v>4.5512338972000004</v>
      </c>
      <c r="F153" s="46" t="str">
        <f t="shared" si="51"/>
        <v>N/A</v>
      </c>
      <c r="G153" s="8">
        <v>4.2609774222999999</v>
      </c>
      <c r="H153" s="46" t="str">
        <f t="shared" si="52"/>
        <v>N/A</v>
      </c>
      <c r="I153" s="12">
        <v>-5.65</v>
      </c>
      <c r="J153" s="12">
        <v>-6.38</v>
      </c>
      <c r="K153" s="47" t="s">
        <v>739</v>
      </c>
      <c r="L153" s="9" t="str">
        <f t="shared" si="53"/>
        <v>Yes</v>
      </c>
    </row>
    <row r="154" spans="1:12" x14ac:dyDescent="0.2">
      <c r="A154" s="18" t="s">
        <v>1017</v>
      </c>
      <c r="B154" s="37" t="s">
        <v>213</v>
      </c>
      <c r="C154" s="8">
        <v>16.163658991999998</v>
      </c>
      <c r="D154" s="46" t="str">
        <f t="shared" si="50"/>
        <v>N/A</v>
      </c>
      <c r="E154" s="8">
        <v>15.833973418999999</v>
      </c>
      <c r="F154" s="46" t="str">
        <f t="shared" si="51"/>
        <v>N/A</v>
      </c>
      <c r="G154" s="8">
        <v>15.073095771</v>
      </c>
      <c r="H154" s="46" t="str">
        <f t="shared" si="52"/>
        <v>N/A</v>
      </c>
      <c r="I154" s="12">
        <v>-2.04</v>
      </c>
      <c r="J154" s="12">
        <v>-4.8099999999999996</v>
      </c>
      <c r="K154" s="47" t="s">
        <v>739</v>
      </c>
      <c r="L154" s="9" t="str">
        <f t="shared" si="53"/>
        <v>Yes</v>
      </c>
    </row>
    <row r="155" spans="1:12" x14ac:dyDescent="0.2">
      <c r="A155" s="18" t="s">
        <v>1018</v>
      </c>
      <c r="B155" s="37" t="s">
        <v>213</v>
      </c>
      <c r="C155" s="8">
        <v>19.062393857</v>
      </c>
      <c r="D155" s="46" t="str">
        <f t="shared" si="50"/>
        <v>N/A</v>
      </c>
      <c r="E155" s="8">
        <v>18.513430425999999</v>
      </c>
      <c r="F155" s="46" t="str">
        <f t="shared" si="51"/>
        <v>N/A</v>
      </c>
      <c r="G155" s="8">
        <v>17.474766261999999</v>
      </c>
      <c r="H155" s="46" t="str">
        <f t="shared" si="52"/>
        <v>N/A</v>
      </c>
      <c r="I155" s="12">
        <v>-2.88</v>
      </c>
      <c r="J155" s="12">
        <v>-5.61</v>
      </c>
      <c r="K155" s="47" t="s">
        <v>739</v>
      </c>
      <c r="L155" s="9" t="str">
        <f t="shared" si="53"/>
        <v>Yes</v>
      </c>
    </row>
    <row r="156" spans="1:12" x14ac:dyDescent="0.2">
      <c r="A156" s="18" t="s">
        <v>1019</v>
      </c>
      <c r="B156" s="37" t="s">
        <v>213</v>
      </c>
      <c r="C156" s="8">
        <v>0.91119733989999996</v>
      </c>
      <c r="D156" s="46" t="str">
        <f t="shared" si="50"/>
        <v>N/A</v>
      </c>
      <c r="E156" s="8">
        <v>0.85186728950000001</v>
      </c>
      <c r="F156" s="46" t="str">
        <f t="shared" si="51"/>
        <v>N/A</v>
      </c>
      <c r="G156" s="8">
        <v>0.76230514940000005</v>
      </c>
      <c r="H156" s="46" t="str">
        <f t="shared" si="52"/>
        <v>N/A</v>
      </c>
      <c r="I156" s="12">
        <v>-6.51</v>
      </c>
      <c r="J156" s="12">
        <v>-10.5</v>
      </c>
      <c r="K156" s="47" t="s">
        <v>739</v>
      </c>
      <c r="L156" s="9" t="str">
        <f t="shared" si="53"/>
        <v>Yes</v>
      </c>
    </row>
    <row r="157" spans="1:12" x14ac:dyDescent="0.2">
      <c r="A157" s="18" t="s">
        <v>1020</v>
      </c>
      <c r="B157" s="37" t="s">
        <v>213</v>
      </c>
      <c r="C157" s="8">
        <v>0.54674893579999995</v>
      </c>
      <c r="D157" s="46" t="str">
        <f t="shared" si="50"/>
        <v>N/A</v>
      </c>
      <c r="E157" s="8">
        <v>0.4523239168</v>
      </c>
      <c r="F157" s="46" t="str">
        <f t="shared" si="51"/>
        <v>N/A</v>
      </c>
      <c r="G157" s="8">
        <v>0.38821215799999997</v>
      </c>
      <c r="H157" s="46" t="str">
        <f t="shared" si="52"/>
        <v>N/A</v>
      </c>
      <c r="I157" s="12">
        <v>-17.3</v>
      </c>
      <c r="J157" s="12">
        <v>-14.2</v>
      </c>
      <c r="K157" s="47" t="s">
        <v>739</v>
      </c>
      <c r="L157" s="9" t="str">
        <f t="shared" si="53"/>
        <v>Yes</v>
      </c>
    </row>
    <row r="158" spans="1:12" x14ac:dyDescent="0.2">
      <c r="A158" s="2" t="s">
        <v>1021</v>
      </c>
      <c r="B158" s="37" t="s">
        <v>213</v>
      </c>
      <c r="C158" s="38">
        <v>20065</v>
      </c>
      <c r="D158" s="46" t="str">
        <f t="shared" si="50"/>
        <v>N/A</v>
      </c>
      <c r="E158" s="38">
        <v>19705</v>
      </c>
      <c r="F158" s="46" t="str">
        <f t="shared" si="51"/>
        <v>N/A</v>
      </c>
      <c r="G158" s="38">
        <v>18649</v>
      </c>
      <c r="H158" s="46" t="str">
        <f t="shared" si="52"/>
        <v>N/A</v>
      </c>
      <c r="I158" s="12">
        <v>-1.79</v>
      </c>
      <c r="J158" s="12">
        <v>-5.36</v>
      </c>
      <c r="K158" s="47" t="s">
        <v>739</v>
      </c>
      <c r="L158" s="9" t="str">
        <f t="shared" si="53"/>
        <v>Yes</v>
      </c>
    </row>
    <row r="159" spans="1:12" ht="25.5" x14ac:dyDescent="0.2">
      <c r="A159" s="18" t="s">
        <v>1022</v>
      </c>
      <c r="B159" s="37" t="s">
        <v>213</v>
      </c>
      <c r="C159" s="38">
        <v>268753</v>
      </c>
      <c r="D159" s="46" t="str">
        <f>IF($B159="N/A","N/A",IF(C159&gt;10,"No",IF(C159&lt;-10,"No","Yes")))</f>
        <v>N/A</v>
      </c>
      <c r="E159" s="38">
        <v>268674</v>
      </c>
      <c r="F159" s="46" t="str">
        <f>IF($B159="N/A","N/A",IF(E159&gt;10,"No",IF(E159&lt;-10,"No","Yes")))</f>
        <v>N/A</v>
      </c>
      <c r="G159" s="38">
        <v>261136</v>
      </c>
      <c r="H159" s="46" t="str">
        <f>IF($B159="N/A","N/A",IF(G159&gt;10,"No",IF(G159&lt;-10,"No","Yes")))</f>
        <v>N/A</v>
      </c>
      <c r="I159" s="12">
        <v>-2.9000000000000001E-2</v>
      </c>
      <c r="J159" s="12">
        <v>-2.81</v>
      </c>
      <c r="K159" s="47" t="s">
        <v>739</v>
      </c>
      <c r="L159" s="9" t="str">
        <f t="shared" si="53"/>
        <v>Yes</v>
      </c>
    </row>
    <row r="160" spans="1:12" x14ac:dyDescent="0.2">
      <c r="A160" s="4" t="s">
        <v>1023</v>
      </c>
      <c r="B160" s="37" t="s">
        <v>213</v>
      </c>
      <c r="C160" s="38">
        <v>106281</v>
      </c>
      <c r="D160" s="46" t="str">
        <f t="shared" ref="D160:D234" si="54">IF($B160="N/A","N/A",IF(C160&gt;10,"No",IF(C160&lt;-10,"No","Yes")))</f>
        <v>N/A</v>
      </c>
      <c r="E160" s="38">
        <v>113256</v>
      </c>
      <c r="F160" s="46" t="str">
        <f t="shared" ref="F160:F234" si="55">IF($B160="N/A","N/A",IF(E160&gt;10,"No",IF(E160&lt;-10,"No","Yes")))</f>
        <v>N/A</v>
      </c>
      <c r="G160" s="38">
        <v>118883</v>
      </c>
      <c r="H160" s="46" t="str">
        <f t="shared" ref="H160:H223" si="56">IF($B160="N/A","N/A",IF(G160&gt;10,"No",IF(G160&lt;-10,"No","Yes")))</f>
        <v>N/A</v>
      </c>
      <c r="I160" s="12">
        <v>6.5629999999999997</v>
      </c>
      <c r="J160" s="12">
        <v>4.968</v>
      </c>
      <c r="K160" s="47" t="s">
        <v>739</v>
      </c>
      <c r="L160" s="9" t="str">
        <f t="shared" ref="L160:L223" si="57">IF(J160="Div by 0", "N/A", IF(K160="N/A","N/A", IF(J160&gt;VALUE(MID(K160,1,2)), "No", IF(J160&lt;-1*VALUE(MID(K160,1,2)), "No", "Yes"))))</f>
        <v>Yes</v>
      </c>
    </row>
    <row r="161" spans="1:12" x14ac:dyDescent="0.2">
      <c r="A161" s="65" t="s">
        <v>71</v>
      </c>
      <c r="B161" s="37" t="s">
        <v>213</v>
      </c>
      <c r="C161" s="8">
        <v>1.9735896525000001</v>
      </c>
      <c r="D161" s="46" t="str">
        <f t="shared" si="54"/>
        <v>N/A</v>
      </c>
      <c r="E161" s="8">
        <v>1.9906023937999999</v>
      </c>
      <c r="F161" s="46" t="str">
        <f t="shared" si="55"/>
        <v>N/A</v>
      </c>
      <c r="G161" s="8">
        <v>2.0230104829000002</v>
      </c>
      <c r="H161" s="46" t="str">
        <f t="shared" si="56"/>
        <v>N/A</v>
      </c>
      <c r="I161" s="12">
        <v>0.86199999999999999</v>
      </c>
      <c r="J161" s="12">
        <v>1.6279999999999999</v>
      </c>
      <c r="K161" s="47" t="s">
        <v>739</v>
      </c>
      <c r="L161" s="9" t="str">
        <f t="shared" si="57"/>
        <v>Yes</v>
      </c>
    </row>
    <row r="162" spans="1:12" x14ac:dyDescent="0.2">
      <c r="A162" s="4" t="s">
        <v>111</v>
      </c>
      <c r="B162" s="37" t="s">
        <v>213</v>
      </c>
      <c r="C162" s="8">
        <v>3.7884175563000002</v>
      </c>
      <c r="D162" s="46" t="str">
        <f t="shared" si="54"/>
        <v>N/A</v>
      </c>
      <c r="E162" s="8">
        <v>3.8327553166000001</v>
      </c>
      <c r="F162" s="46" t="str">
        <f t="shared" si="55"/>
        <v>N/A</v>
      </c>
      <c r="G162" s="8">
        <v>3.8065985258000001</v>
      </c>
      <c r="H162" s="46" t="str">
        <f t="shared" si="56"/>
        <v>N/A</v>
      </c>
      <c r="I162" s="12">
        <v>1.17</v>
      </c>
      <c r="J162" s="12">
        <v>-0.68200000000000005</v>
      </c>
      <c r="K162" s="47" t="s">
        <v>739</v>
      </c>
      <c r="L162" s="9" t="str">
        <f t="shared" si="57"/>
        <v>Yes</v>
      </c>
    </row>
    <row r="163" spans="1:12" x14ac:dyDescent="0.2">
      <c r="A163" s="4" t="s">
        <v>112</v>
      </c>
      <c r="B163" s="37" t="s">
        <v>213</v>
      </c>
      <c r="C163" s="8">
        <v>10.539800302</v>
      </c>
      <c r="D163" s="46" t="str">
        <f t="shared" si="54"/>
        <v>N/A</v>
      </c>
      <c r="E163" s="8">
        <v>10.809800329</v>
      </c>
      <c r="F163" s="46" t="str">
        <f t="shared" si="55"/>
        <v>N/A</v>
      </c>
      <c r="G163" s="8">
        <v>11.013737997</v>
      </c>
      <c r="H163" s="46" t="str">
        <f t="shared" si="56"/>
        <v>N/A</v>
      </c>
      <c r="I163" s="12">
        <v>2.5619999999999998</v>
      </c>
      <c r="J163" s="12">
        <v>1.887</v>
      </c>
      <c r="K163" s="47" t="s">
        <v>739</v>
      </c>
      <c r="L163" s="9" t="str">
        <f t="shared" si="57"/>
        <v>Yes</v>
      </c>
    </row>
    <row r="164" spans="1:12" x14ac:dyDescent="0.2">
      <c r="A164" s="4" t="s">
        <v>113</v>
      </c>
      <c r="B164" s="37" t="s">
        <v>213</v>
      </c>
      <c r="C164" s="8">
        <v>0.19269990240000001</v>
      </c>
      <c r="D164" s="46" t="str">
        <f t="shared" si="54"/>
        <v>N/A</v>
      </c>
      <c r="E164" s="8">
        <v>0.26696039669999999</v>
      </c>
      <c r="F164" s="46" t="str">
        <f t="shared" si="55"/>
        <v>N/A</v>
      </c>
      <c r="G164" s="8">
        <v>0.32068847290000002</v>
      </c>
      <c r="H164" s="46" t="str">
        <f t="shared" si="56"/>
        <v>N/A</v>
      </c>
      <c r="I164" s="12">
        <v>38.54</v>
      </c>
      <c r="J164" s="12">
        <v>20.13</v>
      </c>
      <c r="K164" s="47" t="s">
        <v>739</v>
      </c>
      <c r="L164" s="9" t="str">
        <f t="shared" si="57"/>
        <v>Yes</v>
      </c>
    </row>
    <row r="165" spans="1:12" x14ac:dyDescent="0.2">
      <c r="A165" s="4" t="s">
        <v>114</v>
      </c>
      <c r="B165" s="37" t="s">
        <v>213</v>
      </c>
      <c r="C165" s="8">
        <v>3.5159292100000003E-2</v>
      </c>
      <c r="D165" s="46" t="str">
        <f t="shared" si="54"/>
        <v>N/A</v>
      </c>
      <c r="E165" s="8">
        <v>3.5164882199999997E-2</v>
      </c>
      <c r="F165" s="46" t="str">
        <f t="shared" si="55"/>
        <v>N/A</v>
      </c>
      <c r="G165" s="8">
        <v>3.7494866799999998E-2</v>
      </c>
      <c r="H165" s="46" t="str">
        <f t="shared" si="56"/>
        <v>N/A</v>
      </c>
      <c r="I165" s="12">
        <v>1.5900000000000001E-2</v>
      </c>
      <c r="J165" s="12">
        <v>6.6260000000000003</v>
      </c>
      <c r="K165" s="47" t="s">
        <v>739</v>
      </c>
      <c r="L165" s="9" t="str">
        <f t="shared" si="57"/>
        <v>Yes</v>
      </c>
    </row>
    <row r="166" spans="1:12" x14ac:dyDescent="0.2">
      <c r="A166" s="4" t="s">
        <v>428</v>
      </c>
      <c r="B166" s="37" t="s">
        <v>213</v>
      </c>
      <c r="C166" s="38">
        <v>18236</v>
      </c>
      <c r="D166" s="46" t="str">
        <f>IF($B166="N/A","N/A",IF(C166&gt;10,"No",IF(C166&lt;-10,"No","Yes")))</f>
        <v>N/A</v>
      </c>
      <c r="E166" s="38">
        <v>19277</v>
      </c>
      <c r="F166" s="46" t="str">
        <f>IF($B166="N/A","N/A",IF(E166&gt;10,"No",IF(E166&lt;-10,"No","Yes")))</f>
        <v>N/A</v>
      </c>
      <c r="G166" s="38">
        <v>19990</v>
      </c>
      <c r="H166" s="46" t="str">
        <f>IF($B166="N/A","N/A",IF(G166&gt;10,"No",IF(G166&lt;-10,"No","Yes")))</f>
        <v>N/A</v>
      </c>
      <c r="I166" s="12">
        <v>5.7080000000000002</v>
      </c>
      <c r="J166" s="12">
        <v>3.6989999999999998</v>
      </c>
      <c r="K166" s="47" t="s">
        <v>739</v>
      </c>
      <c r="L166" s="9" t="str">
        <f t="shared" si="57"/>
        <v>Yes</v>
      </c>
    </row>
    <row r="167" spans="1:12" x14ac:dyDescent="0.2">
      <c r="A167" s="4" t="s">
        <v>429</v>
      </c>
      <c r="B167" s="37" t="s">
        <v>213</v>
      </c>
      <c r="C167" s="38">
        <v>515</v>
      </c>
      <c r="D167" s="46" t="str">
        <f>IF($B167="N/A","N/A",IF(C167&gt;10,"No",IF(C167&lt;-10,"No","Yes")))</f>
        <v>N/A</v>
      </c>
      <c r="E167" s="38">
        <v>483</v>
      </c>
      <c r="F167" s="46" t="str">
        <f>IF($B167="N/A","N/A",IF(E167&gt;10,"No",IF(E167&lt;-10,"No","Yes")))</f>
        <v>N/A</v>
      </c>
      <c r="G167" s="38">
        <v>471</v>
      </c>
      <c r="H167" s="46" t="str">
        <f>IF($B167="N/A","N/A",IF(G167&gt;10,"No",IF(G167&lt;-10,"No","Yes")))</f>
        <v>N/A</v>
      </c>
      <c r="I167" s="12">
        <v>-6.21</v>
      </c>
      <c r="J167" s="12">
        <v>-2.48</v>
      </c>
      <c r="K167" s="47" t="s">
        <v>739</v>
      </c>
      <c r="L167" s="9" t="str">
        <f t="shared" si="57"/>
        <v>Yes</v>
      </c>
    </row>
    <row r="168" spans="1:12" x14ac:dyDescent="0.2">
      <c r="A168" s="4" t="s">
        <v>430</v>
      </c>
      <c r="B168" s="37" t="s">
        <v>213</v>
      </c>
      <c r="C168" s="38">
        <v>41356</v>
      </c>
      <c r="D168" s="46" t="str">
        <f>IF($B168="N/A","N/A",IF(C168&gt;10,"No",IF(C168&lt;-10,"No","Yes")))</f>
        <v>N/A</v>
      </c>
      <c r="E168" s="38">
        <v>43322</v>
      </c>
      <c r="F168" s="46" t="str">
        <f>IF($B168="N/A","N/A",IF(E168&gt;10,"No",IF(E168&lt;-10,"No","Yes")))</f>
        <v>N/A</v>
      </c>
      <c r="G168" s="38">
        <v>45224</v>
      </c>
      <c r="H168" s="46" t="str">
        <f>IF($B168="N/A","N/A",IF(G168&gt;10,"No",IF(G168&lt;-10,"No","Yes")))</f>
        <v>N/A</v>
      </c>
      <c r="I168" s="12">
        <v>4.7539999999999996</v>
      </c>
      <c r="J168" s="12">
        <v>4.3899999999999997</v>
      </c>
      <c r="K168" s="47" t="s">
        <v>739</v>
      </c>
      <c r="L168" s="9" t="str">
        <f t="shared" si="57"/>
        <v>Yes</v>
      </c>
    </row>
    <row r="169" spans="1:12" x14ac:dyDescent="0.2">
      <c r="A169" s="4" t="s">
        <v>431</v>
      </c>
      <c r="B169" s="37" t="s">
        <v>213</v>
      </c>
      <c r="C169" s="38">
        <v>41496</v>
      </c>
      <c r="D169" s="46" t="str">
        <f>IF($B169="N/A","N/A",IF(C169&gt;10,"No",IF(C169&lt;-10,"No","Yes")))</f>
        <v>N/A</v>
      </c>
      <c r="E169" s="38">
        <v>43705</v>
      </c>
      <c r="F169" s="46" t="str">
        <f>IF($B169="N/A","N/A",IF(E169&gt;10,"No",IF(E169&lt;-10,"No","Yes")))</f>
        <v>N/A</v>
      </c>
      <c r="G169" s="38">
        <v>45376</v>
      </c>
      <c r="H169" s="46" t="str">
        <f>IF($B169="N/A","N/A",IF(G169&gt;10,"No",IF(G169&lt;-10,"No","Yes")))</f>
        <v>N/A</v>
      </c>
      <c r="I169" s="12">
        <v>5.3230000000000004</v>
      </c>
      <c r="J169" s="12">
        <v>3.823</v>
      </c>
      <c r="K169" s="47" t="s">
        <v>739</v>
      </c>
      <c r="L169" s="9" t="str">
        <f t="shared" si="57"/>
        <v>Yes</v>
      </c>
    </row>
    <row r="170" spans="1:12" x14ac:dyDescent="0.2">
      <c r="A170" s="4" t="s">
        <v>432</v>
      </c>
      <c r="B170" s="37" t="s">
        <v>213</v>
      </c>
      <c r="C170" s="38">
        <v>4678</v>
      </c>
      <c r="D170" s="46" t="str">
        <f>IF($B170="N/A","N/A",IF(C170&gt;10,"No",IF(C170&lt;-10,"No","Yes")))</f>
        <v>N/A</v>
      </c>
      <c r="E170" s="38">
        <v>6469</v>
      </c>
      <c r="F170" s="46" t="str">
        <f>IF($B170="N/A","N/A",IF(E170&gt;10,"No",IF(E170&lt;-10,"No","Yes")))</f>
        <v>N/A</v>
      </c>
      <c r="G170" s="38">
        <v>7822</v>
      </c>
      <c r="H170" s="46" t="str">
        <f>IF($B170="N/A","N/A",IF(G170&gt;10,"No",IF(G170&lt;-10,"No","Yes")))</f>
        <v>N/A</v>
      </c>
      <c r="I170" s="12">
        <v>38.29</v>
      </c>
      <c r="J170" s="12">
        <v>20.92</v>
      </c>
      <c r="K170" s="47" t="s">
        <v>739</v>
      </c>
      <c r="L170" s="9" t="str">
        <f t="shared" si="57"/>
        <v>Yes</v>
      </c>
    </row>
    <row r="171" spans="1:12" x14ac:dyDescent="0.2">
      <c r="A171" s="6" t="s">
        <v>1024</v>
      </c>
      <c r="B171" s="37" t="s">
        <v>213</v>
      </c>
      <c r="C171" s="38">
        <v>26655</v>
      </c>
      <c r="D171" s="46" t="str">
        <f t="shared" si="54"/>
        <v>N/A</v>
      </c>
      <c r="E171" s="38">
        <v>28228</v>
      </c>
      <c r="F171" s="46" t="str">
        <f t="shared" si="55"/>
        <v>N/A</v>
      </c>
      <c r="G171" s="38">
        <v>29614</v>
      </c>
      <c r="H171" s="46" t="str">
        <f t="shared" si="56"/>
        <v>N/A</v>
      </c>
      <c r="I171" s="12">
        <v>5.9009999999999998</v>
      </c>
      <c r="J171" s="12">
        <v>4.91</v>
      </c>
      <c r="K171" s="47" t="s">
        <v>739</v>
      </c>
      <c r="L171" s="9" t="str">
        <f t="shared" si="57"/>
        <v>Yes</v>
      </c>
    </row>
    <row r="172" spans="1:12" x14ac:dyDescent="0.2">
      <c r="A172" s="4" t="s">
        <v>1025</v>
      </c>
      <c r="B172" s="37" t="s">
        <v>213</v>
      </c>
      <c r="C172" s="38">
        <v>15323</v>
      </c>
      <c r="D172" s="46" t="str">
        <f>IF($B172="N/A","N/A",IF(C172&gt;10,"No",IF(C172&lt;-10,"No","Yes")))</f>
        <v>N/A</v>
      </c>
      <c r="E172" s="38">
        <v>16240</v>
      </c>
      <c r="F172" s="46" t="str">
        <f>IF($B172="N/A","N/A",IF(E172&gt;10,"No",IF(E172&lt;-10,"No","Yes")))</f>
        <v>N/A</v>
      </c>
      <c r="G172" s="38">
        <v>16834</v>
      </c>
      <c r="H172" s="46" t="str">
        <f>IF($B172="N/A","N/A",IF(G172&gt;10,"No",IF(G172&lt;-10,"No","Yes")))</f>
        <v>N/A</v>
      </c>
      <c r="I172" s="12">
        <v>5.984</v>
      </c>
      <c r="J172" s="12">
        <v>3.6579999999999999</v>
      </c>
      <c r="K172" s="47" t="s">
        <v>739</v>
      </c>
      <c r="L172" s="9" t="str">
        <f t="shared" si="57"/>
        <v>Yes</v>
      </c>
    </row>
    <row r="173" spans="1:12" x14ac:dyDescent="0.2">
      <c r="A173" s="4" t="s">
        <v>1026</v>
      </c>
      <c r="B173" s="37" t="s">
        <v>213</v>
      </c>
      <c r="C173" s="38">
        <v>492</v>
      </c>
      <c r="D173" s="46" t="str">
        <f>IF($B173="N/A","N/A",IF(C173&gt;10,"No",IF(C173&lt;-10,"No","Yes")))</f>
        <v>N/A</v>
      </c>
      <c r="E173" s="38">
        <v>460</v>
      </c>
      <c r="F173" s="46" t="str">
        <f>IF($B173="N/A","N/A",IF(E173&gt;10,"No",IF(E173&lt;-10,"No","Yes")))</f>
        <v>N/A</v>
      </c>
      <c r="G173" s="38">
        <v>450</v>
      </c>
      <c r="H173" s="46" t="str">
        <f>IF($B173="N/A","N/A",IF(G173&gt;10,"No",IF(G173&lt;-10,"No","Yes")))</f>
        <v>N/A</v>
      </c>
      <c r="I173" s="12">
        <v>-6.5</v>
      </c>
      <c r="J173" s="12">
        <v>-2.17</v>
      </c>
      <c r="K173" s="47" t="s">
        <v>739</v>
      </c>
      <c r="L173" s="9" t="str">
        <f t="shared" si="57"/>
        <v>Yes</v>
      </c>
    </row>
    <row r="174" spans="1:12" ht="25.5" x14ac:dyDescent="0.2">
      <c r="A174" s="4" t="s">
        <v>1027</v>
      </c>
      <c r="B174" s="37" t="s">
        <v>213</v>
      </c>
      <c r="C174" s="38">
        <v>6594</v>
      </c>
      <c r="D174" s="46" t="str">
        <f>IF($B174="N/A","N/A",IF(C174&gt;10,"No",IF(C174&lt;-10,"No","Yes")))</f>
        <v>N/A</v>
      </c>
      <c r="E174" s="38">
        <v>7384</v>
      </c>
      <c r="F174" s="46" t="str">
        <f>IF($B174="N/A","N/A",IF(E174&gt;10,"No",IF(E174&lt;-10,"No","Yes")))</f>
        <v>N/A</v>
      </c>
      <c r="G174" s="38">
        <v>8256</v>
      </c>
      <c r="H174" s="46" t="str">
        <f>IF($B174="N/A","N/A",IF(G174&gt;10,"No",IF(G174&lt;-10,"No","Yes")))</f>
        <v>N/A</v>
      </c>
      <c r="I174" s="12">
        <v>11.98</v>
      </c>
      <c r="J174" s="12">
        <v>11.81</v>
      </c>
      <c r="K174" s="47" t="s">
        <v>739</v>
      </c>
      <c r="L174" s="9" t="str">
        <f t="shared" si="57"/>
        <v>Yes</v>
      </c>
    </row>
    <row r="175" spans="1:12" ht="25.5" x14ac:dyDescent="0.2">
      <c r="A175" s="4" t="s">
        <v>1028</v>
      </c>
      <c r="B175" s="37" t="s">
        <v>213</v>
      </c>
      <c r="C175" s="38">
        <v>3860</v>
      </c>
      <c r="D175" s="46" t="str">
        <f>IF($B175="N/A","N/A",IF(C175&gt;10,"No",IF(C175&lt;-10,"No","Yes")))</f>
        <v>N/A</v>
      </c>
      <c r="E175" s="38">
        <v>3782</v>
      </c>
      <c r="F175" s="46" t="str">
        <f>IF($B175="N/A","N/A",IF(E175&gt;10,"No",IF(E175&lt;-10,"No","Yes")))</f>
        <v>N/A</v>
      </c>
      <c r="G175" s="38">
        <v>3714</v>
      </c>
      <c r="H175" s="46" t="str">
        <f>IF($B175="N/A","N/A",IF(G175&gt;10,"No",IF(G175&lt;-10,"No","Yes")))</f>
        <v>N/A</v>
      </c>
      <c r="I175" s="12">
        <v>-2.02</v>
      </c>
      <c r="J175" s="12">
        <v>-1.8</v>
      </c>
      <c r="K175" s="47" t="s">
        <v>739</v>
      </c>
      <c r="L175" s="9" t="str">
        <f t="shared" si="57"/>
        <v>Yes</v>
      </c>
    </row>
    <row r="176" spans="1:12" ht="25.5" x14ac:dyDescent="0.2">
      <c r="A176" s="4" t="s">
        <v>1029</v>
      </c>
      <c r="B176" s="37" t="s">
        <v>213</v>
      </c>
      <c r="C176" s="38">
        <v>386</v>
      </c>
      <c r="D176" s="46" t="str">
        <f>IF($B176="N/A","N/A",IF(C176&gt;10,"No",IF(C176&lt;-10,"No","Yes")))</f>
        <v>N/A</v>
      </c>
      <c r="E176" s="38">
        <v>362</v>
      </c>
      <c r="F176" s="46" t="str">
        <f>IF($B176="N/A","N/A",IF(E176&gt;10,"No",IF(E176&lt;-10,"No","Yes")))</f>
        <v>N/A</v>
      </c>
      <c r="G176" s="38">
        <v>360</v>
      </c>
      <c r="H176" s="46" t="str">
        <f>IF($B176="N/A","N/A",IF(G176&gt;10,"No",IF(G176&lt;-10,"No","Yes")))</f>
        <v>N/A</v>
      </c>
      <c r="I176" s="12">
        <v>-6.22</v>
      </c>
      <c r="J176" s="12">
        <v>-0.55200000000000005</v>
      </c>
      <c r="K176" s="47" t="s">
        <v>739</v>
      </c>
      <c r="L176" s="9" t="str">
        <f t="shared" si="57"/>
        <v>Yes</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453</v>
      </c>
      <c r="D183" s="11" t="str">
        <f t="shared" si="54"/>
        <v>N/A</v>
      </c>
      <c r="E183" s="1">
        <v>578</v>
      </c>
      <c r="F183" s="11" t="str">
        <f t="shared" si="55"/>
        <v>N/A</v>
      </c>
      <c r="G183" s="1">
        <v>693</v>
      </c>
      <c r="H183" s="11" t="str">
        <f t="shared" si="56"/>
        <v>N/A</v>
      </c>
      <c r="I183" s="59">
        <v>27.59</v>
      </c>
      <c r="J183" s="59">
        <v>19.899999999999999</v>
      </c>
      <c r="K183" s="50" t="s">
        <v>739</v>
      </c>
      <c r="L183" s="11" t="str">
        <f t="shared" si="57"/>
        <v>Yes</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11</v>
      </c>
      <c r="D186" s="46" t="str">
        <f t="shared" si="54"/>
        <v>N/A</v>
      </c>
      <c r="E186" s="38">
        <v>11</v>
      </c>
      <c r="F186" s="46" t="str">
        <f t="shared" si="55"/>
        <v>N/A</v>
      </c>
      <c r="G186" s="38">
        <v>11</v>
      </c>
      <c r="H186" s="46" t="str">
        <f t="shared" si="56"/>
        <v>N/A</v>
      </c>
      <c r="I186" s="12">
        <v>33.33</v>
      </c>
      <c r="J186" s="12">
        <v>50</v>
      </c>
      <c r="K186" s="47" t="s">
        <v>739</v>
      </c>
      <c r="L186" s="9" t="str">
        <f t="shared" si="57"/>
        <v>No</v>
      </c>
    </row>
    <row r="187" spans="1:12" ht="25.5" x14ac:dyDescent="0.2">
      <c r="A187" s="4" t="s">
        <v>1040</v>
      </c>
      <c r="B187" s="37" t="s">
        <v>213</v>
      </c>
      <c r="C187" s="38">
        <v>429</v>
      </c>
      <c r="D187" s="46" t="str">
        <f t="shared" si="54"/>
        <v>N/A</v>
      </c>
      <c r="E187" s="38">
        <v>546</v>
      </c>
      <c r="F187" s="46" t="str">
        <f t="shared" si="55"/>
        <v>N/A</v>
      </c>
      <c r="G187" s="38">
        <v>659</v>
      </c>
      <c r="H187" s="46" t="str">
        <f t="shared" si="56"/>
        <v>N/A</v>
      </c>
      <c r="I187" s="12">
        <v>27.27</v>
      </c>
      <c r="J187" s="12">
        <v>20.7</v>
      </c>
      <c r="K187" s="47" t="s">
        <v>739</v>
      </c>
      <c r="L187" s="9" t="str">
        <f t="shared" si="57"/>
        <v>Yes</v>
      </c>
    </row>
    <row r="188" spans="1:12" ht="25.5" x14ac:dyDescent="0.2">
      <c r="A188" s="4" t="s">
        <v>1041</v>
      </c>
      <c r="B188" s="37" t="s">
        <v>213</v>
      </c>
      <c r="C188" s="38">
        <v>21</v>
      </c>
      <c r="D188" s="46" t="str">
        <f t="shared" si="54"/>
        <v>N/A</v>
      </c>
      <c r="E188" s="38">
        <v>28</v>
      </c>
      <c r="F188" s="46" t="str">
        <f t="shared" si="55"/>
        <v>N/A</v>
      </c>
      <c r="G188" s="38">
        <v>28</v>
      </c>
      <c r="H188" s="46" t="str">
        <f t="shared" si="56"/>
        <v>N/A</v>
      </c>
      <c r="I188" s="12">
        <v>33.33</v>
      </c>
      <c r="J188" s="12">
        <v>0</v>
      </c>
      <c r="K188" s="47" t="s">
        <v>739</v>
      </c>
      <c r="L188" s="9" t="str">
        <f t="shared" si="57"/>
        <v>Yes</v>
      </c>
    </row>
    <row r="189" spans="1:12" x14ac:dyDescent="0.2">
      <c r="A189" s="6" t="s">
        <v>1042</v>
      </c>
      <c r="B189" s="50" t="s">
        <v>213</v>
      </c>
      <c r="C189" s="1">
        <v>3083</v>
      </c>
      <c r="D189" s="11" t="str">
        <f t="shared" si="54"/>
        <v>N/A</v>
      </c>
      <c r="E189" s="1">
        <v>3155</v>
      </c>
      <c r="F189" s="11" t="str">
        <f t="shared" si="55"/>
        <v>N/A</v>
      </c>
      <c r="G189" s="1">
        <v>3127</v>
      </c>
      <c r="H189" s="11" t="str">
        <f t="shared" si="56"/>
        <v>N/A</v>
      </c>
      <c r="I189" s="59">
        <v>2.335</v>
      </c>
      <c r="J189" s="59">
        <v>-0.88700000000000001</v>
      </c>
      <c r="K189" s="50" t="s">
        <v>739</v>
      </c>
      <c r="L189" s="11" t="str">
        <f t="shared" si="57"/>
        <v>Yes</v>
      </c>
    </row>
    <row r="190" spans="1:12" ht="25.5" x14ac:dyDescent="0.2">
      <c r="A190" s="4" t="s">
        <v>1043</v>
      </c>
      <c r="B190" s="37" t="s">
        <v>213</v>
      </c>
      <c r="C190" s="38">
        <v>34</v>
      </c>
      <c r="D190" s="46" t="str">
        <f t="shared" si="54"/>
        <v>N/A</v>
      </c>
      <c r="E190" s="38">
        <v>48</v>
      </c>
      <c r="F190" s="46" t="str">
        <f t="shared" si="55"/>
        <v>N/A</v>
      </c>
      <c r="G190" s="38">
        <v>60</v>
      </c>
      <c r="H190" s="46" t="str">
        <f t="shared" si="56"/>
        <v>N/A</v>
      </c>
      <c r="I190" s="12">
        <v>41.18</v>
      </c>
      <c r="J190" s="12">
        <v>25</v>
      </c>
      <c r="K190" s="47" t="s">
        <v>739</v>
      </c>
      <c r="L190" s="9" t="str">
        <f t="shared" si="57"/>
        <v>Yes</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1910</v>
      </c>
      <c r="D192" s="46" t="str">
        <f t="shared" si="54"/>
        <v>N/A</v>
      </c>
      <c r="E192" s="38">
        <v>2000</v>
      </c>
      <c r="F192" s="46" t="str">
        <f t="shared" si="55"/>
        <v>N/A</v>
      </c>
      <c r="G192" s="38">
        <v>2023</v>
      </c>
      <c r="H192" s="46" t="str">
        <f t="shared" si="56"/>
        <v>N/A</v>
      </c>
      <c r="I192" s="12">
        <v>4.7119999999999997</v>
      </c>
      <c r="J192" s="12">
        <v>1.1499999999999999</v>
      </c>
      <c r="K192" s="47" t="s">
        <v>739</v>
      </c>
      <c r="L192" s="9" t="str">
        <f t="shared" si="57"/>
        <v>Yes</v>
      </c>
    </row>
    <row r="193" spans="1:12" ht="25.5" x14ac:dyDescent="0.2">
      <c r="A193" s="4" t="s">
        <v>1046</v>
      </c>
      <c r="B193" s="37" t="s">
        <v>213</v>
      </c>
      <c r="C193" s="38">
        <v>1040</v>
      </c>
      <c r="D193" s="46" t="str">
        <f t="shared" si="54"/>
        <v>N/A</v>
      </c>
      <c r="E193" s="38">
        <v>1022</v>
      </c>
      <c r="F193" s="46" t="str">
        <f t="shared" si="55"/>
        <v>N/A</v>
      </c>
      <c r="G193" s="38">
        <v>973</v>
      </c>
      <c r="H193" s="46" t="str">
        <f t="shared" si="56"/>
        <v>N/A</v>
      </c>
      <c r="I193" s="12">
        <v>-1.73</v>
      </c>
      <c r="J193" s="12">
        <v>-4.79</v>
      </c>
      <c r="K193" s="47" t="s">
        <v>739</v>
      </c>
      <c r="L193" s="9" t="str">
        <f t="shared" si="57"/>
        <v>Yes</v>
      </c>
    </row>
    <row r="194" spans="1:12" ht="25.5" x14ac:dyDescent="0.2">
      <c r="A194" s="4" t="s">
        <v>1047</v>
      </c>
      <c r="B194" s="37" t="s">
        <v>213</v>
      </c>
      <c r="C194" s="38">
        <v>99</v>
      </c>
      <c r="D194" s="46" t="str">
        <f t="shared" si="54"/>
        <v>N/A</v>
      </c>
      <c r="E194" s="38">
        <v>85</v>
      </c>
      <c r="F194" s="46" t="str">
        <f t="shared" si="55"/>
        <v>N/A</v>
      </c>
      <c r="G194" s="38">
        <v>71</v>
      </c>
      <c r="H194" s="46" t="str">
        <f t="shared" si="56"/>
        <v>N/A</v>
      </c>
      <c r="I194" s="12">
        <v>-14.1</v>
      </c>
      <c r="J194" s="12">
        <v>-16.5</v>
      </c>
      <c r="K194" s="47" t="s">
        <v>739</v>
      </c>
      <c r="L194" s="9" t="str">
        <f t="shared" si="57"/>
        <v>Yes</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72527</v>
      </c>
      <c r="D201" s="11" t="str">
        <f t="shared" si="54"/>
        <v>N/A</v>
      </c>
      <c r="E201" s="1">
        <v>76109</v>
      </c>
      <c r="F201" s="11" t="str">
        <f t="shared" si="55"/>
        <v>N/A</v>
      </c>
      <c r="G201" s="1">
        <v>79001</v>
      </c>
      <c r="H201" s="11" t="str">
        <f t="shared" si="56"/>
        <v>N/A</v>
      </c>
      <c r="I201" s="59">
        <v>4.9390000000000001</v>
      </c>
      <c r="J201" s="59">
        <v>3.8</v>
      </c>
      <c r="K201" s="50" t="s">
        <v>739</v>
      </c>
      <c r="L201" s="11" t="str">
        <f t="shared" si="57"/>
        <v>Yes</v>
      </c>
    </row>
    <row r="202" spans="1:12" x14ac:dyDescent="0.2">
      <c r="A202" s="4" t="s">
        <v>1055</v>
      </c>
      <c r="B202" s="37" t="s">
        <v>213</v>
      </c>
      <c r="C202" s="38">
        <v>2879</v>
      </c>
      <c r="D202" s="46" t="str">
        <f t="shared" si="54"/>
        <v>N/A</v>
      </c>
      <c r="E202" s="38">
        <v>2989</v>
      </c>
      <c r="F202" s="46" t="str">
        <f t="shared" si="55"/>
        <v>N/A</v>
      </c>
      <c r="G202" s="38">
        <v>3096</v>
      </c>
      <c r="H202" s="46" t="str">
        <f t="shared" si="56"/>
        <v>N/A</v>
      </c>
      <c r="I202" s="12">
        <v>3.8210000000000002</v>
      </c>
      <c r="J202" s="12">
        <v>3.58</v>
      </c>
      <c r="K202" s="47" t="s">
        <v>739</v>
      </c>
      <c r="L202" s="9" t="str">
        <f t="shared" si="57"/>
        <v>Yes</v>
      </c>
    </row>
    <row r="203" spans="1:12" x14ac:dyDescent="0.2">
      <c r="A203" s="4" t="s">
        <v>1056</v>
      </c>
      <c r="B203" s="37" t="s">
        <v>213</v>
      </c>
      <c r="C203" s="38">
        <v>23</v>
      </c>
      <c r="D203" s="46" t="str">
        <f t="shared" si="54"/>
        <v>N/A</v>
      </c>
      <c r="E203" s="38">
        <v>23</v>
      </c>
      <c r="F203" s="46" t="str">
        <f t="shared" si="55"/>
        <v>N/A</v>
      </c>
      <c r="G203" s="38">
        <v>21</v>
      </c>
      <c r="H203" s="46" t="str">
        <f t="shared" si="56"/>
        <v>N/A</v>
      </c>
      <c r="I203" s="12">
        <v>0</v>
      </c>
      <c r="J203" s="12">
        <v>-8.6999999999999993</v>
      </c>
      <c r="K203" s="47" t="s">
        <v>739</v>
      </c>
      <c r="L203" s="9" t="str">
        <f t="shared" si="57"/>
        <v>Yes</v>
      </c>
    </row>
    <row r="204" spans="1:12" ht="25.5" x14ac:dyDescent="0.2">
      <c r="A204" s="4" t="s">
        <v>1057</v>
      </c>
      <c r="B204" s="37" t="s">
        <v>213</v>
      </c>
      <c r="C204" s="38">
        <v>32844</v>
      </c>
      <c r="D204" s="46" t="str">
        <f t="shared" si="54"/>
        <v>N/A</v>
      </c>
      <c r="E204" s="38">
        <v>33930</v>
      </c>
      <c r="F204" s="46" t="str">
        <f t="shared" si="55"/>
        <v>N/A</v>
      </c>
      <c r="G204" s="38">
        <v>34933</v>
      </c>
      <c r="H204" s="46" t="str">
        <f t="shared" si="56"/>
        <v>N/A</v>
      </c>
      <c r="I204" s="12">
        <v>3.3069999999999999</v>
      </c>
      <c r="J204" s="12">
        <v>2.956</v>
      </c>
      <c r="K204" s="47" t="s">
        <v>739</v>
      </c>
      <c r="L204" s="9" t="str">
        <f t="shared" si="57"/>
        <v>Yes</v>
      </c>
    </row>
    <row r="205" spans="1:12" ht="25.5" x14ac:dyDescent="0.2">
      <c r="A205" s="4" t="s">
        <v>1058</v>
      </c>
      <c r="B205" s="37" t="s">
        <v>213</v>
      </c>
      <c r="C205" s="38">
        <v>34630</v>
      </c>
      <c r="D205" s="46" t="str">
        <f t="shared" si="54"/>
        <v>N/A</v>
      </c>
      <c r="E205" s="38">
        <v>36582</v>
      </c>
      <c r="F205" s="46" t="str">
        <f t="shared" si="55"/>
        <v>N/A</v>
      </c>
      <c r="G205" s="38">
        <v>37961</v>
      </c>
      <c r="H205" s="46" t="str">
        <f t="shared" si="56"/>
        <v>N/A</v>
      </c>
      <c r="I205" s="12">
        <v>5.6369999999999996</v>
      </c>
      <c r="J205" s="12">
        <v>3.77</v>
      </c>
      <c r="K205" s="47" t="s">
        <v>739</v>
      </c>
      <c r="L205" s="9" t="str">
        <f t="shared" si="57"/>
        <v>Yes</v>
      </c>
    </row>
    <row r="206" spans="1:12" ht="25.5" x14ac:dyDescent="0.2">
      <c r="A206" s="4" t="s">
        <v>1059</v>
      </c>
      <c r="B206" s="37" t="s">
        <v>213</v>
      </c>
      <c r="C206" s="38">
        <v>2151</v>
      </c>
      <c r="D206" s="46" t="str">
        <f t="shared" si="54"/>
        <v>N/A</v>
      </c>
      <c r="E206" s="38">
        <v>2585</v>
      </c>
      <c r="F206" s="46" t="str">
        <f t="shared" si="55"/>
        <v>N/A</v>
      </c>
      <c r="G206" s="38">
        <v>2990</v>
      </c>
      <c r="H206" s="46" t="str">
        <f t="shared" si="56"/>
        <v>N/A</v>
      </c>
      <c r="I206" s="12">
        <v>20.18</v>
      </c>
      <c r="J206" s="12">
        <v>15.67</v>
      </c>
      <c r="K206" s="47" t="s">
        <v>739</v>
      </c>
      <c r="L206" s="9" t="str">
        <f t="shared" si="57"/>
        <v>Yes</v>
      </c>
    </row>
    <row r="207" spans="1:12" x14ac:dyDescent="0.2">
      <c r="A207" s="6" t="s">
        <v>1060</v>
      </c>
      <c r="B207" s="37" t="s">
        <v>213</v>
      </c>
      <c r="C207" s="38">
        <v>3526</v>
      </c>
      <c r="D207" s="46" t="str">
        <f t="shared" si="54"/>
        <v>N/A</v>
      </c>
      <c r="E207" s="38">
        <v>5100</v>
      </c>
      <c r="F207" s="46" t="str">
        <f t="shared" si="55"/>
        <v>N/A</v>
      </c>
      <c r="G207" s="38">
        <v>6314</v>
      </c>
      <c r="H207" s="46" t="str">
        <f t="shared" si="56"/>
        <v>N/A</v>
      </c>
      <c r="I207" s="12">
        <v>44.64</v>
      </c>
      <c r="J207" s="12">
        <v>23.8</v>
      </c>
      <c r="K207" s="47" t="s">
        <v>739</v>
      </c>
      <c r="L207" s="9" t="str">
        <f t="shared" si="57"/>
        <v>Yes</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11</v>
      </c>
      <c r="D210" s="46" t="str">
        <f t="shared" si="54"/>
        <v>N/A</v>
      </c>
      <c r="E210" s="38">
        <v>0</v>
      </c>
      <c r="F210" s="46" t="str">
        <f t="shared" si="55"/>
        <v>N/A</v>
      </c>
      <c r="G210" s="38">
        <v>11</v>
      </c>
      <c r="H210" s="46" t="str">
        <f t="shared" si="56"/>
        <v>N/A</v>
      </c>
      <c r="I210" s="12">
        <v>-100</v>
      </c>
      <c r="J210" s="12" t="s">
        <v>1747</v>
      </c>
      <c r="K210" s="47" t="s">
        <v>739</v>
      </c>
      <c r="L210" s="9" t="str">
        <f t="shared" si="57"/>
        <v>N/A</v>
      </c>
    </row>
    <row r="211" spans="1:12" ht="25.5" x14ac:dyDescent="0.2">
      <c r="A211" s="4" t="s">
        <v>1064</v>
      </c>
      <c r="B211" s="37" t="s">
        <v>213</v>
      </c>
      <c r="C211" s="38">
        <v>1532</v>
      </c>
      <c r="D211" s="46" t="str">
        <f t="shared" si="54"/>
        <v>N/A</v>
      </c>
      <c r="E211" s="38">
        <v>1755</v>
      </c>
      <c r="F211" s="46" t="str">
        <f t="shared" si="55"/>
        <v>N/A</v>
      </c>
      <c r="G211" s="38">
        <v>2038</v>
      </c>
      <c r="H211" s="46" t="str">
        <f t="shared" si="56"/>
        <v>N/A</v>
      </c>
      <c r="I211" s="12">
        <v>14.56</v>
      </c>
      <c r="J211" s="12">
        <v>16.13</v>
      </c>
      <c r="K211" s="47" t="s">
        <v>739</v>
      </c>
      <c r="L211" s="9" t="str">
        <f t="shared" si="57"/>
        <v>Yes</v>
      </c>
    </row>
    <row r="212" spans="1:12" ht="25.5" x14ac:dyDescent="0.2">
      <c r="A212" s="4" t="s">
        <v>1065</v>
      </c>
      <c r="B212" s="37" t="s">
        <v>213</v>
      </c>
      <c r="C212" s="38">
        <v>1991</v>
      </c>
      <c r="D212" s="46" t="str">
        <f t="shared" si="54"/>
        <v>N/A</v>
      </c>
      <c r="E212" s="38">
        <v>3345</v>
      </c>
      <c r="F212" s="46" t="str">
        <f t="shared" si="55"/>
        <v>N/A</v>
      </c>
      <c r="G212" s="38">
        <v>4272</v>
      </c>
      <c r="H212" s="46" t="str">
        <f t="shared" si="56"/>
        <v>N/A</v>
      </c>
      <c r="I212" s="12">
        <v>68.010000000000005</v>
      </c>
      <c r="J212" s="12">
        <v>27.71</v>
      </c>
      <c r="K212" s="47" t="s">
        <v>739</v>
      </c>
      <c r="L212" s="9" t="str">
        <f t="shared" si="57"/>
        <v>Yes</v>
      </c>
    </row>
    <row r="213" spans="1:12" x14ac:dyDescent="0.2">
      <c r="A213" s="6" t="s">
        <v>1066</v>
      </c>
      <c r="B213" s="37" t="s">
        <v>213</v>
      </c>
      <c r="C213" s="38">
        <v>37</v>
      </c>
      <c r="D213" s="46" t="str">
        <f t="shared" si="54"/>
        <v>N/A</v>
      </c>
      <c r="E213" s="38">
        <v>86</v>
      </c>
      <c r="F213" s="46" t="str">
        <f t="shared" si="55"/>
        <v>N/A</v>
      </c>
      <c r="G213" s="38">
        <v>134</v>
      </c>
      <c r="H213" s="46" t="str">
        <f t="shared" si="56"/>
        <v>N/A</v>
      </c>
      <c r="I213" s="12">
        <v>132.4</v>
      </c>
      <c r="J213" s="12">
        <v>55.81</v>
      </c>
      <c r="K213" s="47" t="s">
        <v>739</v>
      </c>
      <c r="L213" s="9" t="str">
        <f t="shared" si="57"/>
        <v>No</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11</v>
      </c>
      <c r="D216" s="46" t="str">
        <f t="shared" si="54"/>
        <v>N/A</v>
      </c>
      <c r="E216" s="38">
        <v>11</v>
      </c>
      <c r="F216" s="46" t="str">
        <f t="shared" si="55"/>
        <v>N/A</v>
      </c>
      <c r="G216" s="38">
        <v>11</v>
      </c>
      <c r="H216" s="46" t="str">
        <f t="shared" si="56"/>
        <v>N/A</v>
      </c>
      <c r="I216" s="12">
        <v>100</v>
      </c>
      <c r="J216" s="12">
        <v>-50</v>
      </c>
      <c r="K216" s="47" t="s">
        <v>739</v>
      </c>
      <c r="L216" s="9" t="str">
        <f t="shared" si="57"/>
        <v>No</v>
      </c>
    </row>
    <row r="217" spans="1:12" ht="25.5" x14ac:dyDescent="0.2">
      <c r="A217" s="4" t="s">
        <v>1070</v>
      </c>
      <c r="B217" s="37" t="s">
        <v>213</v>
      </c>
      <c r="C217" s="38">
        <v>11</v>
      </c>
      <c r="D217" s="46" t="str">
        <f t="shared" si="54"/>
        <v>N/A</v>
      </c>
      <c r="E217" s="38">
        <v>18</v>
      </c>
      <c r="F217" s="46" t="str">
        <f t="shared" si="55"/>
        <v>N/A</v>
      </c>
      <c r="G217" s="38">
        <v>31</v>
      </c>
      <c r="H217" s="46" t="str">
        <f t="shared" si="56"/>
        <v>N/A</v>
      </c>
      <c r="I217" s="12">
        <v>260</v>
      </c>
      <c r="J217" s="12">
        <v>72.22</v>
      </c>
      <c r="K217" s="47" t="s">
        <v>739</v>
      </c>
      <c r="L217" s="9" t="str">
        <f t="shared" si="57"/>
        <v>No</v>
      </c>
    </row>
    <row r="218" spans="1:12" ht="25.5" x14ac:dyDescent="0.2">
      <c r="A218" s="4" t="s">
        <v>1071</v>
      </c>
      <c r="B218" s="37" t="s">
        <v>213</v>
      </c>
      <c r="C218" s="38">
        <v>30</v>
      </c>
      <c r="D218" s="46" t="str">
        <f t="shared" si="54"/>
        <v>N/A</v>
      </c>
      <c r="E218" s="38">
        <v>64</v>
      </c>
      <c r="F218" s="46" t="str">
        <f t="shared" si="55"/>
        <v>N/A</v>
      </c>
      <c r="G218" s="38">
        <v>101</v>
      </c>
      <c r="H218" s="46" t="str">
        <f t="shared" si="56"/>
        <v>N/A</v>
      </c>
      <c r="I218" s="12">
        <v>113.3</v>
      </c>
      <c r="J218" s="12">
        <v>57.81</v>
      </c>
      <c r="K218" s="47" t="s">
        <v>739</v>
      </c>
      <c r="L218" s="9" t="str">
        <f t="shared" si="57"/>
        <v>No</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33.778379954999998</v>
      </c>
      <c r="D231" s="46" t="str">
        <f>IF($B231="N/A","N/A",IF(C231&lt;15,"Yes","No"))</f>
        <v>No</v>
      </c>
      <c r="E231" s="8">
        <v>33.584975630000002</v>
      </c>
      <c r="F231" s="46" t="str">
        <f>IF($B231="N/A","N/A",IF(E231&lt;15,"Yes","No"))</f>
        <v>No</v>
      </c>
      <c r="G231" s="8">
        <v>33.801300437999998</v>
      </c>
      <c r="H231" s="46" t="str">
        <f>IF($B231="N/A","N/A",IF(G231&lt;15,"Yes","No"))</f>
        <v>No</v>
      </c>
      <c r="I231" s="12">
        <v>-0.57299999999999995</v>
      </c>
      <c r="J231" s="12">
        <v>0.64410000000000001</v>
      </c>
      <c r="K231" s="47" t="s">
        <v>739</v>
      </c>
      <c r="L231" s="9" t="str">
        <f t="shared" si="59"/>
        <v>Yes</v>
      </c>
    </row>
    <row r="232" spans="1:12" x14ac:dyDescent="0.2">
      <c r="A232" s="18" t="s">
        <v>1085</v>
      </c>
      <c r="B232" s="37" t="s">
        <v>213</v>
      </c>
      <c r="C232" s="38" t="s">
        <v>213</v>
      </c>
      <c r="D232" s="46" t="str">
        <f t="shared" ref="D232" si="60">IF($B232="N/A","N/A",IF(C232&gt;10,"No",IF(C232&lt;-10,"No","Yes")))</f>
        <v>N/A</v>
      </c>
      <c r="E232" s="38">
        <v>183</v>
      </c>
      <c r="F232" s="46" t="str">
        <f t="shared" ref="F232" si="61">IF($B232="N/A","N/A",IF(E232&gt;10,"No",IF(E232&lt;-10,"No","Yes")))</f>
        <v>N/A</v>
      </c>
      <c r="G232" s="38">
        <v>235</v>
      </c>
      <c r="H232" s="46" t="str">
        <f t="shared" ref="H232" si="62">IF($B232="N/A","N/A",IF(G232&gt;10,"No",IF(G232&lt;-10,"No","Yes")))</f>
        <v>N/A</v>
      </c>
      <c r="I232" s="12" t="s">
        <v>213</v>
      </c>
      <c r="J232" s="12">
        <v>28.42</v>
      </c>
      <c r="K232" s="47" t="s">
        <v>739</v>
      </c>
      <c r="L232" s="9" t="str">
        <f t="shared" si="59"/>
        <v>Yes</v>
      </c>
    </row>
    <row r="233" spans="1:12" ht="25.5" x14ac:dyDescent="0.2">
      <c r="A233" s="18" t="s">
        <v>1086</v>
      </c>
      <c r="B233" s="37" t="s">
        <v>279</v>
      </c>
      <c r="C233" s="8">
        <v>0.40471507210000002</v>
      </c>
      <c r="D233" s="46" t="str">
        <f>IF($B233="N/A","N/A",IF(C233&lt;10,"Yes","No"))</f>
        <v>Yes</v>
      </c>
      <c r="E233" s="8">
        <v>0.24269913260000001</v>
      </c>
      <c r="F233" s="46" t="str">
        <f>IF($B233="N/A","N/A",IF(E233&lt;10,"Yes","No"))</f>
        <v>Yes</v>
      </c>
      <c r="G233" s="8">
        <v>0.29771708009999998</v>
      </c>
      <c r="H233" s="46" t="str">
        <f>IF($B233="N/A","N/A",IF(G233&lt;10,"Yes","No"))</f>
        <v>Yes</v>
      </c>
      <c r="I233" s="12">
        <v>-40</v>
      </c>
      <c r="J233" s="12">
        <v>22.67</v>
      </c>
      <c r="K233" s="47" t="s">
        <v>739</v>
      </c>
      <c r="L233" s="9" t="str">
        <f t="shared" si="59"/>
        <v>Yes</v>
      </c>
    </row>
    <row r="234" spans="1:12" x14ac:dyDescent="0.2">
      <c r="A234" s="2" t="s">
        <v>72</v>
      </c>
      <c r="B234" s="37" t="s">
        <v>213</v>
      </c>
      <c r="C234" s="8">
        <v>6.5976044635999997</v>
      </c>
      <c r="D234" s="46" t="str">
        <f t="shared" si="54"/>
        <v>N/A</v>
      </c>
      <c r="E234" s="8">
        <v>7.5254291162999998</v>
      </c>
      <c r="F234" s="46" t="str">
        <f t="shared" si="55"/>
        <v>N/A</v>
      </c>
      <c r="G234" s="8">
        <v>8.3956495040999997</v>
      </c>
      <c r="H234" s="46" t="str">
        <f>IF($B234="N/A","N/A",IF(G234&gt;10,"No",IF(G234&lt;-10,"No","Yes")))</f>
        <v>N/A</v>
      </c>
      <c r="I234" s="12">
        <v>14.06</v>
      </c>
      <c r="J234" s="12">
        <v>11.56</v>
      </c>
      <c r="K234" s="47" t="s">
        <v>739</v>
      </c>
      <c r="L234" s="9" t="str">
        <f t="shared" si="59"/>
        <v>Yes</v>
      </c>
    </row>
    <row r="235" spans="1:12" ht="25.5" x14ac:dyDescent="0.2">
      <c r="A235" s="18" t="s">
        <v>1087</v>
      </c>
      <c r="B235" s="37" t="s">
        <v>289</v>
      </c>
      <c r="C235" s="9">
        <v>31.998193468</v>
      </c>
      <c r="D235" s="46" t="str">
        <f>IF($B235="N/A","N/A",IF(C235&lt;15,"Yes","No"))</f>
        <v>No</v>
      </c>
      <c r="E235" s="9">
        <v>31.608038426</v>
      </c>
      <c r="F235" s="46" t="str">
        <f>IF($B235="N/A","N/A",IF(E235&lt;15,"Yes","No"))</f>
        <v>No</v>
      </c>
      <c r="G235" s="9">
        <v>31.425855673000001</v>
      </c>
      <c r="H235" s="46" t="str">
        <f>IF($B235="N/A","N/A",IF(G235&lt;15,"Yes","No"))</f>
        <v>No</v>
      </c>
      <c r="I235" s="12">
        <v>-1.22</v>
      </c>
      <c r="J235" s="12">
        <v>-0.57599999999999996</v>
      </c>
      <c r="K235" s="47" t="s">
        <v>739</v>
      </c>
      <c r="L235" s="9" t="str">
        <f t="shared" si="59"/>
        <v>Yes</v>
      </c>
    </row>
    <row r="236" spans="1:12" ht="25.5" x14ac:dyDescent="0.2">
      <c r="A236" s="18" t="s">
        <v>152</v>
      </c>
      <c r="B236" s="37" t="s">
        <v>213</v>
      </c>
      <c r="C236" s="38">
        <v>135</v>
      </c>
      <c r="D236" s="46" t="str">
        <f>IF($B236="N/A","N/A",IF(C236&gt;10,"No",IF(C236&lt;-10,"No","Yes")))</f>
        <v>N/A</v>
      </c>
      <c r="E236" s="38">
        <v>143</v>
      </c>
      <c r="F236" s="46" t="str">
        <f>IF($B236="N/A","N/A",IF(E236&gt;10,"No",IF(E236&lt;-10,"No","Yes")))</f>
        <v>N/A</v>
      </c>
      <c r="G236" s="38">
        <v>205</v>
      </c>
      <c r="H236" s="46" t="str">
        <f>IF($B236="N/A","N/A",IF(G236&gt;10,"No",IF(G236&lt;-10,"No","Yes")))</f>
        <v>N/A</v>
      </c>
      <c r="I236" s="12">
        <v>5.9260000000000002</v>
      </c>
      <c r="J236" s="12">
        <v>43.36</v>
      </c>
      <c r="K236" s="47" t="s">
        <v>739</v>
      </c>
      <c r="L236" s="9" t="str">
        <f>IF(J236="Div by 0", "N/A", IF(K236="N/A","N/A", IF(J236&gt;VALUE(MID(K236,1,2)), "No", IF(J236&lt;-1*VALUE(MID(K236,1,2)), "No", "Yes"))))</f>
        <v>No</v>
      </c>
    </row>
    <row r="237" spans="1:12" x14ac:dyDescent="0.2">
      <c r="A237" s="18" t="s">
        <v>1088</v>
      </c>
      <c r="B237" s="37" t="s">
        <v>213</v>
      </c>
      <c r="C237" s="38">
        <v>70667</v>
      </c>
      <c r="D237" s="46" t="str">
        <f t="shared" ref="D237:D242" si="63">IF($B237="N/A","N/A",IF(C237&gt;10,"No",IF(C237&lt;-10,"No","Yes")))</f>
        <v>N/A</v>
      </c>
      <c r="E237" s="38">
        <v>75402</v>
      </c>
      <c r="F237" s="46" t="str">
        <f t="shared" ref="F237:F242" si="64">IF($B237="N/A","N/A",IF(E237&gt;10,"No",IF(E237&lt;-10,"No","Yes")))</f>
        <v>N/A</v>
      </c>
      <c r="G237" s="38">
        <v>78934</v>
      </c>
      <c r="H237" s="46" t="str">
        <f>IF($B237="N/A","N/A",IF(G237&gt;10,"No",IF(G237&lt;-10,"No","Yes")))</f>
        <v>N/A</v>
      </c>
      <c r="I237" s="12">
        <v>6.7</v>
      </c>
      <c r="J237" s="12">
        <v>4.6840000000000002</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33.801300437999998</v>
      </c>
      <c r="H242" s="46" t="str">
        <f t="shared" si="65"/>
        <v>N/A</v>
      </c>
      <c r="I242" s="12" t="s">
        <v>213</v>
      </c>
      <c r="J242" s="12" t="s">
        <v>213</v>
      </c>
      <c r="K242" s="47" t="s">
        <v>213</v>
      </c>
      <c r="L242" s="9" t="str">
        <f t="shared" si="66"/>
        <v>N/A</v>
      </c>
    </row>
    <row r="243" spans="1:12" x14ac:dyDescent="0.2">
      <c r="A243" s="6" t="s">
        <v>1094</v>
      </c>
      <c r="B243" s="37" t="s">
        <v>213</v>
      </c>
      <c r="C243" s="38">
        <v>3971064</v>
      </c>
      <c r="D243" s="46" t="str">
        <f>IF($B243="N/A","N/A",IF(C243&gt;10,"No",IF(C243&lt;-10,"No","Yes")))</f>
        <v>N/A</v>
      </c>
      <c r="E243" s="38">
        <v>4293193</v>
      </c>
      <c r="F243" s="46" t="str">
        <f>IF($B243="N/A","N/A",IF(E243&gt;10,"No",IF(E243&lt;-10,"No","Yes")))</f>
        <v>N/A</v>
      </c>
      <c r="G243" s="38">
        <v>4534093</v>
      </c>
      <c r="H243" s="46" t="str">
        <f>IF($B243="N/A","N/A",IF(G243&gt;10,"No",IF(G243&lt;-10,"No","Yes")))</f>
        <v>N/A</v>
      </c>
      <c r="I243" s="12">
        <v>8.1120000000000001</v>
      </c>
      <c r="J243" s="12">
        <v>5.6109999999999998</v>
      </c>
      <c r="K243" s="47" t="s">
        <v>739</v>
      </c>
      <c r="L243" s="9" t="str">
        <f t="shared" ref="L243:L276" si="67">IF(J243="Div by 0", "N/A", IF(K243="N/A","N/A", IF(J243&gt;VALUE(MID(K243,1,2)), "No", IF(J243&lt;-1*VALUE(MID(K243,1,2)), "No", "Yes"))))</f>
        <v>Yes</v>
      </c>
    </row>
    <row r="244" spans="1:12" x14ac:dyDescent="0.2">
      <c r="A244" s="2" t="s">
        <v>1095</v>
      </c>
      <c r="B244" s="37" t="s">
        <v>213</v>
      </c>
      <c r="C244" s="8">
        <v>16.642085356999999</v>
      </c>
      <c r="D244" s="46" t="str">
        <f>IF($B244="N/A","N/A",IF(C244&gt;10,"No",IF(C244&lt;-10,"No","Yes")))</f>
        <v>N/A</v>
      </c>
      <c r="E244" s="8">
        <v>18.029079285000002</v>
      </c>
      <c r="F244" s="46" t="str">
        <f>IF($B244="N/A","N/A",IF(E244&gt;10,"No",IF(E244&lt;-10,"No","Yes")))</f>
        <v>N/A</v>
      </c>
      <c r="G244" s="8">
        <v>20.51388429</v>
      </c>
      <c r="H244" s="46" t="str">
        <f>IF($B244="N/A","N/A",IF(G244&gt;10,"No",IF(G244&lt;-10,"No","Yes")))</f>
        <v>N/A</v>
      </c>
      <c r="I244" s="12">
        <v>8.3339999999999996</v>
      </c>
      <c r="J244" s="12">
        <v>13.78</v>
      </c>
      <c r="K244" s="47" t="s">
        <v>739</v>
      </c>
      <c r="L244" s="9" t="str">
        <f t="shared" si="67"/>
        <v>Yes</v>
      </c>
    </row>
    <row r="245" spans="1:12" x14ac:dyDescent="0.2">
      <c r="A245" s="2" t="s">
        <v>1096</v>
      </c>
      <c r="B245" s="37" t="s">
        <v>213</v>
      </c>
      <c r="C245" s="8">
        <v>39.183321948</v>
      </c>
      <c r="D245" s="46" t="str">
        <f>IF($B245="N/A","N/A",IF(C245&gt;10,"No",IF(C245&lt;-10,"No","Yes")))</f>
        <v>N/A</v>
      </c>
      <c r="E245" s="8">
        <v>40.698692668</v>
      </c>
      <c r="F245" s="46" t="str">
        <f>IF($B245="N/A","N/A",IF(E245&gt;10,"No",IF(E245&lt;-10,"No","Yes")))</f>
        <v>N/A</v>
      </c>
      <c r="G245" s="8">
        <v>42.788007425000004</v>
      </c>
      <c r="H245" s="46" t="str">
        <f>IF($B245="N/A","N/A",IF(G245&gt;10,"No",IF(G245&lt;-10,"No","Yes")))</f>
        <v>N/A</v>
      </c>
      <c r="I245" s="12">
        <v>3.867</v>
      </c>
      <c r="J245" s="12">
        <v>5.1340000000000003</v>
      </c>
      <c r="K245" s="47" t="s">
        <v>739</v>
      </c>
      <c r="L245" s="9" t="str">
        <f t="shared" si="67"/>
        <v>Yes</v>
      </c>
    </row>
    <row r="246" spans="1:12" x14ac:dyDescent="0.2">
      <c r="A246" s="2" t="s">
        <v>1097</v>
      </c>
      <c r="B246" s="37" t="s">
        <v>213</v>
      </c>
      <c r="C246" s="8">
        <v>81.754674567999999</v>
      </c>
      <c r="D246" s="46" t="str">
        <f t="shared" ref="D246:D274" si="68">IF($B246="N/A","N/A",IF(C246&gt;10,"No",IF(C246&lt;-10,"No","Yes")))</f>
        <v>N/A</v>
      </c>
      <c r="E246" s="8">
        <v>83.407948473999994</v>
      </c>
      <c r="F246" s="46" t="str">
        <f t="shared" ref="F246:F274" si="69">IF($B246="N/A","N/A",IF(E246&gt;10,"No",IF(E246&lt;-10,"No","Yes")))</f>
        <v>N/A</v>
      </c>
      <c r="G246" s="8">
        <v>85.220142933000005</v>
      </c>
      <c r="H246" s="46" t="str">
        <f t="shared" ref="H246:H274" si="70">IF($B246="N/A","N/A",IF(G246&gt;10,"No",IF(G246&lt;-10,"No","Yes")))</f>
        <v>N/A</v>
      </c>
      <c r="I246" s="12">
        <v>2.0219999999999998</v>
      </c>
      <c r="J246" s="12">
        <v>2.173</v>
      </c>
      <c r="K246" s="47" t="s">
        <v>739</v>
      </c>
      <c r="L246" s="9" t="str">
        <f t="shared" si="67"/>
        <v>Yes</v>
      </c>
    </row>
    <row r="247" spans="1:12" x14ac:dyDescent="0.2">
      <c r="A247" s="2" t="s">
        <v>1098</v>
      </c>
      <c r="B247" s="37" t="s">
        <v>213</v>
      </c>
      <c r="C247" s="8">
        <v>92.744702090000004</v>
      </c>
      <c r="D247" s="46" t="str">
        <f t="shared" si="68"/>
        <v>N/A</v>
      </c>
      <c r="E247" s="8">
        <v>93.608247147</v>
      </c>
      <c r="F247" s="46" t="str">
        <f t="shared" si="69"/>
        <v>N/A</v>
      </c>
      <c r="G247" s="8">
        <v>94.698174824999995</v>
      </c>
      <c r="H247" s="46" t="str">
        <f t="shared" si="70"/>
        <v>N/A</v>
      </c>
      <c r="I247" s="12">
        <v>0.93110000000000004</v>
      </c>
      <c r="J247" s="12">
        <v>1.1639999999999999</v>
      </c>
      <c r="K247" s="47" t="s">
        <v>739</v>
      </c>
      <c r="L247" s="9" t="str">
        <f t="shared" si="67"/>
        <v>Yes</v>
      </c>
    </row>
    <row r="248" spans="1:12" x14ac:dyDescent="0.2">
      <c r="A248" s="2" t="s">
        <v>1099</v>
      </c>
      <c r="B248" s="37" t="s">
        <v>213</v>
      </c>
      <c r="C248" s="8">
        <v>92.173785162000001</v>
      </c>
      <c r="D248" s="46" t="str">
        <f t="shared" si="68"/>
        <v>N/A</v>
      </c>
      <c r="E248" s="8">
        <v>92.627375475999997</v>
      </c>
      <c r="F248" s="46" t="str">
        <f t="shared" si="69"/>
        <v>N/A</v>
      </c>
      <c r="G248" s="8">
        <v>93.429645135000001</v>
      </c>
      <c r="H248" s="46" t="str">
        <f t="shared" si="70"/>
        <v>N/A</v>
      </c>
      <c r="I248" s="12">
        <v>0.49209999999999998</v>
      </c>
      <c r="J248" s="12">
        <v>0.86609999999999998</v>
      </c>
      <c r="K248" s="47" t="s">
        <v>739</v>
      </c>
      <c r="L248" s="9" t="str">
        <f t="shared" si="67"/>
        <v>Yes</v>
      </c>
    </row>
    <row r="249" spans="1:12" x14ac:dyDescent="0.2">
      <c r="A249" s="6" t="s">
        <v>1100</v>
      </c>
      <c r="B249" s="37" t="s">
        <v>213</v>
      </c>
      <c r="C249" s="38">
        <v>0</v>
      </c>
      <c r="D249" s="46" t="str">
        <f t="shared" si="68"/>
        <v>N/A</v>
      </c>
      <c r="E249" s="38">
        <v>0</v>
      </c>
      <c r="F249" s="46" t="str">
        <f t="shared" si="69"/>
        <v>N/A</v>
      </c>
      <c r="G249" s="38">
        <v>0</v>
      </c>
      <c r="H249" s="46" t="str">
        <f t="shared" si="70"/>
        <v>N/A</v>
      </c>
      <c r="I249" s="12" t="s">
        <v>1747</v>
      </c>
      <c r="J249" s="12" t="s">
        <v>1747</v>
      </c>
      <c r="K249" s="47" t="s">
        <v>739</v>
      </c>
      <c r="L249" s="9" t="str">
        <f t="shared" si="67"/>
        <v>N/A</v>
      </c>
    </row>
    <row r="250" spans="1:12" x14ac:dyDescent="0.2">
      <c r="A250" s="2" t="s">
        <v>1101</v>
      </c>
      <c r="B250" s="37" t="s">
        <v>213</v>
      </c>
      <c r="C250" s="8">
        <v>0</v>
      </c>
      <c r="D250" s="46" t="str">
        <f t="shared" si="68"/>
        <v>N/A</v>
      </c>
      <c r="E250" s="8">
        <v>0</v>
      </c>
      <c r="F250" s="46" t="str">
        <f t="shared" si="69"/>
        <v>N/A</v>
      </c>
      <c r="G250" s="8">
        <v>0</v>
      </c>
      <c r="H250" s="46" t="str">
        <f t="shared" si="70"/>
        <v>N/A</v>
      </c>
      <c r="I250" s="12" t="s">
        <v>1747</v>
      </c>
      <c r="J250" s="12" t="s">
        <v>1747</v>
      </c>
      <c r="K250" s="47" t="s">
        <v>739</v>
      </c>
      <c r="L250" s="9" t="str">
        <f t="shared" si="67"/>
        <v>N/A</v>
      </c>
    </row>
    <row r="251" spans="1:12" x14ac:dyDescent="0.2">
      <c r="A251" s="2" t="s">
        <v>1102</v>
      </c>
      <c r="B251" s="37" t="s">
        <v>213</v>
      </c>
      <c r="C251" s="8">
        <v>0</v>
      </c>
      <c r="D251" s="46" t="str">
        <f t="shared" si="68"/>
        <v>N/A</v>
      </c>
      <c r="E251" s="8">
        <v>0</v>
      </c>
      <c r="F251" s="46" t="str">
        <f t="shared" si="69"/>
        <v>N/A</v>
      </c>
      <c r="G251" s="8">
        <v>0</v>
      </c>
      <c r="H251" s="46" t="str">
        <f t="shared" si="70"/>
        <v>N/A</v>
      </c>
      <c r="I251" s="12" t="s">
        <v>1747</v>
      </c>
      <c r="J251" s="12" t="s">
        <v>1747</v>
      </c>
      <c r="K251" s="47" t="s">
        <v>739</v>
      </c>
      <c r="L251" s="9" t="str">
        <f t="shared" si="67"/>
        <v>N/A</v>
      </c>
    </row>
    <row r="252" spans="1:12" x14ac:dyDescent="0.2">
      <c r="A252" s="2" t="s">
        <v>1103</v>
      </c>
      <c r="B252" s="37" t="s">
        <v>213</v>
      </c>
      <c r="C252" s="8">
        <v>0</v>
      </c>
      <c r="D252" s="46" t="str">
        <f t="shared" si="68"/>
        <v>N/A</v>
      </c>
      <c r="E252" s="8">
        <v>0</v>
      </c>
      <c r="F252" s="46" t="str">
        <f t="shared" si="69"/>
        <v>N/A</v>
      </c>
      <c r="G252" s="8">
        <v>0</v>
      </c>
      <c r="H252" s="46" t="str">
        <f t="shared" si="70"/>
        <v>N/A</v>
      </c>
      <c r="I252" s="12" t="s">
        <v>1747</v>
      </c>
      <c r="J252" s="12" t="s">
        <v>1747</v>
      </c>
      <c r="K252" s="47" t="s">
        <v>739</v>
      </c>
      <c r="L252" s="9" t="str">
        <f t="shared" si="67"/>
        <v>N/A</v>
      </c>
    </row>
    <row r="253" spans="1:12" x14ac:dyDescent="0.2">
      <c r="A253" s="2" t="s">
        <v>1104</v>
      </c>
      <c r="B253" s="37" t="s">
        <v>213</v>
      </c>
      <c r="C253" s="8">
        <v>0</v>
      </c>
      <c r="D253" s="46" t="str">
        <f t="shared" si="68"/>
        <v>N/A</v>
      </c>
      <c r="E253" s="8">
        <v>0</v>
      </c>
      <c r="F253" s="46" t="str">
        <f t="shared" si="69"/>
        <v>N/A</v>
      </c>
      <c r="G253" s="8">
        <v>0</v>
      </c>
      <c r="H253" s="46" t="str">
        <f t="shared" si="70"/>
        <v>N/A</v>
      </c>
      <c r="I253" s="12" t="s">
        <v>1747</v>
      </c>
      <c r="J253" s="12" t="s">
        <v>1747</v>
      </c>
      <c r="K253" s="47" t="s">
        <v>739</v>
      </c>
      <c r="L253" s="9" t="str">
        <f t="shared" si="67"/>
        <v>N/A</v>
      </c>
    </row>
    <row r="254" spans="1:12" x14ac:dyDescent="0.2">
      <c r="A254" s="2" t="s">
        <v>1105</v>
      </c>
      <c r="B254" s="37" t="s">
        <v>213</v>
      </c>
      <c r="C254" s="8" t="s">
        <v>1747</v>
      </c>
      <c r="D254" s="46" t="str">
        <f t="shared" si="68"/>
        <v>N/A</v>
      </c>
      <c r="E254" s="8" t="s">
        <v>1747</v>
      </c>
      <c r="F254" s="46" t="str">
        <f t="shared" si="69"/>
        <v>N/A</v>
      </c>
      <c r="G254" s="8" t="s">
        <v>1747</v>
      </c>
      <c r="H254" s="46" t="str">
        <f t="shared" si="70"/>
        <v>N/A</v>
      </c>
      <c r="I254" s="12" t="s">
        <v>1747</v>
      </c>
      <c r="J254" s="12" t="s">
        <v>1747</v>
      </c>
      <c r="K254" s="47" t="s">
        <v>739</v>
      </c>
      <c r="L254" s="9" t="str">
        <f t="shared" si="67"/>
        <v>N/A</v>
      </c>
    </row>
    <row r="255" spans="1:12" x14ac:dyDescent="0.2">
      <c r="A255" s="2" t="s">
        <v>1106</v>
      </c>
      <c r="B255" s="37" t="s">
        <v>213</v>
      </c>
      <c r="C255" s="8" t="s">
        <v>1747</v>
      </c>
      <c r="D255" s="46" t="str">
        <f t="shared" si="68"/>
        <v>N/A</v>
      </c>
      <c r="E255" s="8" t="s">
        <v>1747</v>
      </c>
      <c r="F255" s="46" t="str">
        <f t="shared" si="69"/>
        <v>N/A</v>
      </c>
      <c r="G255" s="8" t="s">
        <v>1747</v>
      </c>
      <c r="H255" s="46" t="str">
        <f t="shared" si="70"/>
        <v>N/A</v>
      </c>
      <c r="I255" s="12" t="s">
        <v>1747</v>
      </c>
      <c r="J255" s="12" t="s">
        <v>1747</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74150</v>
      </c>
      <c r="D273" s="46" t="str">
        <f t="shared" si="68"/>
        <v>N/A</v>
      </c>
      <c r="E273" s="38">
        <v>80806</v>
      </c>
      <c r="F273" s="46" t="str">
        <f t="shared" si="69"/>
        <v>N/A</v>
      </c>
      <c r="G273" s="38">
        <v>80623</v>
      </c>
      <c r="H273" s="46" t="str">
        <f t="shared" si="70"/>
        <v>N/A</v>
      </c>
      <c r="I273" s="12">
        <v>8.9760000000000009</v>
      </c>
      <c r="J273" s="12">
        <v>-0.22600000000000001</v>
      </c>
      <c r="K273" s="47" t="s">
        <v>739</v>
      </c>
      <c r="L273" s="9" t="str">
        <f t="shared" si="67"/>
        <v>Yes</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4567757</v>
      </c>
      <c r="D277" s="11" t="str">
        <f t="shared" ref="D277:D284" si="74">IF($B277="N/A","N/A",IF(C277&gt;10,"No",IF(C277&lt;-10,"No","Yes")))</f>
        <v>N/A</v>
      </c>
      <c r="E277" s="1">
        <v>4955214</v>
      </c>
      <c r="F277" s="11" t="str">
        <f t="shared" ref="F277:F278" si="75">IF($B277="N/A","N/A",IF(E277&gt;10,"No",IF(E277&lt;-10,"No","Yes")))</f>
        <v>N/A</v>
      </c>
      <c r="G277" s="1">
        <v>5128056</v>
      </c>
      <c r="H277" s="11" t="str">
        <f t="shared" ref="H277:H278" si="76">IF($B277="N/A","N/A",IF(G277&gt;10,"No",IF(G277&lt;-10,"No","Yes")))</f>
        <v>N/A</v>
      </c>
      <c r="I277" s="12">
        <v>8.4819999999999993</v>
      </c>
      <c r="J277" s="12">
        <v>3.488</v>
      </c>
      <c r="K277" s="1" t="s">
        <v>213</v>
      </c>
      <c r="L277" s="9" t="str">
        <f t="shared" ref="L277:L278" si="77">IF(J277="Div by 0", "N/A", IF(K277="N/A","N/A", IF(J277&gt;VALUE(MID(K277,1,2)), "No", IF(J277&lt;-1*VALUE(MID(K277,1,2)), "No", "Yes"))))</f>
        <v>N/A</v>
      </c>
    </row>
    <row r="278" spans="1:12" x14ac:dyDescent="0.2">
      <c r="A278" s="18" t="s">
        <v>694</v>
      </c>
      <c r="B278" s="1" t="s">
        <v>213</v>
      </c>
      <c r="C278" s="1">
        <v>3684989.9166999999</v>
      </c>
      <c r="D278" s="11" t="str">
        <f t="shared" si="74"/>
        <v>N/A</v>
      </c>
      <c r="E278" s="1">
        <v>4015817.8333000001</v>
      </c>
      <c r="F278" s="11" t="str">
        <f t="shared" si="75"/>
        <v>N/A</v>
      </c>
      <c r="G278" s="1">
        <v>4180496.75</v>
      </c>
      <c r="H278" s="11" t="str">
        <f t="shared" si="76"/>
        <v>N/A</v>
      </c>
      <c r="I278" s="12">
        <v>8.9779999999999998</v>
      </c>
      <c r="J278" s="12">
        <v>4.101</v>
      </c>
      <c r="K278" s="1" t="s">
        <v>213</v>
      </c>
      <c r="L278" s="9" t="str">
        <f t="shared" si="77"/>
        <v>N/A</v>
      </c>
    </row>
    <row r="279" spans="1:12" x14ac:dyDescent="0.2">
      <c r="A279" s="18" t="s">
        <v>695</v>
      </c>
      <c r="B279" s="1" t="s">
        <v>213</v>
      </c>
      <c r="C279" s="1">
        <v>63166</v>
      </c>
      <c r="D279" s="11" t="str">
        <f t="shared" si="74"/>
        <v>N/A</v>
      </c>
      <c r="E279" s="1">
        <v>63516</v>
      </c>
      <c r="F279" s="11" t="str">
        <f t="shared" ref="F279:F284" si="78">IF($B279="N/A","N/A",IF(E279&gt;10,"No",IF(E279&lt;-10,"No","Yes")))</f>
        <v>N/A</v>
      </c>
      <c r="G279" s="1">
        <v>59002</v>
      </c>
      <c r="H279" s="11" t="str">
        <f t="shared" ref="H279:H284" si="79">IF($B279="N/A","N/A",IF(G279&gt;10,"No",IF(G279&lt;-10,"No","Yes")))</f>
        <v>N/A</v>
      </c>
      <c r="I279" s="12">
        <v>0.55410000000000004</v>
      </c>
      <c r="J279" s="12">
        <v>-7.11</v>
      </c>
      <c r="K279" s="1" t="s">
        <v>213</v>
      </c>
      <c r="L279" s="9" t="str">
        <f t="shared" ref="L279:L285" si="80">IF(J279="Div by 0", "N/A", IF(K279="N/A","N/A", IF(J279&gt;VALUE(MID(K279,1,2)), "No", IF(J279&lt;-1*VALUE(MID(K279,1,2)), "No", "Yes"))))</f>
        <v>N/A</v>
      </c>
    </row>
    <row r="280" spans="1:12" x14ac:dyDescent="0.2">
      <c r="A280" s="18" t="s">
        <v>696</v>
      </c>
      <c r="B280" s="1" t="s">
        <v>213</v>
      </c>
      <c r="C280" s="1">
        <v>163188</v>
      </c>
      <c r="D280" s="11" t="str">
        <f t="shared" si="74"/>
        <v>N/A</v>
      </c>
      <c r="E280" s="1">
        <v>189080</v>
      </c>
      <c r="F280" s="11" t="str">
        <f t="shared" si="78"/>
        <v>N/A</v>
      </c>
      <c r="G280" s="1">
        <v>191327</v>
      </c>
      <c r="H280" s="11" t="str">
        <f t="shared" si="79"/>
        <v>N/A</v>
      </c>
      <c r="I280" s="12">
        <v>15.87</v>
      </c>
      <c r="J280" s="12">
        <v>1.1879999999999999</v>
      </c>
      <c r="K280" s="1" t="s">
        <v>213</v>
      </c>
      <c r="L280" s="9" t="str">
        <f t="shared" si="80"/>
        <v>N/A</v>
      </c>
    </row>
    <row r="281" spans="1:12" x14ac:dyDescent="0.2">
      <c r="A281" s="18" t="s">
        <v>697</v>
      </c>
      <c r="B281" s="1" t="s">
        <v>213</v>
      </c>
      <c r="C281" s="1">
        <v>40473.75</v>
      </c>
      <c r="D281" s="11" t="str">
        <f t="shared" si="74"/>
        <v>N/A</v>
      </c>
      <c r="E281" s="1">
        <v>43973.5</v>
      </c>
      <c r="F281" s="11" t="str">
        <f t="shared" si="78"/>
        <v>N/A</v>
      </c>
      <c r="G281" s="1">
        <v>42768.166666999998</v>
      </c>
      <c r="H281" s="11" t="str">
        <f t="shared" si="79"/>
        <v>N/A</v>
      </c>
      <c r="I281" s="12">
        <v>8.6470000000000002</v>
      </c>
      <c r="J281" s="12">
        <v>-2.74</v>
      </c>
      <c r="K281" s="1" t="s">
        <v>213</v>
      </c>
      <c r="L281" s="9" t="str">
        <f t="shared" si="80"/>
        <v>N/A</v>
      </c>
    </row>
    <row r="282" spans="1:12" x14ac:dyDescent="0.2">
      <c r="A282" s="18" t="s">
        <v>698</v>
      </c>
      <c r="B282" s="1" t="s">
        <v>213</v>
      </c>
      <c r="C282" s="1">
        <v>87298</v>
      </c>
      <c r="D282" s="11" t="str">
        <f t="shared" si="74"/>
        <v>N/A</v>
      </c>
      <c r="E282" s="1">
        <v>99618</v>
      </c>
      <c r="F282" s="11" t="str">
        <f t="shared" si="78"/>
        <v>N/A</v>
      </c>
      <c r="G282" s="1">
        <v>112383</v>
      </c>
      <c r="H282" s="11" t="str">
        <f t="shared" si="79"/>
        <v>N/A</v>
      </c>
      <c r="I282" s="12">
        <v>14.11</v>
      </c>
      <c r="J282" s="12">
        <v>12.81</v>
      </c>
      <c r="K282" s="1" t="s">
        <v>213</v>
      </c>
      <c r="L282" s="9" t="str">
        <f t="shared" si="80"/>
        <v>N/A</v>
      </c>
    </row>
    <row r="283" spans="1:12" x14ac:dyDescent="0.2">
      <c r="A283" s="18" t="s">
        <v>699</v>
      </c>
      <c r="B283" s="1" t="s">
        <v>213</v>
      </c>
      <c r="C283" s="1">
        <v>100265</v>
      </c>
      <c r="D283" s="11" t="str">
        <f t="shared" si="74"/>
        <v>N/A</v>
      </c>
      <c r="E283" s="1">
        <v>115085</v>
      </c>
      <c r="F283" s="11" t="str">
        <f t="shared" si="78"/>
        <v>N/A</v>
      </c>
      <c r="G283" s="1">
        <v>130224</v>
      </c>
      <c r="H283" s="11" t="str">
        <f t="shared" si="79"/>
        <v>N/A</v>
      </c>
      <c r="I283" s="12">
        <v>14.78</v>
      </c>
      <c r="J283" s="12">
        <v>13.15</v>
      </c>
      <c r="K283" s="1" t="s">
        <v>213</v>
      </c>
      <c r="L283" s="9" t="str">
        <f t="shared" si="80"/>
        <v>N/A</v>
      </c>
    </row>
    <row r="284" spans="1:12" ht="25.5" x14ac:dyDescent="0.2">
      <c r="A284" s="18" t="s">
        <v>700</v>
      </c>
      <c r="B284" s="1" t="s">
        <v>213</v>
      </c>
      <c r="C284" s="1">
        <v>78835.666666999998</v>
      </c>
      <c r="D284" s="11" t="str">
        <f t="shared" si="74"/>
        <v>N/A</v>
      </c>
      <c r="E284" s="1">
        <v>93884.583333000002</v>
      </c>
      <c r="F284" s="11" t="str">
        <f t="shared" si="78"/>
        <v>N/A</v>
      </c>
      <c r="G284" s="1">
        <v>105727.33332999999</v>
      </c>
      <c r="H284" s="11" t="str">
        <f t="shared" si="79"/>
        <v>N/A</v>
      </c>
      <c r="I284" s="12">
        <v>19.09</v>
      </c>
      <c r="J284" s="12">
        <v>12.61</v>
      </c>
      <c r="K284" s="1" t="s">
        <v>213</v>
      </c>
      <c r="L284" s="9" t="str">
        <f t="shared" si="80"/>
        <v>N/A</v>
      </c>
    </row>
    <row r="285" spans="1:12" x14ac:dyDescent="0.2">
      <c r="A285" s="18" t="s">
        <v>404</v>
      </c>
      <c r="B285" s="37" t="s">
        <v>290</v>
      </c>
      <c r="C285" s="8">
        <v>11.145255497999999</v>
      </c>
      <c r="D285" s="46" t="str">
        <f>IF($B285="N/A","N/A",IF(C285&lt;=40,"Yes","No"))</f>
        <v>Yes</v>
      </c>
      <c r="E285" s="8">
        <v>12.206786776</v>
      </c>
      <c r="F285" s="46" t="str">
        <f>IF($B285="N/A","N/A",IF(E285&lt;=40,"Yes","No"))</f>
        <v>Yes</v>
      </c>
      <c r="G285" s="8">
        <v>13.205356734</v>
      </c>
      <c r="H285" s="46" t="str">
        <f>IF($B285="N/A","N/A",IF(G285&lt;=40,"Yes","No"))</f>
        <v>Yes</v>
      </c>
      <c r="I285" s="12">
        <v>9.5250000000000004</v>
      </c>
      <c r="J285" s="12">
        <v>8.18</v>
      </c>
      <c r="K285" s="47" t="s">
        <v>741</v>
      </c>
      <c r="L285" s="9" t="str">
        <f t="shared" si="80"/>
        <v>Yes</v>
      </c>
    </row>
    <row r="286" spans="1:12" x14ac:dyDescent="0.2">
      <c r="A286" s="18" t="s">
        <v>701</v>
      </c>
      <c r="B286" s="1" t="s">
        <v>213</v>
      </c>
      <c r="C286" s="1">
        <v>29491</v>
      </c>
      <c r="D286" s="11" t="str">
        <f t="shared" ref="D286:D304" si="81">IF($B286="N/A","N/A",IF(C286&gt;10,"No",IF(C286&lt;-10,"No","Yes")))</f>
        <v>N/A</v>
      </c>
      <c r="E286" s="1">
        <v>27098</v>
      </c>
      <c r="F286" s="11" t="str">
        <f t="shared" ref="F286:F287" si="82">IF($B286="N/A","N/A",IF(E286&gt;10,"No",IF(E286&lt;-10,"No","Yes")))</f>
        <v>N/A</v>
      </c>
      <c r="G286" s="1">
        <v>25304</v>
      </c>
      <c r="H286" s="11" t="str">
        <f t="shared" ref="H286:H287" si="83">IF($B286="N/A","N/A",IF(G286&gt;10,"No",IF(G286&lt;-10,"No","Yes")))</f>
        <v>N/A</v>
      </c>
      <c r="I286" s="12">
        <v>-8.11</v>
      </c>
      <c r="J286" s="12">
        <v>-6.62</v>
      </c>
      <c r="K286" s="1" t="s">
        <v>213</v>
      </c>
      <c r="L286" s="9" t="str">
        <f t="shared" ref="L286:L287" si="84">IF(J286="Div by 0", "N/A", IF(K286="N/A","N/A", IF(J286&gt;VALUE(MID(K286,1,2)), "No", IF(J286&lt;-1*VALUE(MID(K286,1,2)), "No", "Yes"))))</f>
        <v>N/A</v>
      </c>
    </row>
    <row r="287" spans="1:12" x14ac:dyDescent="0.2">
      <c r="A287" s="18" t="s">
        <v>702</v>
      </c>
      <c r="B287" s="1" t="s">
        <v>213</v>
      </c>
      <c r="C287" s="1">
        <v>8820.4166667000009</v>
      </c>
      <c r="D287" s="11" t="str">
        <f t="shared" si="81"/>
        <v>N/A</v>
      </c>
      <c r="E287" s="1">
        <v>7748.1666667</v>
      </c>
      <c r="F287" s="11" t="str">
        <f t="shared" si="82"/>
        <v>N/A</v>
      </c>
      <c r="G287" s="1">
        <v>7057.6666667</v>
      </c>
      <c r="H287" s="11" t="str">
        <f t="shared" si="83"/>
        <v>N/A</v>
      </c>
      <c r="I287" s="12">
        <v>-12.2</v>
      </c>
      <c r="J287" s="12">
        <v>-8.91</v>
      </c>
      <c r="K287" s="1" t="s">
        <v>213</v>
      </c>
      <c r="L287" s="9" t="str">
        <f t="shared" si="84"/>
        <v>N/A</v>
      </c>
    </row>
    <row r="288" spans="1:12" x14ac:dyDescent="0.2">
      <c r="A288" s="18" t="s">
        <v>703</v>
      </c>
      <c r="B288" s="1" t="s">
        <v>213</v>
      </c>
      <c r="C288" s="1">
        <v>1145918</v>
      </c>
      <c r="D288" s="11" t="str">
        <f t="shared" si="81"/>
        <v>N/A</v>
      </c>
      <c r="E288" s="1">
        <v>959090</v>
      </c>
      <c r="F288" s="11" t="str">
        <f t="shared" ref="F288:F289" si="85">IF($B288="N/A","N/A",IF(E288&gt;10,"No",IF(E288&lt;-10,"No","Yes")))</f>
        <v>N/A</v>
      </c>
      <c r="G288" s="1">
        <v>873347</v>
      </c>
      <c r="H288" s="11" t="str">
        <f t="shared" ref="H288:H289" si="86">IF($B288="N/A","N/A",IF(G288&gt;10,"No",IF(G288&lt;-10,"No","Yes")))</f>
        <v>N/A</v>
      </c>
      <c r="I288" s="12">
        <v>-16.3</v>
      </c>
      <c r="J288" s="12">
        <v>-8.94</v>
      </c>
      <c r="K288" s="1" t="s">
        <v>213</v>
      </c>
      <c r="L288" s="9" t="str">
        <f t="shared" ref="L288:L289" si="87">IF(J288="Div by 0", "N/A", IF(K288="N/A","N/A", IF(J288&gt;VALUE(MID(K288,1,2)), "No", IF(J288&lt;-1*VALUE(MID(K288,1,2)), "No", "Yes"))))</f>
        <v>N/A</v>
      </c>
    </row>
    <row r="289" spans="1:12" x14ac:dyDescent="0.2">
      <c r="A289" s="18" t="s">
        <v>715</v>
      </c>
      <c r="B289" s="1" t="s">
        <v>213</v>
      </c>
      <c r="C289" s="1">
        <v>613813.58333000005</v>
      </c>
      <c r="D289" s="11" t="str">
        <f t="shared" si="81"/>
        <v>N/A</v>
      </c>
      <c r="E289" s="1">
        <v>540252.5</v>
      </c>
      <c r="F289" s="11" t="str">
        <f t="shared" si="85"/>
        <v>N/A</v>
      </c>
      <c r="G289" s="1">
        <v>536764.75</v>
      </c>
      <c r="H289" s="11" t="str">
        <f t="shared" si="86"/>
        <v>N/A</v>
      </c>
      <c r="I289" s="12">
        <v>-12</v>
      </c>
      <c r="J289" s="12">
        <v>-0.64600000000000002</v>
      </c>
      <c r="K289" s="1" t="s">
        <v>213</v>
      </c>
      <c r="L289" s="9" t="str">
        <f t="shared" si="87"/>
        <v>N/A</v>
      </c>
    </row>
    <row r="290" spans="1:12" x14ac:dyDescent="0.2">
      <c r="A290" s="18" t="s">
        <v>704</v>
      </c>
      <c r="B290" s="1" t="s">
        <v>213</v>
      </c>
      <c r="C290" s="1">
        <v>50647</v>
      </c>
      <c r="D290" s="11" t="str">
        <f t="shared" si="81"/>
        <v>N/A</v>
      </c>
      <c r="E290" s="1">
        <v>51784</v>
      </c>
      <c r="F290" s="11" t="str">
        <f t="shared" ref="F290:F304" si="88">IF($B290="N/A","N/A",IF(E290&gt;10,"No",IF(E290&lt;-10,"No","Yes")))</f>
        <v>N/A</v>
      </c>
      <c r="G290" s="1">
        <v>52116</v>
      </c>
      <c r="H290" s="11" t="str">
        <f t="shared" ref="H290:H304" si="89">IF($B290="N/A","N/A",IF(G290&gt;10,"No",IF(G290&lt;-10,"No","Yes")))</f>
        <v>N/A</v>
      </c>
      <c r="I290" s="12">
        <v>2.2450000000000001</v>
      </c>
      <c r="J290" s="12">
        <v>0.6411</v>
      </c>
      <c r="K290" s="1" t="s">
        <v>213</v>
      </c>
      <c r="L290" s="9" t="str">
        <f t="shared" ref="L290:L301" si="90">IF(J290="Div by 0", "N/A", IF(K290="N/A","N/A", IF(J290&gt;VALUE(MID(K290,1,2)), "No", IF(J290&lt;-1*VALUE(MID(K290,1,2)), "No", "Yes"))))</f>
        <v>N/A</v>
      </c>
    </row>
    <row r="291" spans="1:12" x14ac:dyDescent="0.2">
      <c r="A291" s="18" t="s">
        <v>705</v>
      </c>
      <c r="B291" s="1" t="s">
        <v>213</v>
      </c>
      <c r="C291" s="1">
        <v>74134</v>
      </c>
      <c r="D291" s="11" t="str">
        <f t="shared" si="81"/>
        <v>N/A</v>
      </c>
      <c r="E291" s="1">
        <v>80784</v>
      </c>
      <c r="F291" s="11" t="str">
        <f t="shared" si="88"/>
        <v>N/A</v>
      </c>
      <c r="G291" s="1">
        <v>80613</v>
      </c>
      <c r="H291" s="11" t="str">
        <f t="shared" si="89"/>
        <v>N/A</v>
      </c>
      <c r="I291" s="12">
        <v>8.9700000000000006</v>
      </c>
      <c r="J291" s="12">
        <v>-0.21199999999999999</v>
      </c>
      <c r="K291" s="1" t="s">
        <v>213</v>
      </c>
      <c r="L291" s="9" t="str">
        <f t="shared" si="90"/>
        <v>N/A</v>
      </c>
    </row>
    <row r="292" spans="1:12" x14ac:dyDescent="0.2">
      <c r="A292" s="18" t="s">
        <v>723</v>
      </c>
      <c r="B292" s="37" t="s">
        <v>213</v>
      </c>
      <c r="C292" s="13">
        <v>15.896889416</v>
      </c>
      <c r="D292" s="11" t="str">
        <f t="shared" si="81"/>
        <v>N/A</v>
      </c>
      <c r="E292" s="13">
        <v>19.068132302999999</v>
      </c>
      <c r="F292" s="11" t="str">
        <f t="shared" si="88"/>
        <v>N/A</v>
      </c>
      <c r="G292" s="13">
        <v>21.289370201000001</v>
      </c>
      <c r="H292" s="11" t="str">
        <f t="shared" si="89"/>
        <v>N/A</v>
      </c>
      <c r="I292" s="12">
        <v>19.95</v>
      </c>
      <c r="J292" s="12">
        <v>11.65</v>
      </c>
      <c r="K292" s="37" t="s">
        <v>213</v>
      </c>
      <c r="L292" s="9" t="str">
        <f t="shared" si="90"/>
        <v>N/A</v>
      </c>
    </row>
    <row r="293" spans="1:12" x14ac:dyDescent="0.2">
      <c r="A293" s="18" t="s">
        <v>716</v>
      </c>
      <c r="B293" s="1" t="s">
        <v>213</v>
      </c>
      <c r="C293" s="1">
        <v>41105.833333000002</v>
      </c>
      <c r="D293" s="11" t="str">
        <f t="shared" si="81"/>
        <v>N/A</v>
      </c>
      <c r="E293" s="1">
        <v>43510.666666999998</v>
      </c>
      <c r="F293" s="11" t="str">
        <f t="shared" si="88"/>
        <v>N/A</v>
      </c>
      <c r="G293" s="1">
        <v>44376.666666999998</v>
      </c>
      <c r="H293" s="11" t="str">
        <f t="shared" si="89"/>
        <v>N/A</v>
      </c>
      <c r="I293" s="12">
        <v>5.85</v>
      </c>
      <c r="J293" s="12">
        <v>1.99</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83</v>
      </c>
      <c r="D296" s="11" t="str">
        <f t="shared" si="81"/>
        <v>N/A</v>
      </c>
      <c r="E296" s="1">
        <v>244</v>
      </c>
      <c r="F296" s="11" t="str">
        <f t="shared" si="88"/>
        <v>N/A</v>
      </c>
      <c r="G296" s="1">
        <v>397</v>
      </c>
      <c r="H296" s="11" t="str">
        <f t="shared" si="89"/>
        <v>N/A</v>
      </c>
      <c r="I296" s="12">
        <v>194</v>
      </c>
      <c r="J296" s="12">
        <v>62.7</v>
      </c>
      <c r="K296" s="1" t="s">
        <v>213</v>
      </c>
      <c r="L296" s="9" t="str">
        <f t="shared" si="90"/>
        <v>N/A</v>
      </c>
    </row>
    <row r="297" spans="1:12" x14ac:dyDescent="0.2">
      <c r="A297" s="18" t="s">
        <v>718</v>
      </c>
      <c r="B297" s="1" t="s">
        <v>213</v>
      </c>
      <c r="C297" s="1">
        <v>32.5</v>
      </c>
      <c r="D297" s="11" t="str">
        <f t="shared" si="81"/>
        <v>N/A</v>
      </c>
      <c r="E297" s="1">
        <v>125.75</v>
      </c>
      <c r="F297" s="11" t="str">
        <f t="shared" si="88"/>
        <v>N/A</v>
      </c>
      <c r="G297" s="1">
        <v>190.41666667000001</v>
      </c>
      <c r="H297" s="11" t="str">
        <f t="shared" si="89"/>
        <v>N/A</v>
      </c>
      <c r="I297" s="12">
        <v>286.89999999999998</v>
      </c>
      <c r="J297" s="12">
        <v>51.42</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201880</v>
      </c>
      <c r="D309" s="1" t="s">
        <v>213</v>
      </c>
      <c r="E309" s="1">
        <v>215760</v>
      </c>
      <c r="F309" s="1" t="s">
        <v>213</v>
      </c>
      <c r="G309" s="1">
        <v>224378</v>
      </c>
      <c r="H309" s="1" t="s">
        <v>213</v>
      </c>
      <c r="I309" s="12">
        <v>6.875</v>
      </c>
      <c r="J309" s="12">
        <v>3.9940000000000002</v>
      </c>
      <c r="K309" s="1" t="s">
        <v>213</v>
      </c>
      <c r="L309" s="9" t="str">
        <f>IF(J309="Div by 0", "N/A", IF(K309="N/A","N/A", IF(J309&gt;VALUE(MID(K309,1,2)), "No", IF(J309&lt;-1*VALUE(MID(K309,1,2)), "No", "Yes"))))</f>
        <v>N/A</v>
      </c>
    </row>
    <row r="310" spans="1:12" x14ac:dyDescent="0.2">
      <c r="A310" s="82" t="s">
        <v>73</v>
      </c>
      <c r="B310" s="37" t="s">
        <v>213</v>
      </c>
      <c r="C310" s="38">
        <v>4442929</v>
      </c>
      <c r="D310" s="46" t="str">
        <f>IF($B310="N/A","N/A",IF(C310&gt;10,"No",IF(C310&lt;-10,"No","Yes")))</f>
        <v>N/A</v>
      </c>
      <c r="E310" s="38">
        <v>4734108</v>
      </c>
      <c r="F310" s="46" t="str">
        <f>IF($B310="N/A","N/A",IF(E310&gt;10,"No",IF(E310&lt;-10,"No","Yes")))</f>
        <v>N/A</v>
      </c>
      <c r="G310" s="38">
        <v>4920899</v>
      </c>
      <c r="H310" s="46" t="str">
        <f>IF($B310="N/A","N/A",IF(G310&gt;10,"No",IF(G310&lt;-10,"No","Yes")))</f>
        <v>N/A</v>
      </c>
      <c r="I310" s="12">
        <v>6.5540000000000003</v>
      </c>
      <c r="J310" s="12">
        <v>3.9460000000000002</v>
      </c>
      <c r="K310" s="47" t="s">
        <v>741</v>
      </c>
      <c r="L310" s="9" t="str">
        <f t="shared" ref="L310:L339" si="92">IF(J310="Div by 0", "N/A", IF(K310="N/A","N/A", IF(J310&gt;VALUE(MID(K310,1,2)), "No", IF(J310&lt;-1*VALUE(MID(K310,1,2)), "No", "Yes"))))</f>
        <v>Yes</v>
      </c>
    </row>
    <row r="311" spans="1:12" x14ac:dyDescent="0.2">
      <c r="A311" s="60" t="s">
        <v>182</v>
      </c>
      <c r="B311" s="37" t="s">
        <v>213</v>
      </c>
      <c r="C311" s="38">
        <v>419127</v>
      </c>
      <c r="D311" s="11" t="str">
        <f t="shared" ref="D311:D314" si="93">IF($B311="N/A","N/A",IF(C311&gt;10,"No",IF(C311&lt;-10,"No","Yes")))</f>
        <v>N/A</v>
      </c>
      <c r="E311" s="38">
        <v>441930</v>
      </c>
      <c r="F311" s="11" t="str">
        <f t="shared" ref="F311:F314" si="94">IF($B311="N/A","N/A",IF(E311&gt;10,"No",IF(E311&lt;-10,"No","Yes")))</f>
        <v>N/A</v>
      </c>
      <c r="G311" s="38">
        <v>460053</v>
      </c>
      <c r="H311" s="11" t="str">
        <f t="shared" ref="H311:H314" si="95">IF($B311="N/A","N/A",IF(G311&gt;10,"No",IF(G311&lt;-10,"No","Yes")))</f>
        <v>N/A</v>
      </c>
      <c r="I311" s="12">
        <v>5.4409999999999998</v>
      </c>
      <c r="J311" s="12">
        <v>4.101</v>
      </c>
      <c r="K311" s="47" t="s">
        <v>741</v>
      </c>
      <c r="L311" s="9" t="str">
        <f>IF(J311="Div by 0", "N/A", IF(OR(J311="N/A",K311="N/A"),"N/A", IF(J311&gt;VALUE(MID(K311,1,2)), "No", IF(J311&lt;-1*VALUE(MID(K311,1,2)), "No", "Yes"))))</f>
        <v>Yes</v>
      </c>
    </row>
    <row r="312" spans="1:12" x14ac:dyDescent="0.2">
      <c r="A312" s="60" t="s">
        <v>183</v>
      </c>
      <c r="B312" s="37" t="s">
        <v>213</v>
      </c>
      <c r="C312" s="38">
        <v>721637</v>
      </c>
      <c r="D312" s="11" t="str">
        <f t="shared" si="93"/>
        <v>N/A</v>
      </c>
      <c r="E312" s="38">
        <v>742766</v>
      </c>
      <c r="F312" s="11" t="str">
        <f t="shared" si="94"/>
        <v>N/A</v>
      </c>
      <c r="G312" s="38">
        <v>763123</v>
      </c>
      <c r="H312" s="11" t="str">
        <f t="shared" si="95"/>
        <v>N/A</v>
      </c>
      <c r="I312" s="12">
        <v>2.9279999999999999</v>
      </c>
      <c r="J312" s="12">
        <v>2.7410000000000001</v>
      </c>
      <c r="K312" s="47" t="s">
        <v>741</v>
      </c>
      <c r="L312" s="9" t="str">
        <f t="shared" ref="L312:L314" si="96">IF(J312="Div by 0", "N/A", IF(OR(J312="N/A",K312="N/A"),"N/A", IF(J312&gt;VALUE(MID(K312,1,2)), "No", IF(J312&lt;-1*VALUE(MID(K312,1,2)), "No", "Yes"))))</f>
        <v>Yes</v>
      </c>
    </row>
    <row r="313" spans="1:12" x14ac:dyDescent="0.2">
      <c r="A313" s="60" t="s">
        <v>184</v>
      </c>
      <c r="B313" s="37" t="s">
        <v>213</v>
      </c>
      <c r="C313" s="38">
        <v>1711588</v>
      </c>
      <c r="D313" s="11" t="str">
        <f t="shared" si="93"/>
        <v>N/A</v>
      </c>
      <c r="E313" s="38">
        <v>1795472</v>
      </c>
      <c r="F313" s="11" t="str">
        <f t="shared" si="94"/>
        <v>N/A</v>
      </c>
      <c r="G313" s="38">
        <v>1835837</v>
      </c>
      <c r="H313" s="11" t="str">
        <f t="shared" si="95"/>
        <v>N/A</v>
      </c>
      <c r="I313" s="12">
        <v>4.9009999999999998</v>
      </c>
      <c r="J313" s="12">
        <v>2.2480000000000002</v>
      </c>
      <c r="K313" s="47" t="s">
        <v>741</v>
      </c>
      <c r="L313" s="9" t="str">
        <f t="shared" si="96"/>
        <v>Yes</v>
      </c>
    </row>
    <row r="314" spans="1:12" x14ac:dyDescent="0.2">
      <c r="A314" s="7" t="s">
        <v>185</v>
      </c>
      <c r="B314" s="37" t="s">
        <v>213</v>
      </c>
      <c r="C314" s="38">
        <v>1590577</v>
      </c>
      <c r="D314" s="11" t="str">
        <f t="shared" si="93"/>
        <v>N/A</v>
      </c>
      <c r="E314" s="38">
        <v>1753940</v>
      </c>
      <c r="F314" s="11" t="str">
        <f t="shared" si="94"/>
        <v>N/A</v>
      </c>
      <c r="G314" s="38">
        <v>1861886</v>
      </c>
      <c r="H314" s="11" t="str">
        <f t="shared" si="95"/>
        <v>N/A</v>
      </c>
      <c r="I314" s="12">
        <v>10.27</v>
      </c>
      <c r="J314" s="12">
        <v>6.1539999999999999</v>
      </c>
      <c r="K314" s="47" t="s">
        <v>741</v>
      </c>
      <c r="L314" s="9" t="str">
        <f t="shared" si="96"/>
        <v>Yes</v>
      </c>
    </row>
    <row r="315" spans="1:12" x14ac:dyDescent="0.2">
      <c r="A315" s="60" t="s">
        <v>1125</v>
      </c>
      <c r="B315" s="13" t="s">
        <v>213</v>
      </c>
      <c r="C315" s="38">
        <v>1613454</v>
      </c>
      <c r="D315" s="9" t="str">
        <f t="shared" ref="D315:F318" si="97">IF($B315="N/A","N/A",IF(C315&lt;0,"No","Yes"))</f>
        <v>N/A</v>
      </c>
      <c r="E315" s="38">
        <v>1688237</v>
      </c>
      <c r="F315" s="9" t="str">
        <f t="shared" si="97"/>
        <v>N/A</v>
      </c>
      <c r="G315" s="38">
        <v>1728085</v>
      </c>
      <c r="H315" s="9" t="str">
        <f t="shared" ref="H315:H318" si="98">IF($B315="N/A","N/A",IF(G315&lt;0,"No","Yes"))</f>
        <v>N/A</v>
      </c>
      <c r="I315" s="12">
        <v>4.6349999999999998</v>
      </c>
      <c r="J315" s="12">
        <v>2.36</v>
      </c>
      <c r="K315" s="1" t="s">
        <v>740</v>
      </c>
      <c r="L315" s="9" t="str">
        <f>IF(J315="Div by 0", "N/A", IF(OR(J315="N/A",K315="N/A"),"N/A", IF(J315&gt;VALUE(MID(K315,1,2)), "No", IF(J315&lt;-1*VALUE(MID(K315,1,2)), "No", "Yes"))))</f>
        <v>Yes</v>
      </c>
    </row>
    <row r="316" spans="1:12" x14ac:dyDescent="0.2">
      <c r="A316" s="60" t="s">
        <v>433</v>
      </c>
      <c r="B316" s="13" t="s">
        <v>213</v>
      </c>
      <c r="C316" s="38">
        <v>144274</v>
      </c>
      <c r="D316" s="9" t="str">
        <f t="shared" si="97"/>
        <v>N/A</v>
      </c>
      <c r="E316" s="38">
        <v>153352</v>
      </c>
      <c r="F316" s="9" t="str">
        <f t="shared" si="97"/>
        <v>N/A</v>
      </c>
      <c r="G316" s="38">
        <v>156035</v>
      </c>
      <c r="H316" s="9" t="str">
        <f t="shared" si="98"/>
        <v>N/A</v>
      </c>
      <c r="I316" s="12">
        <v>6.2919999999999998</v>
      </c>
      <c r="J316" s="12">
        <v>1.75</v>
      </c>
      <c r="K316" s="1" t="s">
        <v>740</v>
      </c>
      <c r="L316" s="9" t="str">
        <f t="shared" ref="L316:L318" si="99">IF(J316="Div by 0", "N/A", IF(OR(J316="N/A",K316="N/A"),"N/A", IF(J316&gt;VALUE(MID(K316,1,2)), "No", IF(J316&lt;-1*VALUE(MID(K316,1,2)), "No", "Yes"))))</f>
        <v>Yes</v>
      </c>
    </row>
    <row r="317" spans="1:12" x14ac:dyDescent="0.2">
      <c r="A317" s="60" t="s">
        <v>434</v>
      </c>
      <c r="B317" s="13" t="s">
        <v>213</v>
      </c>
      <c r="C317" s="38">
        <v>2077348</v>
      </c>
      <c r="D317" s="9" t="str">
        <f t="shared" si="97"/>
        <v>N/A</v>
      </c>
      <c r="E317" s="38">
        <v>2260198</v>
      </c>
      <c r="F317" s="9" t="str">
        <f t="shared" si="97"/>
        <v>N/A</v>
      </c>
      <c r="G317" s="38">
        <v>2382818</v>
      </c>
      <c r="H317" s="9" t="str">
        <f t="shared" si="98"/>
        <v>N/A</v>
      </c>
      <c r="I317" s="12">
        <v>8.8019999999999996</v>
      </c>
      <c r="J317" s="12">
        <v>5.4249999999999998</v>
      </c>
      <c r="K317" s="1" t="s">
        <v>740</v>
      </c>
      <c r="L317" s="9" t="str">
        <f t="shared" si="99"/>
        <v>Yes</v>
      </c>
    </row>
    <row r="318" spans="1:12" x14ac:dyDescent="0.2">
      <c r="A318" s="60" t="s">
        <v>1126</v>
      </c>
      <c r="B318" s="13" t="s">
        <v>213</v>
      </c>
      <c r="C318" s="38">
        <v>441468</v>
      </c>
      <c r="D318" s="9" t="str">
        <f t="shared" si="97"/>
        <v>N/A</v>
      </c>
      <c r="E318" s="38">
        <v>468199</v>
      </c>
      <c r="F318" s="9" t="str">
        <f t="shared" si="97"/>
        <v>N/A</v>
      </c>
      <c r="G318" s="38">
        <v>491083</v>
      </c>
      <c r="H318" s="9" t="str">
        <f t="shared" si="98"/>
        <v>N/A</v>
      </c>
      <c r="I318" s="12">
        <v>6.0549999999999997</v>
      </c>
      <c r="J318" s="12">
        <v>4.8879999999999999</v>
      </c>
      <c r="K318" s="1" t="s">
        <v>740</v>
      </c>
      <c r="L318" s="9" t="str">
        <f t="shared" si="99"/>
        <v>Yes</v>
      </c>
    </row>
    <row r="319" spans="1:12" x14ac:dyDescent="0.2">
      <c r="A319" s="60" t="s">
        <v>98</v>
      </c>
      <c r="B319" s="37" t="s">
        <v>291</v>
      </c>
      <c r="C319" s="8">
        <v>82.453557102000005</v>
      </c>
      <c r="D319" s="46" t="str">
        <f>IF($B319="N/A","N/A",IF(C319&gt;80,"Yes","No"))</f>
        <v>Yes</v>
      </c>
      <c r="E319" s="8">
        <v>84.930064967000007</v>
      </c>
      <c r="F319" s="46" t="str">
        <f>IF($B319="N/A","N/A",IF(E319&gt;80,"Yes","No"))</f>
        <v>Yes</v>
      </c>
      <c r="G319" s="8">
        <v>84.982439184</v>
      </c>
      <c r="H319" s="46" t="str">
        <f>IF($B319="N/A","N/A",IF(G319&gt;80,"Yes","No"))</f>
        <v>Yes</v>
      </c>
      <c r="I319" s="12">
        <v>3.004</v>
      </c>
      <c r="J319" s="12">
        <v>6.1699999999999998E-2</v>
      </c>
      <c r="K319" s="47" t="s">
        <v>741</v>
      </c>
      <c r="L319" s="9" t="str">
        <f t="shared" si="92"/>
        <v>Yes</v>
      </c>
    </row>
    <row r="320" spans="1:12" x14ac:dyDescent="0.2">
      <c r="A320" s="60" t="s">
        <v>332</v>
      </c>
      <c r="B320" s="37" t="s">
        <v>278</v>
      </c>
      <c r="C320" s="8">
        <v>0.90611396219999996</v>
      </c>
      <c r="D320" s="46" t="str">
        <f>IF($B320="N/A","N/A",IF(C320&gt;=5,"No",IF(C320&lt;0,"No","Yes")))</f>
        <v>Yes</v>
      </c>
      <c r="E320" s="8">
        <v>0.90741487099999996</v>
      </c>
      <c r="F320" s="46" t="str">
        <f>IF($B320="N/A","N/A",IF(E320&gt;=5,"No",IF(E320&lt;0,"No","Yes")))</f>
        <v>Yes</v>
      </c>
      <c r="G320" s="8">
        <v>0.88355806530000003</v>
      </c>
      <c r="H320" s="46" t="str">
        <f>IF($B320="N/A","N/A",IF(G320&gt;=5,"No",IF(G320&lt;0,"No","Yes")))</f>
        <v>Yes</v>
      </c>
      <c r="I320" s="12">
        <v>0.14360000000000001</v>
      </c>
      <c r="J320" s="12">
        <v>-2.63</v>
      </c>
      <c r="K320" s="47" t="s">
        <v>741</v>
      </c>
      <c r="L320" s="9" t="str">
        <f t="shared" si="92"/>
        <v>Yes</v>
      </c>
    </row>
    <row r="321" spans="1:12" x14ac:dyDescent="0.2">
      <c r="A321" s="60" t="s">
        <v>340</v>
      </c>
      <c r="B321" s="50" t="s">
        <v>278</v>
      </c>
      <c r="C321" s="8">
        <v>1.7702286036999999</v>
      </c>
      <c r="D321" s="46" t="str">
        <f>IF($B321="N/A","N/A",IF(C321&gt;=5,"No",IF(C321&lt;0,"No","Yes")))</f>
        <v>Yes</v>
      </c>
      <c r="E321" s="8">
        <v>1.9948214109</v>
      </c>
      <c r="F321" s="46" t="str">
        <f>IF($B321="N/A","N/A",IF(E321&gt;=5,"No",IF(E321&lt;0,"No","Yes")))</f>
        <v>Yes</v>
      </c>
      <c r="G321" s="8">
        <v>2.1605198562000001</v>
      </c>
      <c r="H321" s="46" t="str">
        <f>IF($B321="N/A","N/A",IF(G321&gt;=5,"No",IF(G321&lt;0,"No","Yes")))</f>
        <v>Yes</v>
      </c>
      <c r="I321" s="12">
        <v>12.69</v>
      </c>
      <c r="J321" s="12">
        <v>8.3059999999999992</v>
      </c>
      <c r="K321" s="47" t="s">
        <v>741</v>
      </c>
      <c r="L321" s="9" t="str">
        <f t="shared" si="92"/>
        <v>Yes</v>
      </c>
    </row>
    <row r="322" spans="1:12" x14ac:dyDescent="0.2">
      <c r="A322" s="60" t="s">
        <v>333</v>
      </c>
      <c r="B322" s="50" t="s">
        <v>278</v>
      </c>
      <c r="C322" s="8">
        <v>0.19372355490000001</v>
      </c>
      <c r="D322" s="46" t="str">
        <f>IF($B322="N/A","N/A",IF(C322&gt;=5,"No",IF(C322&lt;0,"No","Yes")))</f>
        <v>Yes</v>
      </c>
      <c r="E322" s="8">
        <v>0.16045261320000001</v>
      </c>
      <c r="F322" s="46" t="str">
        <f>IF($B322="N/A","N/A",IF(E322&gt;=5,"No",IF(E322&lt;0,"No","Yes")))</f>
        <v>Yes</v>
      </c>
      <c r="G322" s="8">
        <v>0.14661955060000001</v>
      </c>
      <c r="H322" s="46" t="str">
        <f>IF($B322="N/A","N/A",IF(G322&gt;=5,"No",IF(G322&lt;0,"No","Yes")))</f>
        <v>Yes</v>
      </c>
      <c r="I322" s="12">
        <v>-17.2</v>
      </c>
      <c r="J322" s="12">
        <v>-8.6199999999999992</v>
      </c>
      <c r="K322" s="47" t="s">
        <v>741</v>
      </c>
      <c r="L322" s="9" t="str">
        <f t="shared" si="92"/>
        <v>Yes</v>
      </c>
    </row>
    <row r="323" spans="1:12" x14ac:dyDescent="0.2">
      <c r="A323" s="60" t="s">
        <v>334</v>
      </c>
      <c r="B323" s="50" t="s">
        <v>292</v>
      </c>
      <c r="C323" s="8">
        <v>13.75250426</v>
      </c>
      <c r="D323" s="46" t="str">
        <f>IF($B323="N/A","N/A",IF(C323&gt;0,"No",IF(C323&lt;0,"No","Yes")))</f>
        <v>No</v>
      </c>
      <c r="E323" s="8">
        <v>11.096514908</v>
      </c>
      <c r="F323" s="46" t="str">
        <f>IF($B323="N/A","N/A",IF(E323&gt;0,"No",IF(E323&lt;0,"No","Yes")))</f>
        <v>No</v>
      </c>
      <c r="G323" s="8">
        <v>10.917253128</v>
      </c>
      <c r="H323" s="46" t="str">
        <f>IF($B323="N/A","N/A",IF(G323&gt;0,"No",IF(G323&lt;0,"No","Yes")))</f>
        <v>No</v>
      </c>
      <c r="I323" s="12">
        <v>-19.3</v>
      </c>
      <c r="J323" s="12">
        <v>-1.62</v>
      </c>
      <c r="K323" s="47" t="s">
        <v>741</v>
      </c>
      <c r="L323" s="9" t="str">
        <f t="shared" si="92"/>
        <v>Yes</v>
      </c>
    </row>
    <row r="324" spans="1:12" x14ac:dyDescent="0.2">
      <c r="A324" s="60" t="s">
        <v>335</v>
      </c>
      <c r="B324" s="50" t="s">
        <v>278</v>
      </c>
      <c r="C324" s="8">
        <v>0.92321979489999995</v>
      </c>
      <c r="D324" s="46" t="str">
        <f>IF($B324="N/A","N/A",IF(C324&gt;=5,"No",IF(C324&lt;0,"No","Yes")))</f>
        <v>Yes</v>
      </c>
      <c r="E324" s="8">
        <v>0.90809081670000003</v>
      </c>
      <c r="F324" s="46" t="str">
        <f>IF($B324="N/A","N/A",IF(E324&gt;=5,"No",IF(E324&lt;0,"No","Yes")))</f>
        <v>Yes</v>
      </c>
      <c r="G324" s="8">
        <v>0.905566239</v>
      </c>
      <c r="H324" s="46" t="str">
        <f>IF($B324="N/A","N/A",IF(G324&gt;=5,"No",IF(G324&lt;0,"No","Yes")))</f>
        <v>Yes</v>
      </c>
      <c r="I324" s="12">
        <v>-1.64</v>
      </c>
      <c r="J324" s="12">
        <v>-0.27800000000000002</v>
      </c>
      <c r="K324" s="47" t="s">
        <v>741</v>
      </c>
      <c r="L324" s="9" t="str">
        <f t="shared" si="92"/>
        <v>Yes</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6.5272259999999999E-4</v>
      </c>
      <c r="D326" s="46" t="str">
        <f t="shared" si="100"/>
        <v>No</v>
      </c>
      <c r="E326" s="8">
        <v>2.6404128999999998E-3</v>
      </c>
      <c r="F326" s="46" t="str">
        <f t="shared" si="101"/>
        <v>No</v>
      </c>
      <c r="G326" s="8">
        <v>4.0439765000000001E-3</v>
      </c>
      <c r="H326" s="46" t="str">
        <f t="shared" si="102"/>
        <v>No</v>
      </c>
      <c r="I326" s="12">
        <v>304.5</v>
      </c>
      <c r="J326" s="12">
        <v>53.16</v>
      </c>
      <c r="K326" s="47" t="s">
        <v>741</v>
      </c>
      <c r="L326" s="9" t="str">
        <f t="shared" si="92"/>
        <v>No</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7.2914737102</v>
      </c>
      <c r="D334" s="46" t="str">
        <f>IF($B334="N/A","N/A",IF(C334&gt;15,"No",IF(C334&lt;2,"No","Yes")))</f>
        <v>Yes</v>
      </c>
      <c r="E334" s="8">
        <v>10.336794175</v>
      </c>
      <c r="F334" s="46" t="str">
        <f>IF($B334="N/A","N/A",IF(E334&gt;15,"No",IF(E334&lt;2,"No","Yes")))</f>
        <v>Yes</v>
      </c>
      <c r="G334" s="8">
        <v>10.412609566</v>
      </c>
      <c r="H334" s="46" t="str">
        <f>IF($B334="N/A","N/A",IF(G334&gt;15,"No",IF(G334&lt;2,"No","Yes")))</f>
        <v>Yes</v>
      </c>
      <c r="I334" s="12">
        <v>41.77</v>
      </c>
      <c r="J334" s="12">
        <v>0.73350000000000004</v>
      </c>
      <c r="K334" s="47" t="s">
        <v>741</v>
      </c>
      <c r="L334" s="9" t="str">
        <f t="shared" si="92"/>
        <v>Yes</v>
      </c>
    </row>
    <row r="335" spans="1:12" x14ac:dyDescent="0.2">
      <c r="A335" s="60" t="s">
        <v>1132</v>
      </c>
      <c r="B335" s="37" t="s">
        <v>213</v>
      </c>
      <c r="C335" s="38">
        <v>258121</v>
      </c>
      <c r="D335" s="46" t="str">
        <f>IF($B335="N/A","N/A",IF(C335&gt;10,"No",IF(C335&lt;-10,"No","Yes")))</f>
        <v>N/A</v>
      </c>
      <c r="E335" s="38">
        <v>275452</v>
      </c>
      <c r="F335" s="46" t="str">
        <f>IF($B335="N/A","N/A",IF(E335&gt;10,"No",IF(E335&lt;-10,"No","Yes")))</f>
        <v>N/A</v>
      </c>
      <c r="G335" s="38">
        <v>283146</v>
      </c>
      <c r="H335" s="46" t="str">
        <f>IF($B335="N/A","N/A",IF(G335&gt;10,"No",IF(G335&lt;-10,"No","Yes")))</f>
        <v>N/A</v>
      </c>
      <c r="I335" s="12">
        <v>6.7140000000000004</v>
      </c>
      <c r="J335" s="12">
        <v>2.7930000000000001</v>
      </c>
      <c r="K335" s="47" t="s">
        <v>741</v>
      </c>
      <c r="L335" s="9" t="str">
        <f t="shared" si="92"/>
        <v>Yes</v>
      </c>
    </row>
    <row r="336" spans="1:12" x14ac:dyDescent="0.2">
      <c r="A336" s="60" t="s">
        <v>1687</v>
      </c>
      <c r="B336" s="37" t="s">
        <v>213</v>
      </c>
      <c r="C336" s="38">
        <v>0</v>
      </c>
      <c r="D336" s="46" t="str">
        <f>IF($B336="N/A","N/A",IF(C336&gt;10,"No",IF(C336&lt;-10,"No","Yes")))</f>
        <v>N/A</v>
      </c>
      <c r="E336" s="38">
        <v>0</v>
      </c>
      <c r="F336" s="46" t="str">
        <f>IF($B336="N/A","N/A",IF(E336&gt;10,"No",IF(E336&lt;-10,"No","Yes")))</f>
        <v>N/A</v>
      </c>
      <c r="G336" s="38">
        <v>11</v>
      </c>
      <c r="H336" s="46" t="str">
        <f>IF($B336="N/A","N/A",IF(G336&gt;10,"No",IF(G336&lt;-10,"No","Yes")))</f>
        <v>N/A</v>
      </c>
      <c r="I336" s="12" t="s">
        <v>1747</v>
      </c>
      <c r="J336" s="12" t="s">
        <v>1747</v>
      </c>
      <c r="K336" s="47" t="s">
        <v>741</v>
      </c>
      <c r="L336" s="9" t="str">
        <f t="shared" si="92"/>
        <v>N/A</v>
      </c>
    </row>
    <row r="337" spans="1:12" x14ac:dyDescent="0.2">
      <c r="A337" s="60" t="s">
        <v>1688</v>
      </c>
      <c r="B337" s="37" t="s">
        <v>213</v>
      </c>
      <c r="C337" s="38">
        <v>0</v>
      </c>
      <c r="D337" s="46" t="str">
        <f>IF($B337="N/A","N/A",IF(C337&gt;10,"No",IF(C337&lt;-10,"No","Yes")))</f>
        <v>N/A</v>
      </c>
      <c r="E337" s="38">
        <v>0</v>
      </c>
      <c r="F337" s="46" t="str">
        <f>IF($B337="N/A","N/A",IF(E337&gt;10,"No",IF(E337&lt;-10,"No","Yes")))</f>
        <v>N/A</v>
      </c>
      <c r="G337" s="38">
        <v>11</v>
      </c>
      <c r="H337" s="46" t="str">
        <f>IF($B337="N/A","N/A",IF(G337&gt;10,"No",IF(G337&lt;-10,"No","Yes")))</f>
        <v>N/A</v>
      </c>
      <c r="I337" s="12" t="s">
        <v>1747</v>
      </c>
      <c r="J337" s="12" t="s">
        <v>1747</v>
      </c>
      <c r="K337" s="47" t="s">
        <v>741</v>
      </c>
      <c r="L337" s="9" t="str">
        <f t="shared" si="92"/>
        <v>N/A</v>
      </c>
    </row>
    <row r="338" spans="1:12" x14ac:dyDescent="0.2">
      <c r="A338" s="60" t="s">
        <v>1689</v>
      </c>
      <c r="B338" s="37" t="s">
        <v>213</v>
      </c>
      <c r="C338" s="38">
        <v>0</v>
      </c>
      <c r="D338" s="46" t="str">
        <f>IF($B338="N/A","N/A",IF(C338&gt;10,"No",IF(C338&lt;-10,"No","Yes")))</f>
        <v>N/A</v>
      </c>
      <c r="E338" s="38">
        <v>0</v>
      </c>
      <c r="F338" s="46" t="str">
        <f>IF($B338="N/A","N/A",IF(E338&gt;10,"No",IF(E338&lt;-10,"No","Yes")))</f>
        <v>N/A</v>
      </c>
      <c r="G338" s="38">
        <v>0</v>
      </c>
      <c r="H338" s="46" t="str">
        <f>IF($B338="N/A","N/A",IF(G338&gt;10,"No",IF(G338&lt;-10,"No","Yes")))</f>
        <v>N/A</v>
      </c>
      <c r="I338" s="12" t="s">
        <v>1747</v>
      </c>
      <c r="J338" s="12" t="s">
        <v>1747</v>
      </c>
      <c r="K338" s="47" t="s">
        <v>741</v>
      </c>
      <c r="L338" s="9" t="str">
        <f t="shared" si="92"/>
        <v>N/A</v>
      </c>
    </row>
    <row r="339" spans="1:12" x14ac:dyDescent="0.2">
      <c r="A339" s="60" t="s">
        <v>1690</v>
      </c>
      <c r="B339" s="37" t="s">
        <v>213</v>
      </c>
      <c r="C339" s="38">
        <v>0</v>
      </c>
      <c r="D339" s="46" t="str">
        <f>IF($B339="N/A","N/A",IF(C339&gt;10,"No",IF(C339&lt;-10,"No","Yes")))</f>
        <v>N/A</v>
      </c>
      <c r="E339" s="38">
        <v>0</v>
      </c>
      <c r="F339" s="46" t="str">
        <f>IF($B339="N/A","N/A",IF(E339&gt;10,"No",IF(E339&lt;-10,"No","Yes")))</f>
        <v>N/A</v>
      </c>
      <c r="G339" s="38">
        <v>0</v>
      </c>
      <c r="H339" s="46" t="str">
        <f>IF($B339="N/A","N/A",IF(G339&gt;10,"No",IF(G339&lt;-10,"No","Yes")))</f>
        <v>N/A</v>
      </c>
      <c r="I339" s="12" t="s">
        <v>1747</v>
      </c>
      <c r="J339" s="12" t="s">
        <v>1747</v>
      </c>
      <c r="K339" s="47" t="s">
        <v>741</v>
      </c>
      <c r="L339" s="9" t="str">
        <f t="shared" si="92"/>
        <v>N/A</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45308260420</v>
      </c>
      <c r="D6" s="11" t="str">
        <f t="shared" ref="D6:D12" si="0">IF($B6="N/A","N/A",IF(C6&gt;10,"No",IF(C6&lt;-10,"No","Yes")))</f>
        <v>N/A</v>
      </c>
      <c r="E6" s="14">
        <v>46870354730</v>
      </c>
      <c r="F6" s="11" t="str">
        <f t="shared" ref="F6:F12" si="1">IF($B6="N/A","N/A",IF(E6&gt;10,"No",IF(E6&lt;-10,"No","Yes")))</f>
        <v>N/A</v>
      </c>
      <c r="G6" s="14">
        <v>47361502082</v>
      </c>
      <c r="H6" s="11" t="str">
        <f t="shared" ref="H6:H12" si="2">IF($B6="N/A","N/A",IF(G6&gt;10,"No",IF(G6&lt;-10,"No","Yes")))</f>
        <v>N/A</v>
      </c>
      <c r="I6" s="12">
        <v>3.448</v>
      </c>
      <c r="J6" s="12">
        <v>1.048</v>
      </c>
      <c r="K6" s="50" t="s">
        <v>739</v>
      </c>
      <c r="L6" s="9" t="str">
        <f t="shared" ref="L6:L13" si="3">IF(J6="Div by 0", "N/A", IF(K6="N/A","N/A", IF(J6&gt;VALUE(MID(K6,1,2)), "No", IF(J6&lt;-1*VALUE(MID(K6,1,2)), "No", "Yes"))))</f>
        <v>Yes</v>
      </c>
    </row>
    <row r="7" spans="1:12" x14ac:dyDescent="0.2">
      <c r="A7" s="4" t="s">
        <v>1133</v>
      </c>
      <c r="B7" s="50" t="s">
        <v>213</v>
      </c>
      <c r="C7" s="14">
        <v>8413.5371266000002</v>
      </c>
      <c r="D7" s="11" t="str">
        <f t="shared" si="0"/>
        <v>N/A</v>
      </c>
      <c r="E7" s="14">
        <v>8237.9953666000001</v>
      </c>
      <c r="F7" s="11" t="str">
        <f t="shared" si="1"/>
        <v>N/A</v>
      </c>
      <c r="G7" s="14">
        <v>8059.4210438999999</v>
      </c>
      <c r="H7" s="11" t="str">
        <f t="shared" si="2"/>
        <v>N/A</v>
      </c>
      <c r="I7" s="12">
        <v>-2.09</v>
      </c>
      <c r="J7" s="12">
        <v>-2.17</v>
      </c>
      <c r="K7" s="50" t="s">
        <v>739</v>
      </c>
      <c r="L7" s="9" t="str">
        <f t="shared" si="3"/>
        <v>Yes</v>
      </c>
    </row>
    <row r="8" spans="1:12" x14ac:dyDescent="0.2">
      <c r="A8" s="4" t="s">
        <v>724</v>
      </c>
      <c r="B8" s="50" t="s">
        <v>213</v>
      </c>
      <c r="C8" s="14">
        <v>638</v>
      </c>
      <c r="D8" s="11" t="str">
        <f t="shared" si="0"/>
        <v>N/A</v>
      </c>
      <c r="E8" s="14">
        <v>678</v>
      </c>
      <c r="F8" s="11" t="str">
        <f t="shared" si="1"/>
        <v>N/A</v>
      </c>
      <c r="G8" s="14">
        <v>748</v>
      </c>
      <c r="H8" s="11" t="str">
        <f t="shared" si="2"/>
        <v>N/A</v>
      </c>
      <c r="I8" s="12">
        <v>6.27</v>
      </c>
      <c r="J8" s="12">
        <v>10.32</v>
      </c>
      <c r="K8" s="50" t="s">
        <v>739</v>
      </c>
      <c r="L8" s="9" t="str">
        <f t="shared" si="3"/>
        <v>Yes</v>
      </c>
    </row>
    <row r="9" spans="1:12" x14ac:dyDescent="0.2">
      <c r="A9" s="4" t="s">
        <v>725</v>
      </c>
      <c r="B9" s="50" t="s">
        <v>213</v>
      </c>
      <c r="C9" s="14">
        <v>1931</v>
      </c>
      <c r="D9" s="11" t="str">
        <f t="shared" si="0"/>
        <v>N/A</v>
      </c>
      <c r="E9" s="14">
        <v>1990</v>
      </c>
      <c r="F9" s="11" t="str">
        <f t="shared" si="1"/>
        <v>N/A</v>
      </c>
      <c r="G9" s="14">
        <v>2088</v>
      </c>
      <c r="H9" s="11" t="str">
        <f t="shared" si="2"/>
        <v>N/A</v>
      </c>
      <c r="I9" s="12">
        <v>3.0550000000000002</v>
      </c>
      <c r="J9" s="12">
        <v>4.9249999999999998</v>
      </c>
      <c r="K9" s="50" t="s">
        <v>739</v>
      </c>
      <c r="L9" s="9" t="str">
        <f t="shared" si="3"/>
        <v>Yes</v>
      </c>
    </row>
    <row r="10" spans="1:12" x14ac:dyDescent="0.2">
      <c r="A10" s="4" t="s">
        <v>726</v>
      </c>
      <c r="B10" s="50" t="s">
        <v>213</v>
      </c>
      <c r="C10" s="14">
        <v>4686</v>
      </c>
      <c r="D10" s="11" t="str">
        <f t="shared" si="0"/>
        <v>N/A</v>
      </c>
      <c r="E10" s="14">
        <v>4553</v>
      </c>
      <c r="F10" s="11" t="str">
        <f t="shared" si="1"/>
        <v>N/A</v>
      </c>
      <c r="G10" s="14">
        <v>4633</v>
      </c>
      <c r="H10" s="11" t="str">
        <f t="shared" si="2"/>
        <v>N/A</v>
      </c>
      <c r="I10" s="12">
        <v>-2.84</v>
      </c>
      <c r="J10" s="12">
        <v>1.7569999999999999</v>
      </c>
      <c r="K10" s="50" t="s">
        <v>739</v>
      </c>
      <c r="L10" s="9" t="str">
        <f t="shared" si="3"/>
        <v>Yes</v>
      </c>
    </row>
    <row r="11" spans="1:12" x14ac:dyDescent="0.2">
      <c r="A11" s="4" t="s">
        <v>727</v>
      </c>
      <c r="B11" s="50" t="s">
        <v>213</v>
      </c>
      <c r="C11" s="14">
        <v>39559</v>
      </c>
      <c r="D11" s="11" t="str">
        <f t="shared" si="0"/>
        <v>N/A</v>
      </c>
      <c r="E11" s="14">
        <v>38359</v>
      </c>
      <c r="F11" s="11" t="str">
        <f t="shared" si="1"/>
        <v>N/A</v>
      </c>
      <c r="G11" s="14">
        <v>36696</v>
      </c>
      <c r="H11" s="11" t="str">
        <f t="shared" si="2"/>
        <v>N/A</v>
      </c>
      <c r="I11" s="12">
        <v>-3.03</v>
      </c>
      <c r="J11" s="12">
        <v>-4.34</v>
      </c>
      <c r="K11" s="50" t="s">
        <v>739</v>
      </c>
      <c r="L11" s="9" t="str">
        <f t="shared" si="3"/>
        <v>Yes</v>
      </c>
    </row>
    <row r="12" spans="1:12" x14ac:dyDescent="0.2">
      <c r="A12" s="4" t="s">
        <v>728</v>
      </c>
      <c r="B12" s="50" t="s">
        <v>213</v>
      </c>
      <c r="C12" s="14">
        <v>113972</v>
      </c>
      <c r="D12" s="11" t="str">
        <f t="shared" si="0"/>
        <v>N/A</v>
      </c>
      <c r="E12" s="14">
        <v>111526</v>
      </c>
      <c r="F12" s="11" t="str">
        <f t="shared" si="1"/>
        <v>N/A</v>
      </c>
      <c r="G12" s="14">
        <v>107817</v>
      </c>
      <c r="H12" s="11" t="str">
        <f t="shared" si="2"/>
        <v>N/A</v>
      </c>
      <c r="I12" s="12">
        <v>-2.15</v>
      </c>
      <c r="J12" s="12">
        <v>-3.33</v>
      </c>
      <c r="K12" s="50" t="s">
        <v>739</v>
      </c>
      <c r="L12" s="9" t="str">
        <f t="shared" si="3"/>
        <v>Yes</v>
      </c>
    </row>
    <row r="13" spans="1:12" x14ac:dyDescent="0.2">
      <c r="A13" s="4" t="s">
        <v>74</v>
      </c>
      <c r="B13" s="50" t="s">
        <v>213</v>
      </c>
      <c r="C13" s="14">
        <v>4244620</v>
      </c>
      <c r="D13" s="11" t="str">
        <f>IF($B13="N/A","N/A",IF(C13&gt;10,"No",IF(C13&lt;-10,"No","Yes")))</f>
        <v>N/A</v>
      </c>
      <c r="E13" s="14">
        <v>7087691</v>
      </c>
      <c r="F13" s="11" t="str">
        <f>IF($B13="N/A","N/A",IF(E13&gt;10,"No",IF(E13&lt;-10,"No","Yes")))</f>
        <v>N/A</v>
      </c>
      <c r="G13" s="14">
        <v>5646357</v>
      </c>
      <c r="H13" s="11" t="str">
        <f>IF($B13="N/A","N/A",IF(G13&gt;10,"No",IF(G13&lt;-10,"No","Yes")))</f>
        <v>N/A</v>
      </c>
      <c r="I13" s="12">
        <v>66.98</v>
      </c>
      <c r="J13" s="12">
        <v>-20.3</v>
      </c>
      <c r="K13" s="50" t="s">
        <v>739</v>
      </c>
      <c r="L13" s="9" t="str">
        <f t="shared" si="3"/>
        <v>Yes</v>
      </c>
    </row>
    <row r="14" spans="1:12" x14ac:dyDescent="0.2">
      <c r="A14" s="65" t="s">
        <v>157</v>
      </c>
      <c r="B14" s="37" t="s">
        <v>213</v>
      </c>
      <c r="C14" s="8">
        <v>14.747058677</v>
      </c>
      <c r="D14" s="46" t="str">
        <f t="shared" ref="D14:D18" si="4">IF($B14="N/A","N/A",IF(C14&gt;10,"No",IF(C14&lt;-10,"No","Yes")))</f>
        <v>N/A</v>
      </c>
      <c r="E14" s="8">
        <v>14.919411677999999</v>
      </c>
      <c r="F14" s="46" t="str">
        <f t="shared" ref="F14:F18" si="5">IF($B14="N/A","N/A",IF(E14&gt;10,"No",IF(E14&lt;-10,"No","Yes")))</f>
        <v>N/A</v>
      </c>
      <c r="G14" s="8">
        <v>13.719248693999999</v>
      </c>
      <c r="H14" s="46" t="str">
        <f t="shared" ref="H14:H18" si="6">IF($B14="N/A","N/A",IF(G14&gt;10,"No",IF(G14&lt;-10,"No","Yes")))</f>
        <v>N/A</v>
      </c>
      <c r="I14" s="12">
        <v>1.169</v>
      </c>
      <c r="J14" s="12">
        <v>-8.0399999999999991</v>
      </c>
      <c r="K14" s="47" t="s">
        <v>739</v>
      </c>
      <c r="L14" s="9" t="str">
        <f t="shared" ref="L14:L18" si="7">IF(J14="Div by 0", "N/A", IF(K14="N/A","N/A", IF(J14&gt;VALUE(MID(K14,1,2)), "No", IF(J14&lt;-1*VALUE(MID(K14,1,2)), "No", "Yes"))))</f>
        <v>Yes</v>
      </c>
    </row>
    <row r="15" spans="1:12" x14ac:dyDescent="0.2">
      <c r="A15" s="4" t="s">
        <v>419</v>
      </c>
      <c r="B15" s="37" t="s">
        <v>213</v>
      </c>
      <c r="C15" s="8">
        <v>25.934224455999999</v>
      </c>
      <c r="D15" s="46" t="str">
        <f t="shared" si="4"/>
        <v>N/A</v>
      </c>
      <c r="E15" s="8">
        <v>26.032283592999999</v>
      </c>
      <c r="F15" s="46" t="str">
        <f t="shared" si="5"/>
        <v>N/A</v>
      </c>
      <c r="G15" s="8">
        <v>27.126177178999999</v>
      </c>
      <c r="H15" s="46" t="str">
        <f t="shared" si="6"/>
        <v>N/A</v>
      </c>
      <c r="I15" s="12">
        <v>0.37809999999999999</v>
      </c>
      <c r="J15" s="12">
        <v>4.202</v>
      </c>
      <c r="K15" s="47" t="s">
        <v>739</v>
      </c>
      <c r="L15" s="9" t="str">
        <f t="shared" si="7"/>
        <v>Yes</v>
      </c>
    </row>
    <row r="16" spans="1:12" x14ac:dyDescent="0.2">
      <c r="A16" s="4" t="s">
        <v>420</v>
      </c>
      <c r="B16" s="37" t="s">
        <v>213</v>
      </c>
      <c r="C16" s="8">
        <v>8.3415703351000001</v>
      </c>
      <c r="D16" s="46" t="str">
        <f t="shared" si="4"/>
        <v>N/A</v>
      </c>
      <c r="E16" s="8">
        <v>8.1721578734999998</v>
      </c>
      <c r="F16" s="46" t="str">
        <f t="shared" si="5"/>
        <v>N/A</v>
      </c>
      <c r="G16" s="8">
        <v>8.7637018316000006</v>
      </c>
      <c r="H16" s="46" t="str">
        <f t="shared" si="6"/>
        <v>N/A</v>
      </c>
      <c r="I16" s="12">
        <v>-2.0299999999999998</v>
      </c>
      <c r="J16" s="12">
        <v>7.2389999999999999</v>
      </c>
      <c r="K16" s="47" t="s">
        <v>739</v>
      </c>
      <c r="L16" s="9" t="str">
        <f t="shared" si="7"/>
        <v>Yes</v>
      </c>
    </row>
    <row r="17" spans="1:12" x14ac:dyDescent="0.2">
      <c r="A17" s="4" t="s">
        <v>421</v>
      </c>
      <c r="B17" s="37" t="s">
        <v>213</v>
      </c>
      <c r="C17" s="8">
        <v>12.249129758</v>
      </c>
      <c r="D17" s="46" t="str">
        <f t="shared" si="4"/>
        <v>N/A</v>
      </c>
      <c r="E17" s="8">
        <v>12.349585133</v>
      </c>
      <c r="F17" s="46" t="str">
        <f t="shared" si="5"/>
        <v>N/A</v>
      </c>
      <c r="G17" s="8">
        <v>9.1943325937000004</v>
      </c>
      <c r="H17" s="46" t="str">
        <f t="shared" si="6"/>
        <v>N/A</v>
      </c>
      <c r="I17" s="12">
        <v>0.82010000000000005</v>
      </c>
      <c r="J17" s="12">
        <v>-25.5</v>
      </c>
      <c r="K17" s="47" t="s">
        <v>739</v>
      </c>
      <c r="L17" s="9" t="str">
        <f t="shared" si="7"/>
        <v>Yes</v>
      </c>
    </row>
    <row r="18" spans="1:12" x14ac:dyDescent="0.2">
      <c r="A18" s="4" t="s">
        <v>422</v>
      </c>
      <c r="B18" s="37" t="s">
        <v>213</v>
      </c>
      <c r="C18" s="8">
        <v>17.003638328000001</v>
      </c>
      <c r="D18" s="46" t="str">
        <f t="shared" si="4"/>
        <v>N/A</v>
      </c>
      <c r="E18" s="8">
        <v>17.227177634</v>
      </c>
      <c r="F18" s="46" t="str">
        <f t="shared" si="5"/>
        <v>N/A</v>
      </c>
      <c r="G18" s="8">
        <v>16.551518032000001</v>
      </c>
      <c r="H18" s="46" t="str">
        <f t="shared" si="6"/>
        <v>N/A</v>
      </c>
      <c r="I18" s="12">
        <v>1.3149999999999999</v>
      </c>
      <c r="J18" s="12">
        <v>-3.92</v>
      </c>
      <c r="K18" s="47" t="s">
        <v>739</v>
      </c>
      <c r="L18" s="9" t="str">
        <f t="shared" si="7"/>
        <v>Yes</v>
      </c>
    </row>
    <row r="19" spans="1:12" x14ac:dyDescent="0.2">
      <c r="A19" s="4" t="s">
        <v>75</v>
      </c>
      <c r="B19" s="50" t="s">
        <v>213</v>
      </c>
      <c r="C19" s="38">
        <v>1443</v>
      </c>
      <c r="D19" s="46" t="str">
        <f t="shared" ref="D19:D50" si="8">IF($B19="N/A","N/A",IF(C19&gt;10,"No",IF(C19&lt;-10,"No","Yes")))</f>
        <v>N/A</v>
      </c>
      <c r="E19" s="38">
        <v>1395</v>
      </c>
      <c r="F19" s="46" t="str">
        <f t="shared" ref="F19:F50" si="9">IF($B19="N/A","N/A",IF(E19&gt;10,"No",IF(E19&lt;-10,"No","Yes")))</f>
        <v>N/A</v>
      </c>
      <c r="G19" s="38">
        <v>1256</v>
      </c>
      <c r="H19" s="46" t="str">
        <f t="shared" ref="H19:H50" si="10">IF($B19="N/A","N/A",IF(G19&gt;10,"No",IF(G19&lt;-10,"No","Yes")))</f>
        <v>N/A</v>
      </c>
      <c r="I19" s="12">
        <v>-3.33</v>
      </c>
      <c r="J19" s="12">
        <v>-9.9600000000000009</v>
      </c>
      <c r="K19" s="50" t="s">
        <v>213</v>
      </c>
      <c r="L19" s="9" t="str">
        <f t="shared" ref="L19:L25" si="11">IF(J19="Div by 0", "N/A", IF(K19="N/A","N/A", IF(J19&gt;VALUE(MID(K19,1,2)), "No", IF(J19&lt;-1*VALUE(MID(K19,1,2)), "No", "Yes"))))</f>
        <v>N/A</v>
      </c>
    </row>
    <row r="20" spans="1:12" x14ac:dyDescent="0.2">
      <c r="A20" s="4" t="s">
        <v>76</v>
      </c>
      <c r="B20" s="50" t="s">
        <v>213</v>
      </c>
      <c r="C20" s="38">
        <v>1819</v>
      </c>
      <c r="D20" s="46" t="str">
        <f t="shared" si="8"/>
        <v>N/A</v>
      </c>
      <c r="E20" s="38">
        <v>1649</v>
      </c>
      <c r="F20" s="46" t="str">
        <f t="shared" si="9"/>
        <v>N/A</v>
      </c>
      <c r="G20" s="38">
        <v>1530</v>
      </c>
      <c r="H20" s="46" t="str">
        <f t="shared" si="10"/>
        <v>N/A</v>
      </c>
      <c r="I20" s="12">
        <v>-9.35</v>
      </c>
      <c r="J20" s="12">
        <v>-7.22</v>
      </c>
      <c r="K20" s="50" t="s">
        <v>213</v>
      </c>
      <c r="L20" s="9" t="str">
        <f t="shared" si="11"/>
        <v>N/A</v>
      </c>
    </row>
    <row r="21" spans="1:12" x14ac:dyDescent="0.2">
      <c r="A21" s="65" t="s">
        <v>1133</v>
      </c>
      <c r="B21" s="50" t="s">
        <v>213</v>
      </c>
      <c r="C21" s="14">
        <v>8413.5371266000002</v>
      </c>
      <c r="D21" s="11" t="str">
        <f t="shared" si="8"/>
        <v>N/A</v>
      </c>
      <c r="E21" s="14">
        <v>8237.9953666000001</v>
      </c>
      <c r="F21" s="11" t="str">
        <f t="shared" si="9"/>
        <v>N/A</v>
      </c>
      <c r="G21" s="14">
        <v>8059.4210438999999</v>
      </c>
      <c r="H21" s="11" t="str">
        <f t="shared" si="10"/>
        <v>N/A</v>
      </c>
      <c r="I21" s="12">
        <v>-2.09</v>
      </c>
      <c r="J21" s="12">
        <v>-2.17</v>
      </c>
      <c r="K21" s="50" t="s">
        <v>739</v>
      </c>
      <c r="L21" s="9" t="str">
        <f t="shared" si="11"/>
        <v>Yes</v>
      </c>
    </row>
    <row r="22" spans="1:12" x14ac:dyDescent="0.2">
      <c r="A22" s="4" t="s">
        <v>1716</v>
      </c>
      <c r="B22" s="50" t="s">
        <v>213</v>
      </c>
      <c r="C22" s="14">
        <v>21277.606925</v>
      </c>
      <c r="D22" s="11" t="str">
        <f t="shared" si="8"/>
        <v>N/A</v>
      </c>
      <c r="E22" s="14">
        <v>20921.419614999999</v>
      </c>
      <c r="F22" s="11" t="str">
        <f t="shared" si="9"/>
        <v>N/A</v>
      </c>
      <c r="G22" s="14">
        <v>20291.354727999998</v>
      </c>
      <c r="H22" s="11" t="str">
        <f t="shared" si="10"/>
        <v>N/A</v>
      </c>
      <c r="I22" s="12">
        <v>-1.67</v>
      </c>
      <c r="J22" s="12">
        <v>-3.01</v>
      </c>
      <c r="K22" s="50" t="s">
        <v>739</v>
      </c>
      <c r="L22" s="9" t="str">
        <f t="shared" si="11"/>
        <v>Yes</v>
      </c>
    </row>
    <row r="23" spans="1:12" x14ac:dyDescent="0.2">
      <c r="A23" s="4" t="s">
        <v>1134</v>
      </c>
      <c r="B23" s="50" t="s">
        <v>213</v>
      </c>
      <c r="C23" s="14">
        <v>27180.560032000001</v>
      </c>
      <c r="D23" s="11" t="str">
        <f t="shared" si="8"/>
        <v>N/A</v>
      </c>
      <c r="E23" s="14">
        <v>27038.496588999998</v>
      </c>
      <c r="F23" s="11" t="str">
        <f t="shared" si="9"/>
        <v>N/A</v>
      </c>
      <c r="G23" s="14">
        <v>26036.570065</v>
      </c>
      <c r="H23" s="11" t="str">
        <f t="shared" si="10"/>
        <v>N/A</v>
      </c>
      <c r="I23" s="12">
        <v>-0.52300000000000002</v>
      </c>
      <c r="J23" s="12">
        <v>-3.71</v>
      </c>
      <c r="K23" s="50" t="s">
        <v>739</v>
      </c>
      <c r="L23" s="9" t="str">
        <f t="shared" si="11"/>
        <v>Yes</v>
      </c>
    </row>
    <row r="24" spans="1:12" x14ac:dyDescent="0.2">
      <c r="A24" s="4" t="s">
        <v>1135</v>
      </c>
      <c r="B24" s="50" t="s">
        <v>213</v>
      </c>
      <c r="C24" s="14">
        <v>2413.8879891000001</v>
      </c>
      <c r="D24" s="11" t="str">
        <f t="shared" si="8"/>
        <v>N/A</v>
      </c>
      <c r="E24" s="14">
        <v>2343.5698573</v>
      </c>
      <c r="F24" s="11" t="str">
        <f t="shared" si="9"/>
        <v>N/A</v>
      </c>
      <c r="G24" s="14">
        <v>2367.4798784</v>
      </c>
      <c r="H24" s="11" t="str">
        <f t="shared" si="10"/>
        <v>N/A</v>
      </c>
      <c r="I24" s="12">
        <v>-2.91</v>
      </c>
      <c r="J24" s="12">
        <v>1.02</v>
      </c>
      <c r="K24" s="50" t="s">
        <v>739</v>
      </c>
      <c r="L24" s="9" t="str">
        <f t="shared" si="11"/>
        <v>Yes</v>
      </c>
    </row>
    <row r="25" spans="1:12" x14ac:dyDescent="0.2">
      <c r="A25" s="4" t="s">
        <v>1136</v>
      </c>
      <c r="B25" s="50" t="s">
        <v>213</v>
      </c>
      <c r="C25" s="14">
        <v>4122.4114855999997</v>
      </c>
      <c r="D25" s="11" t="str">
        <f t="shared" si="8"/>
        <v>N/A</v>
      </c>
      <c r="E25" s="14">
        <v>4163.1045285</v>
      </c>
      <c r="F25" s="11" t="str">
        <f t="shared" si="9"/>
        <v>N/A</v>
      </c>
      <c r="G25" s="14">
        <v>4214.2397903000001</v>
      </c>
      <c r="H25" s="11" t="str">
        <f t="shared" si="10"/>
        <v>N/A</v>
      </c>
      <c r="I25" s="12">
        <v>0.98709999999999998</v>
      </c>
      <c r="J25" s="12">
        <v>1.228</v>
      </c>
      <c r="K25" s="50" t="s">
        <v>739</v>
      </c>
      <c r="L25" s="9" t="str">
        <f t="shared" si="11"/>
        <v>Yes</v>
      </c>
    </row>
    <row r="26" spans="1:12" x14ac:dyDescent="0.2">
      <c r="A26" s="2" t="s">
        <v>1137</v>
      </c>
      <c r="B26" s="50" t="s">
        <v>213</v>
      </c>
      <c r="C26" s="14">
        <v>8189.6227656999999</v>
      </c>
      <c r="D26" s="11" t="str">
        <f t="shared" si="8"/>
        <v>N/A</v>
      </c>
      <c r="E26" s="14">
        <v>8019.5894627999996</v>
      </c>
      <c r="F26" s="11" t="str">
        <f t="shared" si="9"/>
        <v>N/A</v>
      </c>
      <c r="G26" s="14">
        <v>7862.6740919000003</v>
      </c>
      <c r="H26" s="11" t="str">
        <f t="shared" si="10"/>
        <v>N/A</v>
      </c>
      <c r="I26" s="12">
        <v>-2.08</v>
      </c>
      <c r="J26" s="12">
        <v>-1.96</v>
      </c>
      <c r="K26" s="50" t="s">
        <v>739</v>
      </c>
      <c r="L26" s="9" t="str">
        <f>IF(J26="Div by 0", "N/A", IF(OR(J26="N/A",K26="N/A"),"N/A", IF(J26&gt;VALUE(MID(K26,1,2)), "No", IF(J26&lt;-1*VALUE(MID(K26,1,2)), "No", "Yes"))))</f>
        <v>Yes</v>
      </c>
    </row>
    <row r="27" spans="1:12" x14ac:dyDescent="0.2">
      <c r="A27" s="2" t="s">
        <v>1138</v>
      </c>
      <c r="B27" s="50" t="s">
        <v>213</v>
      </c>
      <c r="C27" s="14">
        <v>8950.4916888000007</v>
      </c>
      <c r="D27" s="11" t="str">
        <f t="shared" si="8"/>
        <v>N/A</v>
      </c>
      <c r="E27" s="14">
        <v>8739.2890941999995</v>
      </c>
      <c r="F27" s="11" t="str">
        <f t="shared" si="9"/>
        <v>N/A</v>
      </c>
      <c r="G27" s="14">
        <v>8508.2659523000002</v>
      </c>
      <c r="H27" s="11" t="str">
        <f t="shared" si="10"/>
        <v>N/A</v>
      </c>
      <c r="I27" s="12">
        <v>-2.36</v>
      </c>
      <c r="J27" s="12">
        <v>-2.64</v>
      </c>
      <c r="K27" s="50" t="s">
        <v>739</v>
      </c>
      <c r="L27" s="9" t="str">
        <f>IF(J27="Div by 0", "N/A", IF(OR(J27="N/A",K27="N/A"),"N/A", IF(J27&gt;VALUE(MID(K27,1,2)), "No", IF(J27&lt;-1*VALUE(MID(K27,1,2)), "No", "Yes"))))</f>
        <v>Yes</v>
      </c>
    </row>
    <row r="28" spans="1:12" x14ac:dyDescent="0.2">
      <c r="A28" s="65" t="s">
        <v>1139</v>
      </c>
      <c r="B28" s="50" t="s">
        <v>213</v>
      </c>
      <c r="C28" s="14">
        <v>24446.803261000001</v>
      </c>
      <c r="D28" s="11" t="str">
        <f t="shared" si="8"/>
        <v>N/A</v>
      </c>
      <c r="E28" s="14">
        <v>24224.567117999999</v>
      </c>
      <c r="F28" s="11" t="str">
        <f t="shared" si="9"/>
        <v>N/A</v>
      </c>
      <c r="G28" s="14">
        <v>23062.783925</v>
      </c>
      <c r="H28" s="11" t="str">
        <f t="shared" si="10"/>
        <v>N/A</v>
      </c>
      <c r="I28" s="12">
        <v>-0.90900000000000003</v>
      </c>
      <c r="J28" s="12">
        <v>-4.8</v>
      </c>
      <c r="K28" s="50" t="s">
        <v>739</v>
      </c>
      <c r="L28" s="9" t="str">
        <f>IF(J28="Div by 0", "N/A", IF(K28="N/A","N/A", IF(J28&gt;VALUE(MID(K28,1,2)), "No", IF(J28&lt;-1*VALUE(MID(K28,1,2)), "No", "Yes"))))</f>
        <v>Yes</v>
      </c>
    </row>
    <row r="29" spans="1:12" x14ac:dyDescent="0.2">
      <c r="A29" s="2" t="s">
        <v>1140</v>
      </c>
      <c r="B29" s="50" t="s">
        <v>213</v>
      </c>
      <c r="C29" s="14">
        <v>23028.187894999999</v>
      </c>
      <c r="D29" s="11" t="str">
        <f t="shared" si="8"/>
        <v>N/A</v>
      </c>
      <c r="E29" s="14">
        <v>22679.288551000001</v>
      </c>
      <c r="F29" s="11" t="str">
        <f t="shared" si="9"/>
        <v>N/A</v>
      </c>
      <c r="G29" s="14">
        <v>21965.83898</v>
      </c>
      <c r="H29" s="11" t="str">
        <f t="shared" si="10"/>
        <v>N/A</v>
      </c>
      <c r="I29" s="12">
        <v>-1.52</v>
      </c>
      <c r="J29" s="12">
        <v>-3.15</v>
      </c>
      <c r="K29" s="50" t="s">
        <v>739</v>
      </c>
      <c r="L29" s="9" t="str">
        <f>IF(J29="Div by 0", "N/A", IF(K29="N/A","N/A", IF(J29&gt;VALUE(MID(K29,1,2)), "No", IF(J29&lt;-1*VALUE(MID(K29,1,2)), "No", "Yes"))))</f>
        <v>Yes</v>
      </c>
    </row>
    <row r="30" spans="1:12" x14ac:dyDescent="0.2">
      <c r="A30" s="2" t="s">
        <v>1141</v>
      </c>
      <c r="B30" s="50" t="s">
        <v>213</v>
      </c>
      <c r="C30" s="14">
        <v>27193.174034</v>
      </c>
      <c r="D30" s="11" t="str">
        <f t="shared" si="8"/>
        <v>N/A</v>
      </c>
      <c r="E30" s="14">
        <v>27100.863860000001</v>
      </c>
      <c r="F30" s="11" t="str">
        <f t="shared" si="9"/>
        <v>N/A</v>
      </c>
      <c r="G30" s="14">
        <v>25274.626607999999</v>
      </c>
      <c r="H30" s="11" t="str">
        <f t="shared" si="10"/>
        <v>N/A</v>
      </c>
      <c r="I30" s="12">
        <v>-0.33900000000000002</v>
      </c>
      <c r="J30" s="12">
        <v>-6.74</v>
      </c>
      <c r="K30" s="50" t="s">
        <v>739</v>
      </c>
      <c r="L30" s="9" t="str">
        <f>IF(J30="Div by 0", "N/A", IF(K30="N/A","N/A", IF(J30&gt;VALUE(MID(K30,1,2)), "No", IF(J30&lt;-1*VALUE(MID(K30,1,2)), "No", "Yes"))))</f>
        <v>Yes</v>
      </c>
    </row>
    <row r="31" spans="1:12" x14ac:dyDescent="0.2">
      <c r="A31" s="2" t="s">
        <v>1142</v>
      </c>
      <c r="B31" s="50" t="s">
        <v>213</v>
      </c>
      <c r="C31" s="14">
        <v>23061.124583000001</v>
      </c>
      <c r="D31" s="11" t="str">
        <f t="shared" si="8"/>
        <v>N/A</v>
      </c>
      <c r="E31" s="14">
        <v>22733.537693999999</v>
      </c>
      <c r="F31" s="11" t="str">
        <f t="shared" si="9"/>
        <v>N/A</v>
      </c>
      <c r="G31" s="14">
        <v>21753.050325</v>
      </c>
      <c r="H31" s="11" t="str">
        <f t="shared" si="10"/>
        <v>N/A</v>
      </c>
      <c r="I31" s="12">
        <v>-1.42</v>
      </c>
      <c r="J31" s="12">
        <v>-4.3099999999999996</v>
      </c>
      <c r="K31" s="50" t="s">
        <v>739</v>
      </c>
      <c r="L31" s="9" t="str">
        <f>IF(J31="Div by 0", "N/A", IF(OR(J31="N/A",K31="N/A"),"N/A", IF(J31&gt;VALUE(MID(K31,1,2)), "No", IF(J31&lt;-1*VALUE(MID(K31,1,2)), "No", "Yes"))))</f>
        <v>Yes</v>
      </c>
    </row>
    <row r="32" spans="1:12" x14ac:dyDescent="0.2">
      <c r="A32" s="2" t="s">
        <v>1143</v>
      </c>
      <c r="B32" s="50" t="s">
        <v>213</v>
      </c>
      <c r="C32" s="14">
        <v>26743.169635999999</v>
      </c>
      <c r="D32" s="11" t="str">
        <f t="shared" si="8"/>
        <v>N/A</v>
      </c>
      <c r="E32" s="14">
        <v>26674.238936999998</v>
      </c>
      <c r="F32" s="11" t="str">
        <f t="shared" si="9"/>
        <v>N/A</v>
      </c>
      <c r="G32" s="14">
        <v>25184.803897999998</v>
      </c>
      <c r="H32" s="11" t="str">
        <f t="shared" si="10"/>
        <v>N/A</v>
      </c>
      <c r="I32" s="12">
        <v>-0.25800000000000001</v>
      </c>
      <c r="J32" s="12">
        <v>-5.58</v>
      </c>
      <c r="K32" s="50" t="s">
        <v>739</v>
      </c>
      <c r="L32" s="9" t="str">
        <f>IF(J32="Div by 0", "N/A", IF(OR(J32="N/A",K32="N/A"),"N/A", IF(J32&gt;VALUE(MID(K32,1,2)), "No", IF(J32&lt;-1*VALUE(MID(K32,1,2)), "No", "Yes"))))</f>
        <v>Yes</v>
      </c>
    </row>
    <row r="33" spans="1:12" x14ac:dyDescent="0.2">
      <c r="A33" s="2" t="s">
        <v>1719</v>
      </c>
      <c r="B33" s="50" t="s">
        <v>213</v>
      </c>
      <c r="C33" s="14">
        <v>17981.463068000001</v>
      </c>
      <c r="D33" s="11" t="str">
        <f t="shared" si="8"/>
        <v>N/A</v>
      </c>
      <c r="E33" s="14">
        <v>14726.131171000001</v>
      </c>
      <c r="F33" s="11" t="str">
        <f t="shared" si="9"/>
        <v>N/A</v>
      </c>
      <c r="G33" s="14">
        <v>14602.435876</v>
      </c>
      <c r="H33" s="11" t="str">
        <f t="shared" si="10"/>
        <v>N/A</v>
      </c>
      <c r="I33" s="12">
        <v>-18.100000000000001</v>
      </c>
      <c r="J33" s="12">
        <v>-0.84</v>
      </c>
      <c r="K33" s="50" t="s">
        <v>739</v>
      </c>
      <c r="L33" s="9" t="str">
        <f t="shared" ref="L33:L45" si="12">IF(J33="Div by 0", "N/A", IF(K33="N/A","N/A", IF(J33&gt;VALUE(MID(K33,1,2)), "No", IF(J33&lt;-1*VALUE(MID(K33,1,2)), "No", "Yes"))))</f>
        <v>Yes</v>
      </c>
    </row>
    <row r="34" spans="1:12" x14ac:dyDescent="0.2">
      <c r="A34" s="2" t="s">
        <v>1720</v>
      </c>
      <c r="B34" s="50" t="s">
        <v>213</v>
      </c>
      <c r="C34" s="14">
        <v>426.07651935000001</v>
      </c>
      <c r="D34" s="11" t="str">
        <f t="shared" si="8"/>
        <v>N/A</v>
      </c>
      <c r="E34" s="14">
        <v>472.71050220000001</v>
      </c>
      <c r="F34" s="11" t="str">
        <f t="shared" si="9"/>
        <v>N/A</v>
      </c>
      <c r="G34" s="14">
        <v>495.88523771000001</v>
      </c>
      <c r="H34" s="11" t="str">
        <f t="shared" si="10"/>
        <v>N/A</v>
      </c>
      <c r="I34" s="12">
        <v>10.94</v>
      </c>
      <c r="J34" s="12">
        <v>4.9029999999999996</v>
      </c>
      <c r="K34" s="50" t="s">
        <v>739</v>
      </c>
      <c r="L34" s="9" t="str">
        <f t="shared" si="12"/>
        <v>Yes</v>
      </c>
    </row>
    <row r="35" spans="1:12" x14ac:dyDescent="0.2">
      <c r="A35" s="2" t="s">
        <v>1721</v>
      </c>
      <c r="B35" s="50" t="s">
        <v>213</v>
      </c>
      <c r="C35" s="14">
        <v>23459.976916</v>
      </c>
      <c r="D35" s="11" t="str">
        <f t="shared" si="8"/>
        <v>N/A</v>
      </c>
      <c r="E35" s="14">
        <v>22033.098134</v>
      </c>
      <c r="F35" s="11" t="str">
        <f t="shared" si="9"/>
        <v>N/A</v>
      </c>
      <c r="G35" s="14">
        <v>21003.578133999999</v>
      </c>
      <c r="H35" s="11" t="str">
        <f t="shared" si="10"/>
        <v>N/A</v>
      </c>
      <c r="I35" s="12">
        <v>-6.08</v>
      </c>
      <c r="J35" s="12">
        <v>-4.67</v>
      </c>
      <c r="K35" s="50" t="s">
        <v>739</v>
      </c>
      <c r="L35" s="9" t="str">
        <f t="shared" si="12"/>
        <v>Yes</v>
      </c>
    </row>
    <row r="36" spans="1:12" x14ac:dyDescent="0.2">
      <c r="A36" s="2" t="s">
        <v>1722</v>
      </c>
      <c r="B36" s="50" t="s">
        <v>213</v>
      </c>
      <c r="C36" s="14">
        <v>179.87860624000001</v>
      </c>
      <c r="D36" s="11" t="str">
        <f t="shared" si="8"/>
        <v>N/A</v>
      </c>
      <c r="E36" s="14">
        <v>180.94675258000001</v>
      </c>
      <c r="F36" s="11" t="str">
        <f t="shared" si="9"/>
        <v>N/A</v>
      </c>
      <c r="G36" s="14">
        <v>168.81081262999999</v>
      </c>
      <c r="H36" s="11" t="str">
        <f t="shared" si="10"/>
        <v>N/A</v>
      </c>
      <c r="I36" s="12">
        <v>0.59379999999999999</v>
      </c>
      <c r="J36" s="12">
        <v>-6.71</v>
      </c>
      <c r="K36" s="50" t="s">
        <v>739</v>
      </c>
      <c r="L36" s="9" t="str">
        <f t="shared" si="12"/>
        <v>Yes</v>
      </c>
    </row>
    <row r="37" spans="1:12" x14ac:dyDescent="0.2">
      <c r="A37" s="2" t="s">
        <v>1723</v>
      </c>
      <c r="B37" s="50" t="s">
        <v>213</v>
      </c>
      <c r="C37" s="14">
        <v>58442.409228999997</v>
      </c>
      <c r="D37" s="11" t="str">
        <f t="shared" si="8"/>
        <v>N/A</v>
      </c>
      <c r="E37" s="14">
        <v>55612.341987</v>
      </c>
      <c r="F37" s="11" t="str">
        <f t="shared" si="9"/>
        <v>N/A</v>
      </c>
      <c r="G37" s="14">
        <v>52628.084970999997</v>
      </c>
      <c r="H37" s="11" t="str">
        <f t="shared" si="10"/>
        <v>N/A</v>
      </c>
      <c r="I37" s="12">
        <v>-4.84</v>
      </c>
      <c r="J37" s="12">
        <v>-5.37</v>
      </c>
      <c r="K37" s="50" t="s">
        <v>739</v>
      </c>
      <c r="L37" s="9" t="str">
        <f t="shared" si="12"/>
        <v>Yes</v>
      </c>
    </row>
    <row r="38" spans="1:12" x14ac:dyDescent="0.2">
      <c r="A38" s="2" t="s">
        <v>1724</v>
      </c>
      <c r="B38" s="50" t="s">
        <v>213</v>
      </c>
      <c r="C38" s="14">
        <v>10911.647059000001</v>
      </c>
      <c r="D38" s="11" t="str">
        <f t="shared" si="8"/>
        <v>N/A</v>
      </c>
      <c r="E38" s="14">
        <v>13677.634146</v>
      </c>
      <c r="F38" s="11" t="str">
        <f t="shared" si="9"/>
        <v>N/A</v>
      </c>
      <c r="G38" s="14">
        <v>12514.395833</v>
      </c>
      <c r="H38" s="11" t="str">
        <f t="shared" si="10"/>
        <v>N/A</v>
      </c>
      <c r="I38" s="12">
        <v>25.35</v>
      </c>
      <c r="J38" s="12">
        <v>-8.5</v>
      </c>
      <c r="K38" s="50" t="s">
        <v>739</v>
      </c>
      <c r="L38" s="9" t="str">
        <f t="shared" si="12"/>
        <v>Yes</v>
      </c>
    </row>
    <row r="39" spans="1:12" x14ac:dyDescent="0.2">
      <c r="A39" s="2" t="s">
        <v>1725</v>
      </c>
      <c r="B39" s="50" t="s">
        <v>213</v>
      </c>
      <c r="C39" s="14">
        <v>1480.0415525000001</v>
      </c>
      <c r="D39" s="11" t="str">
        <f t="shared" si="8"/>
        <v>N/A</v>
      </c>
      <c r="E39" s="14">
        <v>1722.8264878</v>
      </c>
      <c r="F39" s="11" t="str">
        <f t="shared" si="9"/>
        <v>N/A</v>
      </c>
      <c r="G39" s="14">
        <v>1692.3662076999999</v>
      </c>
      <c r="H39" s="11" t="str">
        <f t="shared" si="10"/>
        <v>N/A</v>
      </c>
      <c r="I39" s="12">
        <v>16.399999999999999</v>
      </c>
      <c r="J39" s="12">
        <v>-1.77</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30817.242690999999</v>
      </c>
      <c r="D41" s="11" t="str">
        <f t="shared" si="8"/>
        <v>N/A</v>
      </c>
      <c r="E41" s="14">
        <v>33911.228129000003</v>
      </c>
      <c r="F41" s="11" t="str">
        <f t="shared" si="9"/>
        <v>N/A</v>
      </c>
      <c r="G41" s="14">
        <v>33426.578579000001</v>
      </c>
      <c r="H41" s="11" t="str">
        <f t="shared" si="10"/>
        <v>N/A</v>
      </c>
      <c r="I41" s="12">
        <v>10.039999999999999</v>
      </c>
      <c r="J41" s="12">
        <v>-1.43</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27623.704432999999</v>
      </c>
      <c r="D44" s="11" t="str">
        <f t="shared" si="8"/>
        <v>N/A</v>
      </c>
      <c r="E44" s="14">
        <v>27779.624165000001</v>
      </c>
      <c r="F44" s="11" t="str">
        <f t="shared" si="9"/>
        <v>N/A</v>
      </c>
      <c r="G44" s="14">
        <v>26825.521714999999</v>
      </c>
      <c r="H44" s="11" t="str">
        <f t="shared" si="10"/>
        <v>N/A</v>
      </c>
      <c r="I44" s="12">
        <v>0.56440000000000001</v>
      </c>
      <c r="J44" s="12">
        <v>-3.43</v>
      </c>
      <c r="K44" s="50" t="s">
        <v>739</v>
      </c>
      <c r="L44" s="9" t="str">
        <f t="shared" si="12"/>
        <v>Yes</v>
      </c>
    </row>
    <row r="45" spans="1:12" ht="25.5" x14ac:dyDescent="0.2">
      <c r="A45" s="2" t="s">
        <v>1145</v>
      </c>
      <c r="B45" s="50" t="s">
        <v>213</v>
      </c>
      <c r="C45" s="14">
        <v>703.88590066999996</v>
      </c>
      <c r="D45" s="11" t="str">
        <f t="shared" si="8"/>
        <v>N/A</v>
      </c>
      <c r="E45" s="14">
        <v>763.73963125</v>
      </c>
      <c r="F45" s="11" t="str">
        <f t="shared" si="9"/>
        <v>N/A</v>
      </c>
      <c r="G45" s="14">
        <v>733.74193759000002</v>
      </c>
      <c r="H45" s="11" t="str">
        <f t="shared" si="10"/>
        <v>N/A</v>
      </c>
      <c r="I45" s="12">
        <v>8.5030000000000001</v>
      </c>
      <c r="J45" s="12">
        <v>-3.93</v>
      </c>
      <c r="K45" s="50" t="s">
        <v>739</v>
      </c>
      <c r="L45" s="9" t="str">
        <f t="shared" si="12"/>
        <v>Yes</v>
      </c>
    </row>
    <row r="46" spans="1:12" x14ac:dyDescent="0.2">
      <c r="A46" s="2" t="s">
        <v>1146</v>
      </c>
      <c r="B46" s="37" t="s">
        <v>213</v>
      </c>
      <c r="C46" s="49">
        <v>81743.263242000001</v>
      </c>
      <c r="D46" s="46" t="str">
        <f t="shared" si="8"/>
        <v>N/A</v>
      </c>
      <c r="E46" s="49">
        <v>83671.745486999993</v>
      </c>
      <c r="F46" s="46" t="str">
        <f t="shared" si="9"/>
        <v>N/A</v>
      </c>
      <c r="G46" s="49">
        <v>83606.201887000003</v>
      </c>
      <c r="H46" s="46" t="str">
        <f t="shared" si="10"/>
        <v>N/A</v>
      </c>
      <c r="I46" s="12">
        <v>2.359</v>
      </c>
      <c r="J46" s="12">
        <v>-7.8E-2</v>
      </c>
      <c r="K46" s="47" t="s">
        <v>739</v>
      </c>
      <c r="L46" s="9" t="str">
        <f>IF(J46="Div by 0", "N/A", IF(K46="N/A","N/A", IF(J46&gt;VALUE(MID(K46,1,2)), "No", IF(J46&lt;-1*VALUE(MID(K46,1,2)), "No", "Yes"))))</f>
        <v>Yes</v>
      </c>
    </row>
    <row r="47" spans="1:12" x14ac:dyDescent="0.2">
      <c r="A47" s="66" t="s">
        <v>1147</v>
      </c>
      <c r="B47" s="37" t="s">
        <v>213</v>
      </c>
      <c r="C47" s="49">
        <v>56819.253833000002</v>
      </c>
      <c r="D47" s="46" t="str">
        <f t="shared" si="8"/>
        <v>N/A</v>
      </c>
      <c r="E47" s="49">
        <v>58002.227478000001</v>
      </c>
      <c r="F47" s="46" t="str">
        <f t="shared" si="9"/>
        <v>N/A</v>
      </c>
      <c r="G47" s="49">
        <v>56834.643528000001</v>
      </c>
      <c r="H47" s="46" t="str">
        <f t="shared" si="10"/>
        <v>N/A</v>
      </c>
      <c r="I47" s="12">
        <v>2.0819999999999999</v>
      </c>
      <c r="J47" s="12">
        <v>-2.0099999999999998</v>
      </c>
      <c r="K47" s="47" t="s">
        <v>739</v>
      </c>
      <c r="L47" s="9" t="str">
        <f>IF(J47="Div by 0", "N/A", IF(K47="N/A","N/A", IF(J47&gt;VALUE(MID(K47,1,2)), "No", IF(J47&lt;-1*VALUE(MID(K47,1,2)), "No", "Yes"))))</f>
        <v>Yes</v>
      </c>
    </row>
    <row r="48" spans="1:12" ht="25.5" x14ac:dyDescent="0.2">
      <c r="A48" s="2" t="s">
        <v>1148</v>
      </c>
      <c r="B48" s="37" t="s">
        <v>213</v>
      </c>
      <c r="C48" s="49">
        <v>80262.662846000007</v>
      </c>
      <c r="D48" s="46" t="str">
        <f t="shared" si="8"/>
        <v>N/A</v>
      </c>
      <c r="E48" s="49">
        <v>83095.686526000005</v>
      </c>
      <c r="F48" s="46" t="str">
        <f t="shared" si="9"/>
        <v>N/A</v>
      </c>
      <c r="G48" s="49">
        <v>79009.179204999993</v>
      </c>
      <c r="H48" s="46" t="str">
        <f t="shared" si="10"/>
        <v>N/A</v>
      </c>
      <c r="I48" s="12">
        <v>3.53</v>
      </c>
      <c r="J48" s="12">
        <v>-4.92</v>
      </c>
      <c r="K48" s="47" t="s">
        <v>739</v>
      </c>
      <c r="L48" s="9" t="str">
        <f>IF(J48="Div by 0", "N/A", IF(K48="N/A","N/A", IF(J48&gt;VALUE(MID(K48,1,2)), "No", IF(J48&lt;-1*VALUE(MID(K48,1,2)), "No", "Yes"))))</f>
        <v>Yes</v>
      </c>
    </row>
    <row r="49" spans="1:12" x14ac:dyDescent="0.2">
      <c r="A49" s="6" t="s">
        <v>1149</v>
      </c>
      <c r="B49" s="37" t="s">
        <v>213</v>
      </c>
      <c r="C49" s="49">
        <v>74348.737074000004</v>
      </c>
      <c r="D49" s="46" t="str">
        <f t="shared" si="8"/>
        <v>N/A</v>
      </c>
      <c r="E49" s="49">
        <v>73540.731104999999</v>
      </c>
      <c r="F49" s="46" t="str">
        <f t="shared" si="9"/>
        <v>N/A</v>
      </c>
      <c r="G49" s="49">
        <v>70442.758763000005</v>
      </c>
      <c r="H49" s="46" t="str">
        <f t="shared" si="10"/>
        <v>N/A</v>
      </c>
      <c r="I49" s="12">
        <v>-1.0900000000000001</v>
      </c>
      <c r="J49" s="12">
        <v>-4.21</v>
      </c>
      <c r="K49" s="47" t="s">
        <v>739</v>
      </c>
      <c r="L49" s="9" t="str">
        <f t="shared" ref="L49:L59" si="13">IF(J49="Div by 0", "N/A", IF(K49="N/A","N/A", IF(J49&gt;VALUE(MID(K49,1,2)), "No", IF(J49&lt;-1*VALUE(MID(K49,1,2)), "No", "Yes"))))</f>
        <v>Yes</v>
      </c>
    </row>
    <row r="50" spans="1:12" ht="25.5" x14ac:dyDescent="0.2">
      <c r="A50" s="2" t="s">
        <v>1150</v>
      </c>
      <c r="B50" s="37" t="s">
        <v>213</v>
      </c>
      <c r="C50" s="49">
        <v>44078.77175</v>
      </c>
      <c r="D50" s="46" t="str">
        <f t="shared" si="8"/>
        <v>N/A</v>
      </c>
      <c r="E50" s="49">
        <v>43813.592815999997</v>
      </c>
      <c r="F50" s="46" t="str">
        <f t="shared" si="9"/>
        <v>N/A</v>
      </c>
      <c r="G50" s="49">
        <v>43202.188965000001</v>
      </c>
      <c r="H50" s="46" t="str">
        <f t="shared" si="10"/>
        <v>N/A</v>
      </c>
      <c r="I50" s="12">
        <v>-0.60199999999999998</v>
      </c>
      <c r="J50" s="12">
        <v>-1.4</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v>57194.335541</v>
      </c>
      <c r="D52" s="46" t="str">
        <f t="shared" si="14"/>
        <v>N/A</v>
      </c>
      <c r="E52" s="49">
        <v>64839.669549999999</v>
      </c>
      <c r="F52" s="46" t="str">
        <f t="shared" si="15"/>
        <v>N/A</v>
      </c>
      <c r="G52" s="49">
        <v>66659.994227999996</v>
      </c>
      <c r="H52" s="46" t="str">
        <f t="shared" si="16"/>
        <v>N/A</v>
      </c>
      <c r="I52" s="12">
        <v>13.37</v>
      </c>
      <c r="J52" s="12">
        <v>2.8069999999999999</v>
      </c>
      <c r="K52" s="47" t="s">
        <v>739</v>
      </c>
      <c r="L52" s="9" t="str">
        <f t="shared" si="13"/>
        <v>Yes</v>
      </c>
    </row>
    <row r="53" spans="1:12" ht="25.5" x14ac:dyDescent="0.2">
      <c r="A53" s="2" t="s">
        <v>1153</v>
      </c>
      <c r="B53" s="37" t="s">
        <v>213</v>
      </c>
      <c r="C53" s="49">
        <v>57971.857605999998</v>
      </c>
      <c r="D53" s="46" t="str">
        <f t="shared" si="14"/>
        <v>N/A</v>
      </c>
      <c r="E53" s="49">
        <v>56425.689064999999</v>
      </c>
      <c r="F53" s="46" t="str">
        <f t="shared" si="15"/>
        <v>N/A</v>
      </c>
      <c r="G53" s="49">
        <v>55053.364246999998</v>
      </c>
      <c r="H53" s="46" t="str">
        <f t="shared" si="16"/>
        <v>N/A</v>
      </c>
      <c r="I53" s="12">
        <v>-2.67</v>
      </c>
      <c r="J53" s="12">
        <v>-2.4300000000000002</v>
      </c>
      <c r="K53" s="47" t="s">
        <v>739</v>
      </c>
      <c r="L53" s="9" t="str">
        <f t="shared" si="13"/>
        <v>Yes</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87697.509147999997</v>
      </c>
      <c r="D55" s="46" t="str">
        <f t="shared" si="14"/>
        <v>N/A</v>
      </c>
      <c r="E55" s="49">
        <v>87676.028367000006</v>
      </c>
      <c r="F55" s="46" t="str">
        <f t="shared" si="15"/>
        <v>N/A</v>
      </c>
      <c r="G55" s="49">
        <v>83868.561384999994</v>
      </c>
      <c r="H55" s="46" t="str">
        <f t="shared" si="16"/>
        <v>N/A</v>
      </c>
      <c r="I55" s="12">
        <v>-2.4E-2</v>
      </c>
      <c r="J55" s="12">
        <v>-4.34</v>
      </c>
      <c r="K55" s="47" t="s">
        <v>739</v>
      </c>
      <c r="L55" s="9" t="str">
        <f t="shared" si="13"/>
        <v>Yes</v>
      </c>
    </row>
    <row r="56" spans="1:12" ht="25.5" x14ac:dyDescent="0.2">
      <c r="A56" s="2" t="s">
        <v>1156</v>
      </c>
      <c r="B56" s="37" t="s">
        <v>213</v>
      </c>
      <c r="C56" s="49">
        <v>45209.912933</v>
      </c>
      <c r="D56" s="46" t="str">
        <f t="shared" si="14"/>
        <v>N/A</v>
      </c>
      <c r="E56" s="49">
        <v>39018.723529000003</v>
      </c>
      <c r="F56" s="46" t="str">
        <f t="shared" si="15"/>
        <v>N/A</v>
      </c>
      <c r="G56" s="49">
        <v>38669.695121999997</v>
      </c>
      <c r="H56" s="46" t="str">
        <f t="shared" si="16"/>
        <v>N/A</v>
      </c>
      <c r="I56" s="12">
        <v>-13.7</v>
      </c>
      <c r="J56" s="12">
        <v>-0.89500000000000002</v>
      </c>
      <c r="K56" s="47" t="s">
        <v>739</v>
      </c>
      <c r="L56" s="9" t="str">
        <f t="shared" si="13"/>
        <v>Yes</v>
      </c>
    </row>
    <row r="57" spans="1:12" ht="25.5" x14ac:dyDescent="0.2">
      <c r="A57" s="2" t="s">
        <v>1157</v>
      </c>
      <c r="B57" s="37" t="s">
        <v>213</v>
      </c>
      <c r="C57" s="49">
        <v>66345.783783999999</v>
      </c>
      <c r="D57" s="46" t="str">
        <f t="shared" si="14"/>
        <v>N/A</v>
      </c>
      <c r="E57" s="49">
        <v>54979.453487999999</v>
      </c>
      <c r="F57" s="46" t="str">
        <f t="shared" si="15"/>
        <v>N/A</v>
      </c>
      <c r="G57" s="49">
        <v>51111.544776000002</v>
      </c>
      <c r="H57" s="46" t="str">
        <f t="shared" si="16"/>
        <v>N/A</v>
      </c>
      <c r="I57" s="12">
        <v>-17.100000000000001</v>
      </c>
      <c r="J57" s="12">
        <v>-7.04</v>
      </c>
      <c r="K57" s="47" t="s">
        <v>739</v>
      </c>
      <c r="L57" s="9" t="str">
        <f t="shared" si="13"/>
        <v>Yes</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5687872386</v>
      </c>
      <c r="F60" s="46" t="str">
        <f t="shared" si="15"/>
        <v>N/A</v>
      </c>
      <c r="G60" s="49">
        <v>5697507445</v>
      </c>
      <c r="H60" s="46" t="str">
        <f t="shared" si="16"/>
        <v>N/A</v>
      </c>
      <c r="I60" s="12" t="s">
        <v>213</v>
      </c>
      <c r="J60" s="12">
        <v>0.1694</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16440252</v>
      </c>
      <c r="F61" s="46" t="str">
        <f t="shared" si="15"/>
        <v>N/A</v>
      </c>
      <c r="G61" s="49">
        <v>33660189</v>
      </c>
      <c r="H61" s="46" t="str">
        <f t="shared" si="16"/>
        <v>N/A</v>
      </c>
      <c r="I61" s="12" t="s">
        <v>213</v>
      </c>
      <c r="J61" s="12">
        <v>104.7</v>
      </c>
      <c r="K61" s="47" t="s">
        <v>739</v>
      </c>
      <c r="L61" s="9" t="str">
        <f t="shared" si="17"/>
        <v>No</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8044</v>
      </c>
      <c r="F63" s="46" t="str">
        <f t="shared" si="15"/>
        <v>N/A</v>
      </c>
      <c r="G63" s="49">
        <v>55</v>
      </c>
      <c r="H63" s="46" t="str">
        <f t="shared" si="16"/>
        <v>N/A</v>
      </c>
      <c r="I63" s="12" t="s">
        <v>213</v>
      </c>
      <c r="J63" s="12">
        <v>-99.3</v>
      </c>
      <c r="K63" s="47" t="s">
        <v>739</v>
      </c>
      <c r="L63" s="9" t="str">
        <f t="shared" si="17"/>
        <v>No</v>
      </c>
    </row>
    <row r="64" spans="1:12" ht="25.5" x14ac:dyDescent="0.2">
      <c r="A64" s="2" t="s">
        <v>1163</v>
      </c>
      <c r="B64" s="37" t="s">
        <v>213</v>
      </c>
      <c r="C64" s="49" t="s">
        <v>213</v>
      </c>
      <c r="D64" s="46" t="str">
        <f t="shared" si="14"/>
        <v>N/A</v>
      </c>
      <c r="E64" s="49">
        <v>111791401</v>
      </c>
      <c r="F64" s="46" t="str">
        <f t="shared" si="15"/>
        <v>N/A</v>
      </c>
      <c r="G64" s="49">
        <v>108150346</v>
      </c>
      <c r="H64" s="46" t="str">
        <f t="shared" si="16"/>
        <v>N/A</v>
      </c>
      <c r="I64" s="12" t="s">
        <v>213</v>
      </c>
      <c r="J64" s="12">
        <v>-3.26</v>
      </c>
      <c r="K64" s="47" t="s">
        <v>739</v>
      </c>
      <c r="L64" s="9" t="str">
        <f t="shared" si="17"/>
        <v>Yes</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5478020192</v>
      </c>
      <c r="F66" s="46" t="str">
        <f t="shared" si="15"/>
        <v>N/A</v>
      </c>
      <c r="G66" s="49">
        <v>5445978683</v>
      </c>
      <c r="H66" s="46" t="str">
        <f t="shared" si="16"/>
        <v>N/A</v>
      </c>
      <c r="I66" s="12" t="s">
        <v>213</v>
      </c>
      <c r="J66" s="12">
        <v>-0.58499999999999996</v>
      </c>
      <c r="K66" s="47" t="s">
        <v>739</v>
      </c>
      <c r="L66" s="9" t="str">
        <f t="shared" si="17"/>
        <v>Yes</v>
      </c>
    </row>
    <row r="67" spans="1:12" ht="25.5" x14ac:dyDescent="0.2">
      <c r="A67" s="2" t="s">
        <v>1166</v>
      </c>
      <c r="B67" s="37" t="s">
        <v>213</v>
      </c>
      <c r="C67" s="49" t="s">
        <v>213</v>
      </c>
      <c r="D67" s="46" t="str">
        <f t="shared" si="14"/>
        <v>N/A</v>
      </c>
      <c r="E67" s="49">
        <v>80336577</v>
      </c>
      <c r="F67" s="46" t="str">
        <f t="shared" si="15"/>
        <v>N/A</v>
      </c>
      <c r="G67" s="49">
        <v>107513860</v>
      </c>
      <c r="H67" s="46" t="str">
        <f t="shared" si="16"/>
        <v>N/A</v>
      </c>
      <c r="I67" s="12" t="s">
        <v>213</v>
      </c>
      <c r="J67" s="12">
        <v>33.83</v>
      </c>
      <c r="K67" s="47" t="s">
        <v>739</v>
      </c>
      <c r="L67" s="9" t="str">
        <f t="shared" si="17"/>
        <v>No</v>
      </c>
    </row>
    <row r="68" spans="1:12" ht="25.5" x14ac:dyDescent="0.2">
      <c r="A68" s="2" t="s">
        <v>1167</v>
      </c>
      <c r="B68" s="37" t="s">
        <v>213</v>
      </c>
      <c r="C68" s="49" t="s">
        <v>213</v>
      </c>
      <c r="D68" s="46" t="str">
        <f t="shared" si="14"/>
        <v>N/A</v>
      </c>
      <c r="E68" s="49">
        <v>1275920</v>
      </c>
      <c r="F68" s="46" t="str">
        <f t="shared" si="15"/>
        <v>N/A</v>
      </c>
      <c r="G68" s="49">
        <v>2204312</v>
      </c>
      <c r="H68" s="46" t="str">
        <f t="shared" si="16"/>
        <v>N/A</v>
      </c>
      <c r="I68" s="12" t="s">
        <v>213</v>
      </c>
      <c r="J68" s="12">
        <v>72.760000000000005</v>
      </c>
      <c r="K68" s="47" t="s">
        <v>739</v>
      </c>
      <c r="L68" s="9" t="str">
        <f t="shared" si="17"/>
        <v>No</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50697.592768000002</v>
      </c>
      <c r="D71" s="46" t="str">
        <f t="shared" si="14"/>
        <v>N/A</v>
      </c>
      <c r="E71" s="49">
        <v>50221.377993000002</v>
      </c>
      <c r="F71" s="46" t="str">
        <f t="shared" si="15"/>
        <v>N/A</v>
      </c>
      <c r="G71" s="49">
        <v>47925.333688999999</v>
      </c>
      <c r="H71" s="46" t="str">
        <f t="shared" si="16"/>
        <v>N/A</v>
      </c>
      <c r="I71" s="12">
        <v>-0.93899999999999995</v>
      </c>
      <c r="J71" s="12">
        <v>-4.57</v>
      </c>
      <c r="K71" s="47" t="s">
        <v>739</v>
      </c>
      <c r="L71" s="9" t="str">
        <f t="shared" ref="L71:L81" si="18">IF(J71="Div by 0", "N/A", IF(K71="N/A","N/A", IF(J71&gt;VALUE(MID(K71,1,2)), "No", IF(J71&lt;-1*VALUE(MID(K71,1,2)), "No", "Yes"))))</f>
        <v>Yes</v>
      </c>
    </row>
    <row r="72" spans="1:12" ht="25.5" x14ac:dyDescent="0.2">
      <c r="A72" s="2" t="s">
        <v>1171</v>
      </c>
      <c r="B72" s="37" t="s">
        <v>213</v>
      </c>
      <c r="C72" s="49">
        <v>145.12301632</v>
      </c>
      <c r="D72" s="46" t="str">
        <f t="shared" si="14"/>
        <v>N/A</v>
      </c>
      <c r="E72" s="49">
        <v>582.40938075999998</v>
      </c>
      <c r="F72" s="46" t="str">
        <f t="shared" si="15"/>
        <v>N/A</v>
      </c>
      <c r="G72" s="49">
        <v>1136.6309515999999</v>
      </c>
      <c r="H72" s="46" t="str">
        <f t="shared" si="16"/>
        <v>N/A</v>
      </c>
      <c r="I72" s="12">
        <v>301.3</v>
      </c>
      <c r="J72" s="12">
        <v>95.16</v>
      </c>
      <c r="K72" s="47" t="s">
        <v>739</v>
      </c>
      <c r="L72" s="9" t="str">
        <f t="shared" si="18"/>
        <v>No</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v>12.774834437000001</v>
      </c>
      <c r="D74" s="46" t="str">
        <f t="shared" si="14"/>
        <v>N/A</v>
      </c>
      <c r="E74" s="49">
        <v>13.916955016999999</v>
      </c>
      <c r="F74" s="46" t="str">
        <f t="shared" si="15"/>
        <v>N/A</v>
      </c>
      <c r="G74" s="49">
        <v>7.9365079399999997E-2</v>
      </c>
      <c r="H74" s="46" t="str">
        <f t="shared" si="16"/>
        <v>N/A</v>
      </c>
      <c r="I74" s="12">
        <v>8.94</v>
      </c>
      <c r="J74" s="12">
        <v>-99.4</v>
      </c>
      <c r="K74" s="47" t="s">
        <v>739</v>
      </c>
      <c r="L74" s="9" t="str">
        <f t="shared" si="18"/>
        <v>No</v>
      </c>
    </row>
    <row r="75" spans="1:12" ht="25.5" x14ac:dyDescent="0.2">
      <c r="A75" s="2" t="s">
        <v>1174</v>
      </c>
      <c r="B75" s="37" t="s">
        <v>213</v>
      </c>
      <c r="C75" s="49">
        <v>35175.264352999999</v>
      </c>
      <c r="D75" s="46" t="str">
        <f t="shared" si="14"/>
        <v>N/A</v>
      </c>
      <c r="E75" s="49">
        <v>35433.090649999998</v>
      </c>
      <c r="F75" s="46" t="str">
        <f t="shared" si="15"/>
        <v>N/A</v>
      </c>
      <c r="G75" s="49">
        <v>34585.975696000001</v>
      </c>
      <c r="H75" s="46" t="str">
        <f t="shared" si="16"/>
        <v>N/A</v>
      </c>
      <c r="I75" s="12">
        <v>0.73299999999999998</v>
      </c>
      <c r="J75" s="12">
        <v>-2.39</v>
      </c>
      <c r="K75" s="47" t="s">
        <v>739</v>
      </c>
      <c r="L75" s="9" t="str">
        <f t="shared" si="18"/>
        <v>Yes</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71914.590689999997</v>
      </c>
      <c r="D77" s="46" t="str">
        <f t="shared" si="14"/>
        <v>N/A</v>
      </c>
      <c r="E77" s="49">
        <v>71975.984337999995</v>
      </c>
      <c r="F77" s="46" t="str">
        <f t="shared" si="15"/>
        <v>N/A</v>
      </c>
      <c r="G77" s="49">
        <v>68935.566422999997</v>
      </c>
      <c r="H77" s="46" t="str">
        <f t="shared" si="16"/>
        <v>N/A</v>
      </c>
      <c r="I77" s="12">
        <v>8.5400000000000004E-2</v>
      </c>
      <c r="J77" s="12">
        <v>-4.22</v>
      </c>
      <c r="K77" s="47" t="s">
        <v>739</v>
      </c>
      <c r="L77" s="9" t="str">
        <f t="shared" si="18"/>
        <v>Yes</v>
      </c>
    </row>
    <row r="78" spans="1:12" ht="25.5" x14ac:dyDescent="0.2">
      <c r="A78" s="2" t="s">
        <v>1177</v>
      </c>
      <c r="B78" s="37" t="s">
        <v>213</v>
      </c>
      <c r="C78" s="49">
        <v>16922.225468000001</v>
      </c>
      <c r="D78" s="46" t="str">
        <f t="shared" si="14"/>
        <v>N/A</v>
      </c>
      <c r="E78" s="49">
        <v>15752.27</v>
      </c>
      <c r="F78" s="46" t="str">
        <f t="shared" si="15"/>
        <v>N/A</v>
      </c>
      <c r="G78" s="49">
        <v>17027.852392000001</v>
      </c>
      <c r="H78" s="46" t="str">
        <f t="shared" si="16"/>
        <v>N/A</v>
      </c>
      <c r="I78" s="12">
        <v>-6.91</v>
      </c>
      <c r="J78" s="12">
        <v>8.0980000000000008</v>
      </c>
      <c r="K78" s="47" t="s">
        <v>739</v>
      </c>
      <c r="L78" s="9" t="str">
        <f t="shared" si="18"/>
        <v>Yes</v>
      </c>
    </row>
    <row r="79" spans="1:12" ht="25.5" x14ac:dyDescent="0.2">
      <c r="A79" s="2" t="s">
        <v>1178</v>
      </c>
      <c r="B79" s="37" t="s">
        <v>213</v>
      </c>
      <c r="C79" s="49">
        <v>12275.405405</v>
      </c>
      <c r="D79" s="46" t="str">
        <f t="shared" si="14"/>
        <v>N/A</v>
      </c>
      <c r="E79" s="49">
        <v>14836.279070000001</v>
      </c>
      <c r="F79" s="46" t="str">
        <f t="shared" si="15"/>
        <v>N/A</v>
      </c>
      <c r="G79" s="49">
        <v>16450.089552000001</v>
      </c>
      <c r="H79" s="46" t="str">
        <f t="shared" si="16"/>
        <v>N/A</v>
      </c>
      <c r="I79" s="12">
        <v>20.86</v>
      </c>
      <c r="J79" s="12">
        <v>10.88</v>
      </c>
      <c r="K79" s="47" t="s">
        <v>739</v>
      </c>
      <c r="L79" s="9" t="str">
        <f t="shared" si="18"/>
        <v>Yes</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5689089308</v>
      </c>
      <c r="F82" s="46" t="str">
        <f t="shared" si="15"/>
        <v>N/A</v>
      </c>
      <c r="G82" s="49">
        <v>5699299907</v>
      </c>
      <c r="H82" s="46" t="str">
        <f t="shared" si="16"/>
        <v>N/A</v>
      </c>
      <c r="I82" s="12" t="s">
        <v>213</v>
      </c>
      <c r="J82" s="12">
        <v>0.17949999999999999</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75402</v>
      </c>
      <c r="F83" s="46" t="str">
        <f t="shared" ref="F83:F114" si="21">IF($B83="N/A","N/A",IF(E83&gt;10,"No",IF(E83&lt;-10,"No","Yes")))</f>
        <v>N/A</v>
      </c>
      <c r="G83" s="38">
        <v>78934</v>
      </c>
      <c r="H83" s="46" t="str">
        <f t="shared" ref="H83:H114" si="22">IF($B83="N/A","N/A",IF(G83&gt;10,"No",IF(G83&lt;-10,"No","Yes")))</f>
        <v>N/A</v>
      </c>
      <c r="I83" s="12" t="s">
        <v>213</v>
      </c>
      <c r="J83" s="12">
        <v>4.6840000000000002</v>
      </c>
      <c r="K83" s="47" t="s">
        <v>739</v>
      </c>
      <c r="L83" s="9" t="str">
        <f t="shared" si="19"/>
        <v>Yes</v>
      </c>
    </row>
    <row r="84" spans="1:12" x14ac:dyDescent="0.2">
      <c r="A84" s="2" t="s">
        <v>358</v>
      </c>
      <c r="B84" s="37" t="s">
        <v>213</v>
      </c>
      <c r="C84" s="49" t="s">
        <v>213</v>
      </c>
      <c r="D84" s="46" t="str">
        <f t="shared" si="20"/>
        <v>N/A</v>
      </c>
      <c r="E84" s="49">
        <v>75450.111508999995</v>
      </c>
      <c r="F84" s="46" t="str">
        <f t="shared" si="21"/>
        <v>N/A</v>
      </c>
      <c r="G84" s="49">
        <v>72203.358590999997</v>
      </c>
      <c r="H84" s="46" t="str">
        <f t="shared" si="22"/>
        <v>N/A</v>
      </c>
      <c r="I84" s="12" t="s">
        <v>213</v>
      </c>
      <c r="J84" s="12">
        <v>-4.3</v>
      </c>
      <c r="K84" s="47" t="s">
        <v>739</v>
      </c>
      <c r="L84" s="9" t="str">
        <f t="shared" si="19"/>
        <v>Yes</v>
      </c>
    </row>
    <row r="85" spans="1:12" ht="25.5" x14ac:dyDescent="0.2">
      <c r="A85" s="2" t="s">
        <v>1181</v>
      </c>
      <c r="B85" s="37" t="s">
        <v>213</v>
      </c>
      <c r="C85" s="49" t="s">
        <v>213</v>
      </c>
      <c r="D85" s="46" t="str">
        <f t="shared" si="20"/>
        <v>N/A</v>
      </c>
      <c r="E85" s="49">
        <v>49837596</v>
      </c>
      <c r="F85" s="46" t="str">
        <f t="shared" si="21"/>
        <v>N/A</v>
      </c>
      <c r="G85" s="49">
        <v>107314210</v>
      </c>
      <c r="H85" s="46" t="str">
        <f t="shared" si="22"/>
        <v>N/A</v>
      </c>
      <c r="I85" s="12" t="s">
        <v>213</v>
      </c>
      <c r="J85" s="12">
        <v>115.3</v>
      </c>
      <c r="K85" s="47" t="s">
        <v>739</v>
      </c>
      <c r="L85" s="9" t="str">
        <f t="shared" si="19"/>
        <v>No</v>
      </c>
    </row>
    <row r="86" spans="1:12" x14ac:dyDescent="0.2">
      <c r="A86" s="2" t="s">
        <v>729</v>
      </c>
      <c r="B86" s="37" t="s">
        <v>213</v>
      </c>
      <c r="C86" s="49" t="s">
        <v>213</v>
      </c>
      <c r="D86" s="46" t="str">
        <f t="shared" si="20"/>
        <v>N/A</v>
      </c>
      <c r="E86" s="38">
        <v>6796</v>
      </c>
      <c r="F86" s="46" t="str">
        <f t="shared" si="21"/>
        <v>N/A</v>
      </c>
      <c r="G86" s="38">
        <v>11388</v>
      </c>
      <c r="H86" s="46" t="str">
        <f t="shared" si="22"/>
        <v>N/A</v>
      </c>
      <c r="I86" s="12" t="s">
        <v>213</v>
      </c>
      <c r="J86" s="12">
        <v>67.569999999999993</v>
      </c>
      <c r="K86" s="47" t="s">
        <v>739</v>
      </c>
      <c r="L86" s="9" t="str">
        <f t="shared" si="19"/>
        <v>No</v>
      </c>
    </row>
    <row r="87" spans="1:12" ht="25.5" x14ac:dyDescent="0.2">
      <c r="A87" s="2" t="s">
        <v>1182</v>
      </c>
      <c r="B87" s="37" t="s">
        <v>213</v>
      </c>
      <c r="C87" s="49" t="s">
        <v>213</v>
      </c>
      <c r="D87" s="46" t="str">
        <f t="shared" si="20"/>
        <v>N/A</v>
      </c>
      <c r="E87" s="49">
        <v>7333.3719835000002</v>
      </c>
      <c r="F87" s="46" t="str">
        <f t="shared" si="21"/>
        <v>N/A</v>
      </c>
      <c r="G87" s="49">
        <v>9423.4466104999992</v>
      </c>
      <c r="H87" s="46" t="str">
        <f t="shared" si="22"/>
        <v>N/A</v>
      </c>
      <c r="I87" s="12" t="s">
        <v>213</v>
      </c>
      <c r="J87" s="12">
        <v>28.5</v>
      </c>
      <c r="K87" s="47" t="s">
        <v>739</v>
      </c>
      <c r="L87" s="9" t="str">
        <f t="shared" si="19"/>
        <v>Yes</v>
      </c>
    </row>
    <row r="88" spans="1:12" ht="25.5" x14ac:dyDescent="0.2">
      <c r="A88" s="2" t="s">
        <v>1183</v>
      </c>
      <c r="B88" s="37" t="s">
        <v>213</v>
      </c>
      <c r="C88" s="49" t="s">
        <v>213</v>
      </c>
      <c r="D88" s="46" t="str">
        <f t="shared" si="20"/>
        <v>N/A</v>
      </c>
      <c r="E88" s="49">
        <v>3842234626</v>
      </c>
      <c r="F88" s="46" t="str">
        <f t="shared" si="21"/>
        <v>N/A</v>
      </c>
      <c r="G88" s="49">
        <v>3802411866</v>
      </c>
      <c r="H88" s="46" t="str">
        <f t="shared" si="22"/>
        <v>N/A</v>
      </c>
      <c r="I88" s="12" t="s">
        <v>213</v>
      </c>
      <c r="J88" s="12">
        <v>-1.04</v>
      </c>
      <c r="K88" s="47" t="s">
        <v>739</v>
      </c>
      <c r="L88" s="9" t="str">
        <f t="shared" si="19"/>
        <v>Yes</v>
      </c>
    </row>
    <row r="89" spans="1:12" x14ac:dyDescent="0.2">
      <c r="A89" s="2" t="s">
        <v>730</v>
      </c>
      <c r="B89" s="37" t="s">
        <v>213</v>
      </c>
      <c r="C89" s="49" t="s">
        <v>213</v>
      </c>
      <c r="D89" s="46" t="str">
        <f t="shared" si="20"/>
        <v>N/A</v>
      </c>
      <c r="E89" s="38">
        <v>42701</v>
      </c>
      <c r="F89" s="46" t="str">
        <f t="shared" si="21"/>
        <v>N/A</v>
      </c>
      <c r="G89" s="38">
        <v>44196</v>
      </c>
      <c r="H89" s="46" t="str">
        <f t="shared" si="22"/>
        <v>N/A</v>
      </c>
      <c r="I89" s="12" t="s">
        <v>213</v>
      </c>
      <c r="J89" s="12">
        <v>3.5009999999999999</v>
      </c>
      <c r="K89" s="47" t="s">
        <v>739</v>
      </c>
      <c r="L89" s="9" t="str">
        <f t="shared" si="19"/>
        <v>Yes</v>
      </c>
    </row>
    <row r="90" spans="1:12" ht="25.5" x14ac:dyDescent="0.2">
      <c r="A90" s="2" t="s">
        <v>1184</v>
      </c>
      <c r="B90" s="37" t="s">
        <v>213</v>
      </c>
      <c r="C90" s="49" t="s">
        <v>213</v>
      </c>
      <c r="D90" s="46" t="str">
        <f t="shared" si="20"/>
        <v>N/A</v>
      </c>
      <c r="E90" s="49">
        <v>89979.968290999997</v>
      </c>
      <c r="F90" s="46" t="str">
        <f t="shared" si="21"/>
        <v>N/A</v>
      </c>
      <c r="G90" s="49">
        <v>86035.203773999994</v>
      </c>
      <c r="H90" s="46" t="str">
        <f t="shared" si="22"/>
        <v>N/A</v>
      </c>
      <c r="I90" s="12" t="s">
        <v>213</v>
      </c>
      <c r="J90" s="12">
        <v>-4.38</v>
      </c>
      <c r="K90" s="47" t="s">
        <v>739</v>
      </c>
      <c r="L90" s="9" t="str">
        <f t="shared" si="19"/>
        <v>Yes</v>
      </c>
    </row>
    <row r="91" spans="1:12" ht="25.5" x14ac:dyDescent="0.2">
      <c r="A91" s="2" t="s">
        <v>1185</v>
      </c>
      <c r="B91" s="37" t="s">
        <v>213</v>
      </c>
      <c r="C91" s="49" t="s">
        <v>213</v>
      </c>
      <c r="D91" s="46" t="str">
        <f t="shared" si="20"/>
        <v>N/A</v>
      </c>
      <c r="E91" s="49">
        <v>50388623</v>
      </c>
      <c r="F91" s="46" t="str">
        <f t="shared" si="21"/>
        <v>N/A</v>
      </c>
      <c r="G91" s="49">
        <v>53157104</v>
      </c>
      <c r="H91" s="46" t="str">
        <f t="shared" si="22"/>
        <v>N/A</v>
      </c>
      <c r="I91" s="12" t="s">
        <v>213</v>
      </c>
      <c r="J91" s="12">
        <v>5.4939999999999998</v>
      </c>
      <c r="K91" s="47" t="s">
        <v>739</v>
      </c>
      <c r="L91" s="9" t="str">
        <f t="shared" si="19"/>
        <v>Yes</v>
      </c>
    </row>
    <row r="92" spans="1:12" x14ac:dyDescent="0.2">
      <c r="A92" s="2" t="s">
        <v>731</v>
      </c>
      <c r="B92" s="37" t="s">
        <v>213</v>
      </c>
      <c r="C92" s="49" t="s">
        <v>213</v>
      </c>
      <c r="D92" s="46" t="str">
        <f t="shared" si="20"/>
        <v>N/A</v>
      </c>
      <c r="E92" s="38">
        <v>7853</v>
      </c>
      <c r="F92" s="46" t="str">
        <f t="shared" si="21"/>
        <v>N/A</v>
      </c>
      <c r="G92" s="38">
        <v>8161</v>
      </c>
      <c r="H92" s="46" t="str">
        <f t="shared" si="22"/>
        <v>N/A</v>
      </c>
      <c r="I92" s="12" t="s">
        <v>213</v>
      </c>
      <c r="J92" s="12">
        <v>3.9220000000000002</v>
      </c>
      <c r="K92" s="47" t="s">
        <v>739</v>
      </c>
      <c r="L92" s="9" t="str">
        <f t="shared" si="19"/>
        <v>Yes</v>
      </c>
    </row>
    <row r="93" spans="1:12" ht="25.5" x14ac:dyDescent="0.2">
      <c r="A93" s="2" t="s">
        <v>1186</v>
      </c>
      <c r="B93" s="37" t="s">
        <v>213</v>
      </c>
      <c r="C93" s="49" t="s">
        <v>213</v>
      </c>
      <c r="D93" s="46" t="str">
        <f t="shared" si="20"/>
        <v>N/A</v>
      </c>
      <c r="E93" s="49">
        <v>6416.480708</v>
      </c>
      <c r="F93" s="46" t="str">
        <f t="shared" si="21"/>
        <v>N/A</v>
      </c>
      <c r="G93" s="49">
        <v>6513.5527509000003</v>
      </c>
      <c r="H93" s="46" t="str">
        <f t="shared" si="22"/>
        <v>N/A</v>
      </c>
      <c r="I93" s="12" t="s">
        <v>213</v>
      </c>
      <c r="J93" s="12">
        <v>1.5129999999999999</v>
      </c>
      <c r="K93" s="47" t="s">
        <v>739</v>
      </c>
      <c r="L93" s="9" t="str">
        <f t="shared" si="19"/>
        <v>Yes</v>
      </c>
    </row>
    <row r="94" spans="1:12" x14ac:dyDescent="0.2">
      <c r="A94" s="2" t="s">
        <v>1187</v>
      </c>
      <c r="B94" s="37" t="s">
        <v>213</v>
      </c>
      <c r="C94" s="49" t="s">
        <v>213</v>
      </c>
      <c r="D94" s="46" t="str">
        <f t="shared" si="20"/>
        <v>N/A</v>
      </c>
      <c r="E94" s="49">
        <v>1540391327</v>
      </c>
      <c r="F94" s="46" t="str">
        <f t="shared" si="21"/>
        <v>N/A</v>
      </c>
      <c r="G94" s="49">
        <v>1572252018</v>
      </c>
      <c r="H94" s="46" t="str">
        <f t="shared" si="22"/>
        <v>N/A</v>
      </c>
      <c r="I94" s="12" t="s">
        <v>213</v>
      </c>
      <c r="J94" s="12">
        <v>2.0680000000000001</v>
      </c>
      <c r="K94" s="47" t="s">
        <v>739</v>
      </c>
      <c r="L94" s="9" t="str">
        <f t="shared" si="19"/>
        <v>Yes</v>
      </c>
    </row>
    <row r="95" spans="1:12" x14ac:dyDescent="0.2">
      <c r="A95" s="2" t="s">
        <v>732</v>
      </c>
      <c r="B95" s="37" t="s">
        <v>213</v>
      </c>
      <c r="C95" s="49" t="s">
        <v>213</v>
      </c>
      <c r="D95" s="46" t="str">
        <f t="shared" si="20"/>
        <v>N/A</v>
      </c>
      <c r="E95" s="38">
        <v>47025</v>
      </c>
      <c r="F95" s="46" t="str">
        <f t="shared" si="21"/>
        <v>N/A</v>
      </c>
      <c r="G95" s="38">
        <v>48409</v>
      </c>
      <c r="H95" s="46" t="str">
        <f t="shared" si="22"/>
        <v>N/A</v>
      </c>
      <c r="I95" s="12" t="s">
        <v>213</v>
      </c>
      <c r="J95" s="12">
        <v>2.9430000000000001</v>
      </c>
      <c r="K95" s="47" t="s">
        <v>739</v>
      </c>
      <c r="L95" s="9" t="str">
        <f t="shared" si="19"/>
        <v>Yes</v>
      </c>
    </row>
    <row r="96" spans="1:12" x14ac:dyDescent="0.2">
      <c r="A96" s="2" t="s">
        <v>1188</v>
      </c>
      <c r="B96" s="37" t="s">
        <v>213</v>
      </c>
      <c r="C96" s="49" t="s">
        <v>213</v>
      </c>
      <c r="D96" s="46" t="str">
        <f t="shared" si="20"/>
        <v>N/A</v>
      </c>
      <c r="E96" s="49">
        <v>32756.859692000002</v>
      </c>
      <c r="F96" s="46" t="str">
        <f t="shared" si="21"/>
        <v>N/A</v>
      </c>
      <c r="G96" s="49">
        <v>32478.506434999999</v>
      </c>
      <c r="H96" s="46" t="str">
        <f t="shared" si="22"/>
        <v>N/A</v>
      </c>
      <c r="I96" s="12" t="s">
        <v>213</v>
      </c>
      <c r="J96" s="12">
        <v>-0.85</v>
      </c>
      <c r="K96" s="47" t="s">
        <v>739</v>
      </c>
      <c r="L96" s="9" t="str">
        <f t="shared" si="19"/>
        <v>Yes</v>
      </c>
    </row>
    <row r="97" spans="1:12" x14ac:dyDescent="0.2">
      <c r="A97" s="2" t="s">
        <v>1189</v>
      </c>
      <c r="B97" s="37" t="s">
        <v>213</v>
      </c>
      <c r="C97" s="49" t="s">
        <v>213</v>
      </c>
      <c r="D97" s="46" t="str">
        <f t="shared" si="20"/>
        <v>N/A</v>
      </c>
      <c r="E97" s="49">
        <v>25232</v>
      </c>
      <c r="F97" s="46" t="str">
        <f t="shared" si="21"/>
        <v>N/A</v>
      </c>
      <c r="G97" s="49">
        <v>36979</v>
      </c>
      <c r="H97" s="46" t="str">
        <f t="shared" si="22"/>
        <v>N/A</v>
      </c>
      <c r="I97" s="12" t="s">
        <v>213</v>
      </c>
      <c r="J97" s="12">
        <v>46.56</v>
      </c>
      <c r="K97" s="47" t="s">
        <v>739</v>
      </c>
      <c r="L97" s="9" t="str">
        <f t="shared" si="19"/>
        <v>No</v>
      </c>
    </row>
    <row r="98" spans="1:12" x14ac:dyDescent="0.2">
      <c r="A98" s="2" t="s">
        <v>520</v>
      </c>
      <c r="B98" s="37" t="s">
        <v>213</v>
      </c>
      <c r="C98" s="49" t="s">
        <v>213</v>
      </c>
      <c r="D98" s="46" t="str">
        <f t="shared" si="20"/>
        <v>N/A</v>
      </c>
      <c r="E98" s="38">
        <v>140</v>
      </c>
      <c r="F98" s="46" t="str">
        <f t="shared" si="21"/>
        <v>N/A</v>
      </c>
      <c r="G98" s="38">
        <v>279</v>
      </c>
      <c r="H98" s="46" t="str">
        <f t="shared" si="22"/>
        <v>N/A</v>
      </c>
      <c r="I98" s="12" t="s">
        <v>213</v>
      </c>
      <c r="J98" s="12">
        <v>99.29</v>
      </c>
      <c r="K98" s="47" t="s">
        <v>739</v>
      </c>
      <c r="L98" s="9" t="str">
        <f t="shared" si="19"/>
        <v>No</v>
      </c>
    </row>
    <row r="99" spans="1:12" x14ac:dyDescent="0.2">
      <c r="A99" s="2" t="s">
        <v>1190</v>
      </c>
      <c r="B99" s="37" t="s">
        <v>213</v>
      </c>
      <c r="C99" s="49" t="s">
        <v>213</v>
      </c>
      <c r="D99" s="46" t="str">
        <f t="shared" si="20"/>
        <v>N/A</v>
      </c>
      <c r="E99" s="49">
        <v>180.22857142999999</v>
      </c>
      <c r="F99" s="46" t="str">
        <f t="shared" si="21"/>
        <v>N/A</v>
      </c>
      <c r="G99" s="49">
        <v>132.54121864000001</v>
      </c>
      <c r="H99" s="46" t="str">
        <f t="shared" si="22"/>
        <v>N/A</v>
      </c>
      <c r="I99" s="12" t="s">
        <v>213</v>
      </c>
      <c r="J99" s="12">
        <v>-26.5</v>
      </c>
      <c r="K99" s="47" t="s">
        <v>739</v>
      </c>
      <c r="L99" s="9" t="str">
        <f t="shared" si="19"/>
        <v>Yes</v>
      </c>
    </row>
    <row r="100" spans="1:12" ht="25.5" x14ac:dyDescent="0.2">
      <c r="A100" s="2" t="s">
        <v>1191</v>
      </c>
      <c r="B100" s="37" t="s">
        <v>213</v>
      </c>
      <c r="C100" s="49" t="s">
        <v>213</v>
      </c>
      <c r="D100" s="46" t="str">
        <f t="shared" si="20"/>
        <v>N/A</v>
      </c>
      <c r="E100" s="49">
        <v>20611</v>
      </c>
      <c r="F100" s="46" t="str">
        <f t="shared" si="21"/>
        <v>N/A</v>
      </c>
      <c r="G100" s="49">
        <v>36964</v>
      </c>
      <c r="H100" s="46" t="str">
        <f t="shared" si="22"/>
        <v>N/A</v>
      </c>
      <c r="I100" s="12" t="s">
        <v>213</v>
      </c>
      <c r="J100" s="12">
        <v>79.34</v>
      </c>
      <c r="K100" s="47" t="s">
        <v>739</v>
      </c>
      <c r="L100" s="9" t="str">
        <f t="shared" si="19"/>
        <v>No</v>
      </c>
    </row>
    <row r="101" spans="1:12" x14ac:dyDescent="0.2">
      <c r="A101" s="2" t="s">
        <v>521</v>
      </c>
      <c r="B101" s="37" t="s">
        <v>213</v>
      </c>
      <c r="C101" s="49" t="s">
        <v>213</v>
      </c>
      <c r="D101" s="46" t="str">
        <f t="shared" si="20"/>
        <v>N/A</v>
      </c>
      <c r="E101" s="38">
        <v>22</v>
      </c>
      <c r="F101" s="46" t="str">
        <f t="shared" si="21"/>
        <v>N/A</v>
      </c>
      <c r="G101" s="38">
        <v>32</v>
      </c>
      <c r="H101" s="46" t="str">
        <f t="shared" si="22"/>
        <v>N/A</v>
      </c>
      <c r="I101" s="12" t="s">
        <v>213</v>
      </c>
      <c r="J101" s="12">
        <v>45.45</v>
      </c>
      <c r="K101" s="47" t="s">
        <v>739</v>
      </c>
      <c r="L101" s="9" t="str">
        <f t="shared" si="19"/>
        <v>No</v>
      </c>
    </row>
    <row r="102" spans="1:12" ht="25.5" x14ac:dyDescent="0.2">
      <c r="A102" s="2" t="s">
        <v>1192</v>
      </c>
      <c r="B102" s="37" t="s">
        <v>213</v>
      </c>
      <c r="C102" s="49" t="s">
        <v>213</v>
      </c>
      <c r="D102" s="46" t="str">
        <f t="shared" si="20"/>
        <v>N/A</v>
      </c>
      <c r="E102" s="49">
        <v>936.86363635999999</v>
      </c>
      <c r="F102" s="46" t="str">
        <f t="shared" si="21"/>
        <v>N/A</v>
      </c>
      <c r="G102" s="49">
        <v>1155.125</v>
      </c>
      <c r="H102" s="46" t="str">
        <f t="shared" si="22"/>
        <v>N/A</v>
      </c>
      <c r="I102" s="12" t="s">
        <v>213</v>
      </c>
      <c r="J102" s="12">
        <v>23.3</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21785671</v>
      </c>
      <c r="F106" s="46" t="str">
        <f t="shared" si="21"/>
        <v>N/A</v>
      </c>
      <c r="G106" s="49">
        <v>0</v>
      </c>
      <c r="H106" s="46" t="str">
        <f t="shared" si="22"/>
        <v>N/A</v>
      </c>
      <c r="I106" s="12" t="s">
        <v>213</v>
      </c>
      <c r="J106" s="12">
        <v>-100</v>
      </c>
      <c r="K106" s="47" t="s">
        <v>739</v>
      </c>
      <c r="L106" s="9" t="str">
        <f t="shared" si="19"/>
        <v>No</v>
      </c>
    </row>
    <row r="107" spans="1:12" x14ac:dyDescent="0.2">
      <c r="A107" s="2" t="s">
        <v>523</v>
      </c>
      <c r="B107" s="37" t="s">
        <v>213</v>
      </c>
      <c r="C107" s="49" t="s">
        <v>213</v>
      </c>
      <c r="D107" s="46" t="str">
        <f t="shared" si="20"/>
        <v>N/A</v>
      </c>
      <c r="E107" s="38">
        <v>575</v>
      </c>
      <c r="F107" s="46" t="str">
        <f t="shared" si="21"/>
        <v>N/A</v>
      </c>
      <c r="G107" s="38">
        <v>0</v>
      </c>
      <c r="H107" s="46" t="str">
        <f t="shared" si="22"/>
        <v>N/A</v>
      </c>
      <c r="I107" s="12" t="s">
        <v>213</v>
      </c>
      <c r="J107" s="12">
        <v>-100</v>
      </c>
      <c r="K107" s="47" t="s">
        <v>739</v>
      </c>
      <c r="L107" s="9" t="str">
        <f t="shared" si="19"/>
        <v>No</v>
      </c>
    </row>
    <row r="108" spans="1:12" ht="25.5" x14ac:dyDescent="0.2">
      <c r="A108" s="2" t="s">
        <v>1196</v>
      </c>
      <c r="B108" s="37" t="s">
        <v>213</v>
      </c>
      <c r="C108" s="49" t="s">
        <v>213</v>
      </c>
      <c r="D108" s="46" t="str">
        <f t="shared" si="20"/>
        <v>N/A</v>
      </c>
      <c r="E108" s="49">
        <v>37888.123478000001</v>
      </c>
      <c r="F108" s="46" t="str">
        <f t="shared" si="21"/>
        <v>N/A</v>
      </c>
      <c r="G108" s="49" t="s">
        <v>1747</v>
      </c>
      <c r="H108" s="46" t="str">
        <f t="shared" si="22"/>
        <v>N/A</v>
      </c>
      <c r="I108" s="12" t="s">
        <v>213</v>
      </c>
      <c r="J108" s="12" t="s">
        <v>1747</v>
      </c>
      <c r="K108" s="47" t="s">
        <v>739</v>
      </c>
      <c r="L108" s="9" t="str">
        <f t="shared" si="19"/>
        <v>N/A</v>
      </c>
    </row>
    <row r="109" spans="1:12" ht="25.5" x14ac:dyDescent="0.2">
      <c r="A109" s="2" t="s">
        <v>1197</v>
      </c>
      <c r="B109" s="37" t="s">
        <v>213</v>
      </c>
      <c r="C109" s="49" t="s">
        <v>213</v>
      </c>
      <c r="D109" s="46" t="str">
        <f t="shared" si="20"/>
        <v>N/A</v>
      </c>
      <c r="E109" s="49">
        <v>94563099</v>
      </c>
      <c r="F109" s="46" t="str">
        <f t="shared" si="21"/>
        <v>N/A</v>
      </c>
      <c r="G109" s="49">
        <v>107083176</v>
      </c>
      <c r="H109" s="46" t="str">
        <f t="shared" si="22"/>
        <v>N/A</v>
      </c>
      <c r="I109" s="12" t="s">
        <v>213</v>
      </c>
      <c r="J109" s="12">
        <v>13.24</v>
      </c>
      <c r="K109" s="47" t="s">
        <v>739</v>
      </c>
      <c r="L109" s="9" t="str">
        <f t="shared" si="19"/>
        <v>Yes</v>
      </c>
    </row>
    <row r="110" spans="1:12" x14ac:dyDescent="0.2">
      <c r="A110" s="2" t="s">
        <v>524</v>
      </c>
      <c r="B110" s="37" t="s">
        <v>213</v>
      </c>
      <c r="C110" s="49" t="s">
        <v>213</v>
      </c>
      <c r="D110" s="46" t="str">
        <f t="shared" si="20"/>
        <v>N/A</v>
      </c>
      <c r="E110" s="38">
        <v>19954</v>
      </c>
      <c r="F110" s="46" t="str">
        <f t="shared" si="21"/>
        <v>N/A</v>
      </c>
      <c r="G110" s="38">
        <v>21863</v>
      </c>
      <c r="H110" s="46" t="str">
        <f t="shared" si="22"/>
        <v>N/A</v>
      </c>
      <c r="I110" s="12" t="s">
        <v>213</v>
      </c>
      <c r="J110" s="12">
        <v>9.5670000000000002</v>
      </c>
      <c r="K110" s="47" t="s">
        <v>739</v>
      </c>
      <c r="L110" s="9" t="str">
        <f t="shared" si="19"/>
        <v>Yes</v>
      </c>
    </row>
    <row r="111" spans="1:12" ht="25.5" x14ac:dyDescent="0.2">
      <c r="A111" s="2" t="s">
        <v>1198</v>
      </c>
      <c r="B111" s="37" t="s">
        <v>213</v>
      </c>
      <c r="C111" s="49" t="s">
        <v>213</v>
      </c>
      <c r="D111" s="46" t="str">
        <f t="shared" si="20"/>
        <v>N/A</v>
      </c>
      <c r="E111" s="49">
        <v>4739.0547759999999</v>
      </c>
      <c r="F111" s="46" t="str">
        <f t="shared" si="21"/>
        <v>N/A</v>
      </c>
      <c r="G111" s="49">
        <v>4897.9177606000003</v>
      </c>
      <c r="H111" s="46" t="str">
        <f t="shared" si="22"/>
        <v>N/A</v>
      </c>
      <c r="I111" s="12" t="s">
        <v>213</v>
      </c>
      <c r="J111" s="12">
        <v>3.3519999999999999</v>
      </c>
      <c r="K111" s="47" t="s">
        <v>739</v>
      </c>
      <c r="L111" s="9" t="str">
        <f t="shared" si="19"/>
        <v>Yes</v>
      </c>
    </row>
    <row r="112" spans="1:12" ht="25.5" x14ac:dyDescent="0.2">
      <c r="A112" s="2" t="s">
        <v>1199</v>
      </c>
      <c r="B112" s="37" t="s">
        <v>213</v>
      </c>
      <c r="C112" s="49" t="s">
        <v>213</v>
      </c>
      <c r="D112" s="46" t="str">
        <f t="shared" si="20"/>
        <v>N/A</v>
      </c>
      <c r="E112" s="49">
        <v>8268552</v>
      </c>
      <c r="F112" s="46" t="str">
        <f t="shared" si="21"/>
        <v>N/A</v>
      </c>
      <c r="G112" s="49">
        <v>9064870</v>
      </c>
      <c r="H112" s="46" t="str">
        <f t="shared" si="22"/>
        <v>N/A</v>
      </c>
      <c r="I112" s="12" t="s">
        <v>213</v>
      </c>
      <c r="J112" s="12">
        <v>9.6310000000000002</v>
      </c>
      <c r="K112" s="47" t="s">
        <v>739</v>
      </c>
      <c r="L112" s="9" t="str">
        <f t="shared" si="19"/>
        <v>Yes</v>
      </c>
    </row>
    <row r="113" spans="1:12" ht="25.5" x14ac:dyDescent="0.2">
      <c r="A113" s="2" t="s">
        <v>525</v>
      </c>
      <c r="B113" s="37" t="s">
        <v>213</v>
      </c>
      <c r="C113" s="49" t="s">
        <v>213</v>
      </c>
      <c r="D113" s="46" t="str">
        <f t="shared" si="20"/>
        <v>N/A</v>
      </c>
      <c r="E113" s="38">
        <v>4498</v>
      </c>
      <c r="F113" s="46" t="str">
        <f t="shared" si="21"/>
        <v>N/A</v>
      </c>
      <c r="G113" s="38">
        <v>5365</v>
      </c>
      <c r="H113" s="46" t="str">
        <f t="shared" si="22"/>
        <v>N/A</v>
      </c>
      <c r="I113" s="12" t="s">
        <v>213</v>
      </c>
      <c r="J113" s="12">
        <v>19.28</v>
      </c>
      <c r="K113" s="47" t="s">
        <v>739</v>
      </c>
      <c r="L113" s="9" t="str">
        <f t="shared" si="19"/>
        <v>Yes</v>
      </c>
    </row>
    <row r="114" spans="1:12" ht="25.5" x14ac:dyDescent="0.2">
      <c r="A114" s="2" t="s">
        <v>1200</v>
      </c>
      <c r="B114" s="37" t="s">
        <v>213</v>
      </c>
      <c r="C114" s="49" t="s">
        <v>213</v>
      </c>
      <c r="D114" s="46" t="str">
        <f t="shared" si="20"/>
        <v>N/A</v>
      </c>
      <c r="E114" s="49">
        <v>1838.2730102</v>
      </c>
      <c r="F114" s="46" t="str">
        <f t="shared" si="21"/>
        <v>N/A</v>
      </c>
      <c r="G114" s="49">
        <v>1689.6309412999999</v>
      </c>
      <c r="H114" s="46" t="str">
        <f t="shared" si="22"/>
        <v>N/A</v>
      </c>
      <c r="I114" s="12" t="s">
        <v>213</v>
      </c>
      <c r="J114" s="12">
        <v>-8.09</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31166011</v>
      </c>
      <c r="F115" s="46" t="str">
        <f t="shared" ref="F115:F146" si="24">IF($B115="N/A","N/A",IF(E115&gt;10,"No",IF(E115&lt;-10,"No","Yes")))</f>
        <v>N/A</v>
      </c>
      <c r="G115" s="49">
        <v>1632228</v>
      </c>
      <c r="H115" s="46" t="str">
        <f t="shared" ref="H115:H146" si="25">IF($B115="N/A","N/A",IF(G115&gt;10,"No",IF(G115&lt;-10,"No","Yes")))</f>
        <v>N/A</v>
      </c>
      <c r="I115" s="12" t="s">
        <v>213</v>
      </c>
      <c r="J115" s="12">
        <v>-94.8</v>
      </c>
      <c r="K115" s="47" t="s">
        <v>739</v>
      </c>
      <c r="L115" s="9" t="str">
        <f t="shared" si="19"/>
        <v>No</v>
      </c>
    </row>
    <row r="116" spans="1:12" ht="25.5" x14ac:dyDescent="0.2">
      <c r="A116" s="2" t="s">
        <v>526</v>
      </c>
      <c r="B116" s="37" t="s">
        <v>213</v>
      </c>
      <c r="C116" s="49" t="s">
        <v>213</v>
      </c>
      <c r="D116" s="46" t="str">
        <f t="shared" si="23"/>
        <v>N/A</v>
      </c>
      <c r="E116" s="38">
        <v>2606</v>
      </c>
      <c r="F116" s="46" t="str">
        <f t="shared" si="24"/>
        <v>N/A</v>
      </c>
      <c r="G116" s="38">
        <v>131</v>
      </c>
      <c r="H116" s="46" t="str">
        <f t="shared" si="25"/>
        <v>N/A</v>
      </c>
      <c r="I116" s="12" t="s">
        <v>213</v>
      </c>
      <c r="J116" s="12">
        <v>-95</v>
      </c>
      <c r="K116" s="47" t="s">
        <v>739</v>
      </c>
      <c r="L116" s="9" t="str">
        <f t="shared" si="19"/>
        <v>No</v>
      </c>
    </row>
    <row r="117" spans="1:12" ht="25.5" x14ac:dyDescent="0.2">
      <c r="A117" s="2" t="s">
        <v>1202</v>
      </c>
      <c r="B117" s="37" t="s">
        <v>213</v>
      </c>
      <c r="C117" s="49" t="s">
        <v>213</v>
      </c>
      <c r="D117" s="46" t="str">
        <f t="shared" si="23"/>
        <v>N/A</v>
      </c>
      <c r="E117" s="49">
        <v>11959.328856</v>
      </c>
      <c r="F117" s="46" t="str">
        <f t="shared" si="24"/>
        <v>N/A</v>
      </c>
      <c r="G117" s="49">
        <v>12459.755725000001</v>
      </c>
      <c r="H117" s="46" t="str">
        <f t="shared" si="25"/>
        <v>N/A</v>
      </c>
      <c r="I117" s="12" t="s">
        <v>213</v>
      </c>
      <c r="J117" s="12">
        <v>4.1840000000000002</v>
      </c>
      <c r="K117" s="47" t="s">
        <v>739</v>
      </c>
      <c r="L117" s="9" t="str">
        <f t="shared" si="19"/>
        <v>Yes</v>
      </c>
    </row>
    <row r="118" spans="1:12" ht="25.5" x14ac:dyDescent="0.2">
      <c r="A118" s="2" t="s">
        <v>1203</v>
      </c>
      <c r="B118" s="37" t="s">
        <v>213</v>
      </c>
      <c r="C118" s="49" t="s">
        <v>213</v>
      </c>
      <c r="D118" s="46" t="str">
        <f t="shared" si="23"/>
        <v>N/A</v>
      </c>
      <c r="E118" s="49">
        <v>19695896</v>
      </c>
      <c r="F118" s="46" t="str">
        <f t="shared" si="24"/>
        <v>N/A</v>
      </c>
      <c r="G118" s="49">
        <v>24795461</v>
      </c>
      <c r="H118" s="46" t="str">
        <f t="shared" si="25"/>
        <v>N/A</v>
      </c>
      <c r="I118" s="12" t="s">
        <v>213</v>
      </c>
      <c r="J118" s="12">
        <v>25.89</v>
      </c>
      <c r="K118" s="47" t="s">
        <v>739</v>
      </c>
      <c r="L118" s="9" t="str">
        <f t="shared" si="19"/>
        <v>Yes</v>
      </c>
    </row>
    <row r="119" spans="1:12" ht="25.5" x14ac:dyDescent="0.2">
      <c r="A119" s="2" t="s">
        <v>527</v>
      </c>
      <c r="B119" s="37" t="s">
        <v>213</v>
      </c>
      <c r="C119" s="49" t="s">
        <v>213</v>
      </c>
      <c r="D119" s="46" t="str">
        <f t="shared" si="23"/>
        <v>N/A</v>
      </c>
      <c r="E119" s="38">
        <v>599</v>
      </c>
      <c r="F119" s="46" t="str">
        <f t="shared" si="24"/>
        <v>N/A</v>
      </c>
      <c r="G119" s="38">
        <v>723</v>
      </c>
      <c r="H119" s="46" t="str">
        <f t="shared" si="25"/>
        <v>N/A</v>
      </c>
      <c r="I119" s="12" t="s">
        <v>213</v>
      </c>
      <c r="J119" s="12">
        <v>20.7</v>
      </c>
      <c r="K119" s="47" t="s">
        <v>739</v>
      </c>
      <c r="L119" s="9" t="str">
        <f t="shared" si="19"/>
        <v>Yes</v>
      </c>
    </row>
    <row r="120" spans="1:12" ht="25.5" x14ac:dyDescent="0.2">
      <c r="A120" s="2" t="s">
        <v>1204</v>
      </c>
      <c r="B120" s="37" t="s">
        <v>213</v>
      </c>
      <c r="C120" s="49" t="s">
        <v>213</v>
      </c>
      <c r="D120" s="46" t="str">
        <f t="shared" si="23"/>
        <v>N/A</v>
      </c>
      <c r="E120" s="49">
        <v>32881.295491999997</v>
      </c>
      <c r="F120" s="46" t="str">
        <f t="shared" si="24"/>
        <v>N/A</v>
      </c>
      <c r="G120" s="49">
        <v>34295.243430000002</v>
      </c>
      <c r="H120" s="46" t="str">
        <f t="shared" si="25"/>
        <v>N/A</v>
      </c>
      <c r="I120" s="12" t="s">
        <v>213</v>
      </c>
      <c r="J120" s="12">
        <v>4.3</v>
      </c>
      <c r="K120" s="47" t="s">
        <v>739</v>
      </c>
      <c r="L120" s="9" t="str">
        <f t="shared" si="19"/>
        <v>Yes</v>
      </c>
    </row>
    <row r="121" spans="1:12" ht="25.5" x14ac:dyDescent="0.2">
      <c r="A121" s="2" t="s">
        <v>1205</v>
      </c>
      <c r="B121" s="37" t="s">
        <v>213</v>
      </c>
      <c r="C121" s="49" t="s">
        <v>213</v>
      </c>
      <c r="D121" s="46" t="str">
        <f t="shared" si="23"/>
        <v>N/A</v>
      </c>
      <c r="E121" s="49">
        <v>14168672</v>
      </c>
      <c r="F121" s="46" t="str">
        <f t="shared" si="24"/>
        <v>N/A</v>
      </c>
      <c r="G121" s="49">
        <v>12066324</v>
      </c>
      <c r="H121" s="46" t="str">
        <f t="shared" si="25"/>
        <v>N/A</v>
      </c>
      <c r="I121" s="12" t="s">
        <v>213</v>
      </c>
      <c r="J121" s="12">
        <v>-14.8</v>
      </c>
      <c r="K121" s="47" t="s">
        <v>739</v>
      </c>
      <c r="L121" s="9" t="str">
        <f t="shared" si="19"/>
        <v>Yes</v>
      </c>
    </row>
    <row r="122" spans="1:12" x14ac:dyDescent="0.2">
      <c r="A122" s="2" t="s">
        <v>528</v>
      </c>
      <c r="B122" s="37" t="s">
        <v>213</v>
      </c>
      <c r="C122" s="49" t="s">
        <v>213</v>
      </c>
      <c r="D122" s="46" t="str">
        <f t="shared" si="23"/>
        <v>N/A</v>
      </c>
      <c r="E122" s="38">
        <v>3196</v>
      </c>
      <c r="F122" s="46" t="str">
        <f t="shared" si="24"/>
        <v>N/A</v>
      </c>
      <c r="G122" s="38">
        <v>3127</v>
      </c>
      <c r="H122" s="46" t="str">
        <f t="shared" si="25"/>
        <v>N/A</v>
      </c>
      <c r="I122" s="12" t="s">
        <v>213</v>
      </c>
      <c r="J122" s="12">
        <v>-2.16</v>
      </c>
      <c r="K122" s="47" t="s">
        <v>739</v>
      </c>
      <c r="L122" s="9" t="str">
        <f t="shared" si="19"/>
        <v>Yes</v>
      </c>
    </row>
    <row r="123" spans="1:12" ht="25.5" x14ac:dyDescent="0.2">
      <c r="A123" s="2" t="s">
        <v>1206</v>
      </c>
      <c r="B123" s="37" t="s">
        <v>213</v>
      </c>
      <c r="C123" s="49" t="s">
        <v>213</v>
      </c>
      <c r="D123" s="46" t="str">
        <f t="shared" si="23"/>
        <v>N/A</v>
      </c>
      <c r="E123" s="49">
        <v>4433.2515645000003</v>
      </c>
      <c r="F123" s="46" t="str">
        <f t="shared" si="24"/>
        <v>N/A</v>
      </c>
      <c r="G123" s="49">
        <v>3858.7540773999999</v>
      </c>
      <c r="H123" s="46" t="str">
        <f t="shared" si="25"/>
        <v>N/A</v>
      </c>
      <c r="I123" s="12" t="s">
        <v>213</v>
      </c>
      <c r="J123" s="12">
        <v>-13</v>
      </c>
      <c r="K123" s="47" t="s">
        <v>739</v>
      </c>
      <c r="L123" s="9" t="str">
        <f t="shared" si="19"/>
        <v>Yes</v>
      </c>
    </row>
    <row r="124" spans="1:12" ht="25.5" x14ac:dyDescent="0.2">
      <c r="A124" s="2" t="s">
        <v>1207</v>
      </c>
      <c r="B124" s="37" t="s">
        <v>213</v>
      </c>
      <c r="C124" s="49" t="s">
        <v>213</v>
      </c>
      <c r="D124" s="46" t="str">
        <f t="shared" si="23"/>
        <v>N/A</v>
      </c>
      <c r="E124" s="49">
        <v>8525824</v>
      </c>
      <c r="F124" s="46" t="str">
        <f t="shared" si="24"/>
        <v>N/A</v>
      </c>
      <c r="G124" s="49">
        <v>2682996</v>
      </c>
      <c r="H124" s="46" t="str">
        <f t="shared" si="25"/>
        <v>N/A</v>
      </c>
      <c r="I124" s="12" t="s">
        <v>213</v>
      </c>
      <c r="J124" s="12">
        <v>-68.5</v>
      </c>
      <c r="K124" s="47" t="s">
        <v>739</v>
      </c>
      <c r="L124" s="9" t="str">
        <f t="shared" si="19"/>
        <v>No</v>
      </c>
    </row>
    <row r="125" spans="1:12" ht="25.5" x14ac:dyDescent="0.2">
      <c r="A125" s="2" t="s">
        <v>529</v>
      </c>
      <c r="B125" s="37" t="s">
        <v>213</v>
      </c>
      <c r="C125" s="49" t="s">
        <v>213</v>
      </c>
      <c r="D125" s="46" t="str">
        <f t="shared" si="23"/>
        <v>N/A</v>
      </c>
      <c r="E125" s="38">
        <v>1557</v>
      </c>
      <c r="F125" s="46" t="str">
        <f t="shared" si="24"/>
        <v>N/A</v>
      </c>
      <c r="G125" s="38">
        <v>924</v>
      </c>
      <c r="H125" s="46" t="str">
        <f t="shared" si="25"/>
        <v>N/A</v>
      </c>
      <c r="I125" s="12" t="s">
        <v>213</v>
      </c>
      <c r="J125" s="12">
        <v>-40.700000000000003</v>
      </c>
      <c r="K125" s="47" t="s">
        <v>739</v>
      </c>
      <c r="L125" s="9" t="str">
        <f t="shared" si="19"/>
        <v>No</v>
      </c>
    </row>
    <row r="126" spans="1:12" ht="25.5" x14ac:dyDescent="0.2">
      <c r="A126" s="2" t="s">
        <v>1208</v>
      </c>
      <c r="B126" s="37" t="s">
        <v>213</v>
      </c>
      <c r="C126" s="49" t="s">
        <v>213</v>
      </c>
      <c r="D126" s="46" t="str">
        <f t="shared" si="23"/>
        <v>N/A</v>
      </c>
      <c r="E126" s="49">
        <v>5475.8021836999997</v>
      </c>
      <c r="F126" s="46" t="str">
        <f t="shared" si="24"/>
        <v>N/A</v>
      </c>
      <c r="G126" s="49">
        <v>2903.6753247000001</v>
      </c>
      <c r="H126" s="46" t="str">
        <f t="shared" si="25"/>
        <v>N/A</v>
      </c>
      <c r="I126" s="12" t="s">
        <v>213</v>
      </c>
      <c r="J126" s="12">
        <v>-47</v>
      </c>
      <c r="K126" s="47" t="s">
        <v>739</v>
      </c>
      <c r="L126" s="9" t="str">
        <f t="shared" si="19"/>
        <v>No</v>
      </c>
    </row>
    <row r="127" spans="1:12" ht="25.5" x14ac:dyDescent="0.2">
      <c r="A127" s="2" t="s">
        <v>1209</v>
      </c>
      <c r="B127" s="37" t="s">
        <v>213</v>
      </c>
      <c r="C127" s="49" t="s">
        <v>213</v>
      </c>
      <c r="D127" s="46" t="str">
        <f t="shared" si="23"/>
        <v>N/A</v>
      </c>
      <c r="E127" s="49">
        <v>2186</v>
      </c>
      <c r="F127" s="46" t="str">
        <f t="shared" si="24"/>
        <v>N/A</v>
      </c>
      <c r="G127" s="49">
        <v>5605</v>
      </c>
      <c r="H127" s="46" t="str">
        <f t="shared" si="25"/>
        <v>N/A</v>
      </c>
      <c r="I127" s="12" t="s">
        <v>213</v>
      </c>
      <c r="J127" s="12">
        <v>156.4</v>
      </c>
      <c r="K127" s="47" t="s">
        <v>739</v>
      </c>
      <c r="L127" s="9" t="str">
        <f t="shared" si="19"/>
        <v>No</v>
      </c>
    </row>
    <row r="128" spans="1:12" x14ac:dyDescent="0.2">
      <c r="A128" s="2" t="s">
        <v>530</v>
      </c>
      <c r="B128" s="37" t="s">
        <v>213</v>
      </c>
      <c r="C128" s="49" t="s">
        <v>213</v>
      </c>
      <c r="D128" s="46" t="str">
        <f t="shared" si="23"/>
        <v>N/A</v>
      </c>
      <c r="E128" s="38">
        <v>11</v>
      </c>
      <c r="F128" s="46" t="str">
        <f t="shared" si="24"/>
        <v>N/A</v>
      </c>
      <c r="G128" s="38">
        <v>11</v>
      </c>
      <c r="H128" s="46" t="str">
        <f t="shared" si="25"/>
        <v>N/A</v>
      </c>
      <c r="I128" s="12" t="s">
        <v>213</v>
      </c>
      <c r="J128" s="12">
        <v>100</v>
      </c>
      <c r="K128" s="47" t="s">
        <v>739</v>
      </c>
      <c r="L128" s="9" t="str">
        <f t="shared" si="19"/>
        <v>No</v>
      </c>
    </row>
    <row r="129" spans="1:12" ht="25.5" x14ac:dyDescent="0.2">
      <c r="A129" s="2" t="s">
        <v>1210</v>
      </c>
      <c r="B129" s="37" t="s">
        <v>213</v>
      </c>
      <c r="C129" s="49" t="s">
        <v>213</v>
      </c>
      <c r="D129" s="46" t="str">
        <f t="shared" si="23"/>
        <v>N/A</v>
      </c>
      <c r="E129" s="49">
        <v>2186</v>
      </c>
      <c r="F129" s="46" t="str">
        <f t="shared" si="24"/>
        <v>N/A</v>
      </c>
      <c r="G129" s="49">
        <v>2802.5</v>
      </c>
      <c r="H129" s="46" t="str">
        <f t="shared" si="25"/>
        <v>N/A</v>
      </c>
      <c r="I129" s="12" t="s">
        <v>213</v>
      </c>
      <c r="J129" s="12">
        <v>28.2</v>
      </c>
      <c r="K129" s="47" t="s">
        <v>739</v>
      </c>
      <c r="L129" s="9" t="str">
        <f t="shared" si="19"/>
        <v>Yes</v>
      </c>
    </row>
    <row r="130" spans="1:12" ht="25.5" x14ac:dyDescent="0.2">
      <c r="A130" s="2" t="s">
        <v>1211</v>
      </c>
      <c r="B130" s="37" t="s">
        <v>213</v>
      </c>
      <c r="C130" s="49" t="s">
        <v>213</v>
      </c>
      <c r="D130" s="46" t="str">
        <f t="shared" si="23"/>
        <v>N/A</v>
      </c>
      <c r="E130" s="49">
        <v>2771740</v>
      </c>
      <c r="F130" s="46" t="str">
        <f t="shared" si="24"/>
        <v>N/A</v>
      </c>
      <c r="G130" s="49">
        <v>414320</v>
      </c>
      <c r="H130" s="46" t="str">
        <f t="shared" si="25"/>
        <v>N/A</v>
      </c>
      <c r="I130" s="12" t="s">
        <v>213</v>
      </c>
      <c r="J130" s="12">
        <v>-85.1</v>
      </c>
      <c r="K130" s="47" t="s">
        <v>739</v>
      </c>
      <c r="L130" s="9" t="str">
        <f t="shared" si="19"/>
        <v>No</v>
      </c>
    </row>
    <row r="131" spans="1:12" ht="25.5" x14ac:dyDescent="0.2">
      <c r="A131" s="2" t="s">
        <v>531</v>
      </c>
      <c r="B131" s="37" t="s">
        <v>213</v>
      </c>
      <c r="C131" s="49" t="s">
        <v>213</v>
      </c>
      <c r="D131" s="46" t="str">
        <f t="shared" si="23"/>
        <v>N/A</v>
      </c>
      <c r="E131" s="38">
        <v>1363</v>
      </c>
      <c r="F131" s="46" t="str">
        <f t="shared" si="24"/>
        <v>N/A</v>
      </c>
      <c r="G131" s="38">
        <v>202</v>
      </c>
      <c r="H131" s="46" t="str">
        <f t="shared" si="25"/>
        <v>N/A</v>
      </c>
      <c r="I131" s="12" t="s">
        <v>213</v>
      </c>
      <c r="J131" s="12">
        <v>-85.2</v>
      </c>
      <c r="K131" s="47" t="s">
        <v>739</v>
      </c>
      <c r="L131" s="9" t="str">
        <f t="shared" si="19"/>
        <v>No</v>
      </c>
    </row>
    <row r="132" spans="1:12" ht="25.5" x14ac:dyDescent="0.2">
      <c r="A132" s="2" t="s">
        <v>1212</v>
      </c>
      <c r="B132" s="37" t="s">
        <v>213</v>
      </c>
      <c r="C132" s="49" t="s">
        <v>213</v>
      </c>
      <c r="D132" s="46" t="str">
        <f t="shared" si="23"/>
        <v>N/A</v>
      </c>
      <c r="E132" s="49">
        <v>2033.5583271999999</v>
      </c>
      <c r="F132" s="46" t="str">
        <f t="shared" si="24"/>
        <v>N/A</v>
      </c>
      <c r="G132" s="49">
        <v>2051.0891089000002</v>
      </c>
      <c r="H132" s="46" t="str">
        <f t="shared" si="25"/>
        <v>N/A</v>
      </c>
      <c r="I132" s="12" t="s">
        <v>213</v>
      </c>
      <c r="J132" s="12">
        <v>0.86209999999999998</v>
      </c>
      <c r="K132" s="47" t="s">
        <v>739</v>
      </c>
      <c r="L132" s="9" t="str">
        <f t="shared" si="19"/>
        <v>Yes</v>
      </c>
    </row>
    <row r="133" spans="1:12" ht="25.5" x14ac:dyDescent="0.2">
      <c r="A133" s="2" t="s">
        <v>1213</v>
      </c>
      <c r="B133" s="37" t="s">
        <v>213</v>
      </c>
      <c r="C133" s="49" t="s">
        <v>213</v>
      </c>
      <c r="D133" s="46" t="str">
        <f t="shared" si="23"/>
        <v>N/A</v>
      </c>
      <c r="E133" s="49">
        <v>599267</v>
      </c>
      <c r="F133" s="46" t="str">
        <f t="shared" si="24"/>
        <v>N/A</v>
      </c>
      <c r="G133" s="49">
        <v>1534843</v>
      </c>
      <c r="H133" s="46" t="str">
        <f t="shared" si="25"/>
        <v>N/A</v>
      </c>
      <c r="I133" s="12" t="s">
        <v>213</v>
      </c>
      <c r="J133" s="12">
        <v>156.1</v>
      </c>
      <c r="K133" s="47" t="s">
        <v>739</v>
      </c>
      <c r="L133" s="9" t="str">
        <f t="shared" si="19"/>
        <v>No</v>
      </c>
    </row>
    <row r="134" spans="1:12" x14ac:dyDescent="0.2">
      <c r="A134" s="2" t="s">
        <v>532</v>
      </c>
      <c r="B134" s="37" t="s">
        <v>213</v>
      </c>
      <c r="C134" s="49" t="s">
        <v>213</v>
      </c>
      <c r="D134" s="46" t="str">
        <f t="shared" si="23"/>
        <v>N/A</v>
      </c>
      <c r="E134" s="38">
        <v>1199</v>
      </c>
      <c r="F134" s="46" t="str">
        <f t="shared" si="24"/>
        <v>N/A</v>
      </c>
      <c r="G134" s="38">
        <v>2067</v>
      </c>
      <c r="H134" s="46" t="str">
        <f t="shared" si="25"/>
        <v>N/A</v>
      </c>
      <c r="I134" s="12" t="s">
        <v>213</v>
      </c>
      <c r="J134" s="12">
        <v>72.39</v>
      </c>
      <c r="K134" s="47" t="s">
        <v>739</v>
      </c>
      <c r="L134" s="9" t="str">
        <f t="shared" si="19"/>
        <v>No</v>
      </c>
    </row>
    <row r="135" spans="1:12" ht="25.5" x14ac:dyDescent="0.2">
      <c r="A135" s="2" t="s">
        <v>1214</v>
      </c>
      <c r="B135" s="37" t="s">
        <v>213</v>
      </c>
      <c r="C135" s="49" t="s">
        <v>213</v>
      </c>
      <c r="D135" s="46" t="str">
        <f t="shared" si="23"/>
        <v>N/A</v>
      </c>
      <c r="E135" s="49">
        <v>499.80567138999999</v>
      </c>
      <c r="F135" s="46" t="str">
        <f t="shared" si="24"/>
        <v>N/A</v>
      </c>
      <c r="G135" s="49">
        <v>742.54620222999995</v>
      </c>
      <c r="H135" s="46" t="str">
        <f t="shared" si="25"/>
        <v>N/A</v>
      </c>
      <c r="I135" s="12" t="s">
        <v>213</v>
      </c>
      <c r="J135" s="12">
        <v>48.57</v>
      </c>
      <c r="K135" s="47" t="s">
        <v>739</v>
      </c>
      <c r="L135" s="9" t="str">
        <f t="shared" si="19"/>
        <v>No</v>
      </c>
    </row>
    <row r="136" spans="1:12" x14ac:dyDescent="0.2">
      <c r="A136" s="2" t="s">
        <v>1215</v>
      </c>
      <c r="B136" s="37" t="s">
        <v>213</v>
      </c>
      <c r="C136" s="49" t="s">
        <v>213</v>
      </c>
      <c r="D136" s="46" t="str">
        <f t="shared" si="23"/>
        <v>N/A</v>
      </c>
      <c r="E136" s="49">
        <v>4644375</v>
      </c>
      <c r="F136" s="46" t="str">
        <f t="shared" si="24"/>
        <v>N/A</v>
      </c>
      <c r="G136" s="49">
        <v>4810943</v>
      </c>
      <c r="H136" s="46" t="str">
        <f t="shared" si="25"/>
        <v>N/A</v>
      </c>
      <c r="I136" s="12" t="s">
        <v>213</v>
      </c>
      <c r="J136" s="12">
        <v>3.5859999999999999</v>
      </c>
      <c r="K136" s="47" t="s">
        <v>739</v>
      </c>
      <c r="L136" s="9" t="str">
        <f t="shared" si="19"/>
        <v>Yes</v>
      </c>
    </row>
    <row r="137" spans="1:12" x14ac:dyDescent="0.2">
      <c r="A137" s="2" t="s">
        <v>533</v>
      </c>
      <c r="B137" s="37" t="s">
        <v>213</v>
      </c>
      <c r="C137" s="49" t="s">
        <v>213</v>
      </c>
      <c r="D137" s="46" t="str">
        <f t="shared" si="23"/>
        <v>N/A</v>
      </c>
      <c r="E137" s="38">
        <v>2346</v>
      </c>
      <c r="F137" s="46" t="str">
        <f t="shared" si="24"/>
        <v>N/A</v>
      </c>
      <c r="G137" s="38">
        <v>3188</v>
      </c>
      <c r="H137" s="46" t="str">
        <f t="shared" si="25"/>
        <v>N/A</v>
      </c>
      <c r="I137" s="12" t="s">
        <v>213</v>
      </c>
      <c r="J137" s="12">
        <v>35.89</v>
      </c>
      <c r="K137" s="47" t="s">
        <v>739</v>
      </c>
      <c r="L137" s="9" t="str">
        <f t="shared" si="19"/>
        <v>No</v>
      </c>
    </row>
    <row r="138" spans="1:12" x14ac:dyDescent="0.2">
      <c r="A138" s="2" t="s">
        <v>1216</v>
      </c>
      <c r="B138" s="37" t="s">
        <v>213</v>
      </c>
      <c r="C138" s="49" t="s">
        <v>213</v>
      </c>
      <c r="D138" s="46" t="str">
        <f t="shared" si="23"/>
        <v>N/A</v>
      </c>
      <c r="E138" s="49">
        <v>1979.6994884999999</v>
      </c>
      <c r="F138" s="46" t="str">
        <f t="shared" si="24"/>
        <v>N/A</v>
      </c>
      <c r="G138" s="49">
        <v>1509.0787327</v>
      </c>
      <c r="H138" s="46" t="str">
        <f t="shared" si="25"/>
        <v>N/A</v>
      </c>
      <c r="I138" s="12" t="s">
        <v>213</v>
      </c>
      <c r="J138" s="12">
        <v>-23.8</v>
      </c>
      <c r="K138" s="47" t="s">
        <v>739</v>
      </c>
      <c r="L138" s="9" t="str">
        <f t="shared" si="19"/>
        <v>Yes</v>
      </c>
    </row>
    <row r="139" spans="1:12" x14ac:dyDescent="0.2">
      <c r="A139" s="60" t="s">
        <v>406</v>
      </c>
      <c r="B139" s="14" t="s">
        <v>213</v>
      </c>
      <c r="C139" s="14">
        <v>42945759974</v>
      </c>
      <c r="D139" s="11" t="str">
        <f t="shared" si="23"/>
        <v>N/A</v>
      </c>
      <c r="E139" s="14">
        <v>44776592822</v>
      </c>
      <c r="F139" s="11" t="str">
        <f t="shared" si="24"/>
        <v>N/A</v>
      </c>
      <c r="G139" s="14">
        <v>45317087700</v>
      </c>
      <c r="H139" s="11" t="str">
        <f t="shared" si="25"/>
        <v>N/A</v>
      </c>
      <c r="I139" s="12">
        <v>4.2629999999999999</v>
      </c>
      <c r="J139" s="12">
        <v>1.2070000000000001</v>
      </c>
      <c r="K139" s="14" t="s">
        <v>213</v>
      </c>
      <c r="L139" s="9" t="str">
        <f t="shared" ref="L139:L158" si="26">IF(J139="Div by 0", "N/A", IF(K139="N/A","N/A", IF(J139&gt;VALUE(MID(K139,1,2)), "No", IF(J139&lt;-1*VALUE(MID(K139,1,2)), "No", "Yes"))))</f>
        <v>N/A</v>
      </c>
    </row>
    <row r="140" spans="1:12" x14ac:dyDescent="0.2">
      <c r="A140" s="60" t="s">
        <v>1217</v>
      </c>
      <c r="B140" s="14" t="s">
        <v>213</v>
      </c>
      <c r="C140" s="14">
        <v>9401.9362180999997</v>
      </c>
      <c r="D140" s="11" t="str">
        <f t="shared" si="23"/>
        <v>N/A</v>
      </c>
      <c r="E140" s="14">
        <v>9036.2581358000007</v>
      </c>
      <c r="F140" s="11" t="str">
        <f t="shared" si="24"/>
        <v>N/A</v>
      </c>
      <c r="G140" s="14">
        <v>8837.0890841</v>
      </c>
      <c r="H140" s="11" t="str">
        <f t="shared" si="25"/>
        <v>N/A</v>
      </c>
      <c r="I140" s="12">
        <v>-3.89</v>
      </c>
      <c r="J140" s="12">
        <v>-2.2000000000000002</v>
      </c>
      <c r="K140" s="14" t="s">
        <v>213</v>
      </c>
      <c r="L140" s="9" t="str">
        <f t="shared" si="26"/>
        <v>N/A</v>
      </c>
    </row>
    <row r="141" spans="1:12" x14ac:dyDescent="0.2">
      <c r="A141" s="60" t="s">
        <v>407</v>
      </c>
      <c r="B141" s="14" t="s">
        <v>213</v>
      </c>
      <c r="C141" s="14">
        <v>556019178</v>
      </c>
      <c r="D141" s="11" t="str">
        <f t="shared" si="23"/>
        <v>N/A</v>
      </c>
      <c r="E141" s="14">
        <v>560723109</v>
      </c>
      <c r="F141" s="11" t="str">
        <f t="shared" si="24"/>
        <v>N/A</v>
      </c>
      <c r="G141" s="14">
        <v>536840210</v>
      </c>
      <c r="H141" s="11" t="str">
        <f t="shared" si="25"/>
        <v>N/A</v>
      </c>
      <c r="I141" s="12">
        <v>0.84599999999999997</v>
      </c>
      <c r="J141" s="12">
        <v>-4.26</v>
      </c>
      <c r="K141" s="14" t="s">
        <v>213</v>
      </c>
      <c r="L141" s="9" t="str">
        <f t="shared" si="26"/>
        <v>N/A</v>
      </c>
    </row>
    <row r="142" spans="1:12" x14ac:dyDescent="0.2">
      <c r="A142" s="60" t="s">
        <v>1218</v>
      </c>
      <c r="B142" s="14" t="s">
        <v>213</v>
      </c>
      <c r="C142" s="14">
        <v>8802.5073298999996</v>
      </c>
      <c r="D142" s="11" t="str">
        <f t="shared" si="23"/>
        <v>N/A</v>
      </c>
      <c r="E142" s="14">
        <v>8828.0607877999992</v>
      </c>
      <c r="F142" s="11" t="str">
        <f t="shared" si="24"/>
        <v>N/A</v>
      </c>
      <c r="G142" s="14">
        <v>9098.6781804000002</v>
      </c>
      <c r="H142" s="11" t="str">
        <f t="shared" si="25"/>
        <v>N/A</v>
      </c>
      <c r="I142" s="12">
        <v>0.2903</v>
      </c>
      <c r="J142" s="12">
        <v>3.0649999999999999</v>
      </c>
      <c r="K142" s="14" t="s">
        <v>213</v>
      </c>
      <c r="L142" s="9" t="str">
        <f t="shared" si="26"/>
        <v>N/A</v>
      </c>
    </row>
    <row r="143" spans="1:12" x14ac:dyDescent="0.2">
      <c r="A143" s="60" t="s">
        <v>408</v>
      </c>
      <c r="B143" s="14" t="s">
        <v>213</v>
      </c>
      <c r="C143" s="14">
        <v>5431772</v>
      </c>
      <c r="D143" s="11" t="str">
        <f t="shared" si="23"/>
        <v>N/A</v>
      </c>
      <c r="E143" s="14">
        <v>8845633</v>
      </c>
      <c r="F143" s="11" t="str">
        <f t="shared" si="24"/>
        <v>N/A</v>
      </c>
      <c r="G143" s="14">
        <v>10880190</v>
      </c>
      <c r="H143" s="11" t="str">
        <f t="shared" si="25"/>
        <v>N/A</v>
      </c>
      <c r="I143" s="12">
        <v>62.85</v>
      </c>
      <c r="J143" s="12">
        <v>23</v>
      </c>
      <c r="K143" s="14" t="s">
        <v>213</v>
      </c>
      <c r="L143" s="9" t="str">
        <f t="shared" si="26"/>
        <v>N/A</v>
      </c>
    </row>
    <row r="144" spans="1:12" ht="25.5" x14ac:dyDescent="0.2">
      <c r="A144" s="60" t="s">
        <v>1219</v>
      </c>
      <c r="B144" s="14" t="s">
        <v>213</v>
      </c>
      <c r="C144" s="14">
        <v>62.221035991999997</v>
      </c>
      <c r="D144" s="11" t="str">
        <f t="shared" si="23"/>
        <v>N/A</v>
      </c>
      <c r="E144" s="14">
        <v>88.795528919999995</v>
      </c>
      <c r="F144" s="11" t="str">
        <f t="shared" si="24"/>
        <v>N/A</v>
      </c>
      <c r="G144" s="14">
        <v>96.813486025000003</v>
      </c>
      <c r="H144" s="11" t="str">
        <f t="shared" si="25"/>
        <v>N/A</v>
      </c>
      <c r="I144" s="12">
        <v>42.71</v>
      </c>
      <c r="J144" s="12">
        <v>9.0299999999999994</v>
      </c>
      <c r="K144" s="14" t="s">
        <v>213</v>
      </c>
      <c r="L144" s="9" t="str">
        <f t="shared" si="26"/>
        <v>N/A</v>
      </c>
    </row>
    <row r="145" spans="1:13" x14ac:dyDescent="0.2">
      <c r="A145" s="60" t="s">
        <v>409</v>
      </c>
      <c r="B145" s="14" t="s">
        <v>213</v>
      </c>
      <c r="C145" s="14">
        <v>128463962</v>
      </c>
      <c r="D145" s="11" t="str">
        <f t="shared" si="23"/>
        <v>N/A</v>
      </c>
      <c r="E145" s="14">
        <v>120458375</v>
      </c>
      <c r="F145" s="11" t="str">
        <f t="shared" si="24"/>
        <v>N/A</v>
      </c>
      <c r="G145" s="14">
        <v>114673413</v>
      </c>
      <c r="H145" s="11" t="str">
        <f t="shared" si="25"/>
        <v>N/A</v>
      </c>
      <c r="I145" s="12">
        <v>-6.23</v>
      </c>
      <c r="J145" s="12">
        <v>-4.8</v>
      </c>
      <c r="K145" s="14" t="s">
        <v>213</v>
      </c>
      <c r="L145" s="9" t="str">
        <f t="shared" si="26"/>
        <v>N/A</v>
      </c>
    </row>
    <row r="146" spans="1:13" x14ac:dyDescent="0.2">
      <c r="A146" s="60" t="s">
        <v>1220</v>
      </c>
      <c r="B146" s="14" t="s">
        <v>213</v>
      </c>
      <c r="C146" s="14">
        <v>4356.0395374999998</v>
      </c>
      <c r="D146" s="11" t="str">
        <f t="shared" si="23"/>
        <v>N/A</v>
      </c>
      <c r="E146" s="14">
        <v>4445.2865524999997</v>
      </c>
      <c r="F146" s="11" t="str">
        <f t="shared" si="24"/>
        <v>N/A</v>
      </c>
      <c r="G146" s="14">
        <v>4531.8294735999998</v>
      </c>
      <c r="H146" s="11" t="str">
        <f t="shared" si="25"/>
        <v>N/A</v>
      </c>
      <c r="I146" s="12">
        <v>2.0489999999999999</v>
      </c>
      <c r="J146" s="12">
        <v>1.9470000000000001</v>
      </c>
      <c r="K146" s="14" t="s">
        <v>213</v>
      </c>
      <c r="L146" s="9" t="str">
        <f t="shared" si="26"/>
        <v>N/A</v>
      </c>
    </row>
    <row r="147" spans="1:13" x14ac:dyDescent="0.2">
      <c r="A147" s="60" t="s">
        <v>410</v>
      </c>
      <c r="B147" s="14" t="s">
        <v>213</v>
      </c>
      <c r="C147" s="14">
        <v>4739399267</v>
      </c>
      <c r="D147" s="11" t="str">
        <f t="shared" ref="D147:D160" si="27">IF($B147="N/A","N/A",IF(C147&gt;10,"No",IF(C147&lt;-10,"No","Yes")))</f>
        <v>N/A</v>
      </c>
      <c r="E147" s="14">
        <v>4171042554</v>
      </c>
      <c r="F147" s="11" t="str">
        <f t="shared" ref="F147:F160" si="28">IF($B147="N/A","N/A",IF(E147&gt;10,"No",IF(E147&lt;-10,"No","Yes")))</f>
        <v>N/A</v>
      </c>
      <c r="G147" s="14">
        <v>3523532317</v>
      </c>
      <c r="H147" s="11" t="str">
        <f t="shared" ref="H147:H160" si="29">IF($B147="N/A","N/A",IF(G147&gt;10,"No",IF(G147&lt;-10,"No","Yes")))</f>
        <v>N/A</v>
      </c>
      <c r="I147" s="12">
        <v>-12</v>
      </c>
      <c r="J147" s="12">
        <v>-15.5</v>
      </c>
      <c r="K147" s="14" t="s">
        <v>213</v>
      </c>
      <c r="L147" s="9" t="str">
        <f t="shared" si="26"/>
        <v>N/A</v>
      </c>
    </row>
    <row r="148" spans="1:13" x14ac:dyDescent="0.2">
      <c r="A148" s="60" t="s">
        <v>1221</v>
      </c>
      <c r="B148" s="14" t="s">
        <v>213</v>
      </c>
      <c r="C148" s="14">
        <v>4135.8973913999998</v>
      </c>
      <c r="D148" s="11" t="str">
        <f t="shared" si="27"/>
        <v>N/A</v>
      </c>
      <c r="E148" s="14">
        <v>4348.9584439</v>
      </c>
      <c r="F148" s="11" t="str">
        <f t="shared" si="28"/>
        <v>N/A</v>
      </c>
      <c r="G148" s="14">
        <v>4034.5158534000002</v>
      </c>
      <c r="H148" s="11" t="str">
        <f t="shared" si="29"/>
        <v>N/A</v>
      </c>
      <c r="I148" s="12">
        <v>5.1520000000000001</v>
      </c>
      <c r="J148" s="12">
        <v>-7.23</v>
      </c>
      <c r="K148" s="14" t="s">
        <v>213</v>
      </c>
      <c r="L148" s="9" t="str">
        <f t="shared" si="26"/>
        <v>N/A</v>
      </c>
    </row>
    <row r="149" spans="1:13" x14ac:dyDescent="0.2">
      <c r="A149" s="60" t="s">
        <v>411</v>
      </c>
      <c r="B149" s="14" t="s">
        <v>213</v>
      </c>
      <c r="C149" s="14">
        <v>8843774</v>
      </c>
      <c r="D149" s="11" t="str">
        <f t="shared" si="27"/>
        <v>N/A</v>
      </c>
      <c r="E149" s="14">
        <v>10463628</v>
      </c>
      <c r="F149" s="11" t="str">
        <f t="shared" si="28"/>
        <v>N/A</v>
      </c>
      <c r="G149" s="14">
        <v>10430209</v>
      </c>
      <c r="H149" s="11" t="str">
        <f t="shared" si="29"/>
        <v>N/A</v>
      </c>
      <c r="I149" s="12">
        <v>18.32</v>
      </c>
      <c r="J149" s="12">
        <v>-0.31900000000000001</v>
      </c>
      <c r="K149" s="14" t="s">
        <v>213</v>
      </c>
      <c r="L149" s="9" t="str">
        <f t="shared" si="26"/>
        <v>N/A</v>
      </c>
    </row>
    <row r="150" spans="1:13" x14ac:dyDescent="0.2">
      <c r="A150" s="60" t="s">
        <v>1222</v>
      </c>
      <c r="B150" s="14" t="s">
        <v>213</v>
      </c>
      <c r="C150" s="14">
        <v>174.61594961</v>
      </c>
      <c r="D150" s="11" t="str">
        <f t="shared" si="27"/>
        <v>N/A</v>
      </c>
      <c r="E150" s="14">
        <v>202.06295381000001</v>
      </c>
      <c r="F150" s="11" t="str">
        <f t="shared" si="28"/>
        <v>N/A</v>
      </c>
      <c r="G150" s="14">
        <v>200.13448844999999</v>
      </c>
      <c r="H150" s="11" t="str">
        <f t="shared" si="29"/>
        <v>N/A</v>
      </c>
      <c r="I150" s="12">
        <v>15.72</v>
      </c>
      <c r="J150" s="12">
        <v>-0.95399999999999996</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4199333</v>
      </c>
      <c r="D153" s="11" t="str">
        <f t="shared" si="27"/>
        <v>N/A</v>
      </c>
      <c r="E153" s="14">
        <v>9656304</v>
      </c>
      <c r="F153" s="11" t="str">
        <f t="shared" si="28"/>
        <v>N/A</v>
      </c>
      <c r="G153" s="14">
        <v>15160667</v>
      </c>
      <c r="H153" s="11" t="str">
        <f t="shared" si="29"/>
        <v>N/A</v>
      </c>
      <c r="I153" s="12">
        <v>129.9</v>
      </c>
      <c r="J153" s="12">
        <v>57</v>
      </c>
      <c r="K153" s="14" t="s">
        <v>213</v>
      </c>
      <c r="L153" s="9" t="str">
        <f t="shared" si="26"/>
        <v>N/A</v>
      </c>
      <c r="M153" s="68"/>
    </row>
    <row r="154" spans="1:13" x14ac:dyDescent="0.2">
      <c r="A154" s="60" t="s">
        <v>1224</v>
      </c>
      <c r="B154" s="14" t="s">
        <v>213</v>
      </c>
      <c r="C154" s="14">
        <v>50594.373493999999</v>
      </c>
      <c r="D154" s="11" t="str">
        <f t="shared" si="27"/>
        <v>N/A</v>
      </c>
      <c r="E154" s="14">
        <v>39575.016392999998</v>
      </c>
      <c r="F154" s="11" t="str">
        <f t="shared" si="28"/>
        <v>N/A</v>
      </c>
      <c r="G154" s="14">
        <v>38188.078086000001</v>
      </c>
      <c r="H154" s="11" t="str">
        <f t="shared" si="29"/>
        <v>N/A</v>
      </c>
      <c r="I154" s="12">
        <v>-21.8</v>
      </c>
      <c r="J154" s="12">
        <v>-3.5</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t="s">
        <v>1747</v>
      </c>
      <c r="D164" s="132" t="str">
        <f t="shared" ref="D164" si="31">IF($B164="N/A","N/A",IF(C164&gt;10,"No",IF(C164&lt;-10,"No","Yes")))</f>
        <v>N/A</v>
      </c>
      <c r="E164" s="131" t="s">
        <v>1747</v>
      </c>
      <c r="F164" s="132" t="str">
        <f t="shared" ref="F164" si="32">IF($B164="N/A","N/A",IF(E164&gt;10,"No",IF(E164&lt;-10,"No","Yes")))</f>
        <v>N/A</v>
      </c>
      <c r="G164" s="131">
        <v>1128.8623133999999</v>
      </c>
      <c r="H164" s="132" t="str">
        <f t="shared" ref="H164" si="33">IF($B164="N/A","N/A",IF(G164&gt;10,"No",IF(G164&lt;-10,"No","Yes")))</f>
        <v>N/A</v>
      </c>
      <c r="I164" s="133" t="s">
        <v>1747</v>
      </c>
      <c r="J164" s="133" t="s">
        <v>1747</v>
      </c>
      <c r="K164" s="134" t="s">
        <v>739</v>
      </c>
      <c r="L164" s="135" t="str">
        <f>IF(J164="Div by 0", "N/A", IF(OR(J164="N/A",K164="N/A"),"N/A", IF(J164&gt;VALUE(MID(K164,1,2)), "No", IF(J164&lt;-1*VALUE(MID(K164,1,2)), "No", "Yes"))))</f>
        <v>N/A</v>
      </c>
      <c r="N164" s="69"/>
    </row>
    <row r="165" spans="1:16" x14ac:dyDescent="0.2">
      <c r="A165" s="60" t="s">
        <v>1229</v>
      </c>
      <c r="B165" s="14" t="s">
        <v>213</v>
      </c>
      <c r="C165" s="14" t="s">
        <v>1747</v>
      </c>
      <c r="D165" s="11" t="str">
        <f t="shared" ref="D165:D171" si="34">IF($B165="N/A","N/A",IF(C165&gt;10,"No",IF(C165&lt;-10,"No","Yes")))</f>
        <v>N/A</v>
      </c>
      <c r="E165" s="14" t="s">
        <v>1747</v>
      </c>
      <c r="F165" s="11" t="str">
        <f t="shared" ref="F165:F171" si="35">IF($B165="N/A","N/A",IF(E165&gt;10,"No",IF(E165&lt;-10,"No","Yes")))</f>
        <v>N/A</v>
      </c>
      <c r="G165" s="14">
        <v>1129.5325327999999</v>
      </c>
      <c r="H165" s="11" t="str">
        <f t="shared" ref="H165:H171" si="36">IF($B165="N/A","N/A",IF(G165&gt;10,"No",IF(G165&lt;-10,"No","Yes")))</f>
        <v>N/A</v>
      </c>
      <c r="I165" s="12" t="s">
        <v>1747</v>
      </c>
      <c r="J165" s="12" t="s">
        <v>1747</v>
      </c>
      <c r="K165" s="47" t="s">
        <v>739</v>
      </c>
      <c r="L165" s="9" t="str">
        <f>IF(J165="Div by 0", "N/A", IF(OR(J165="N/A",K165="N/A"),"N/A", IF(J165&gt;VALUE(MID(K165,1,2)), "No", IF(J165&lt;-1*VALUE(MID(K165,1,2)), "No", "Yes"))))</f>
        <v>N/A</v>
      </c>
      <c r="N165" s="69"/>
    </row>
    <row r="166" spans="1:16" x14ac:dyDescent="0.2">
      <c r="A166" s="60" t="s">
        <v>1230</v>
      </c>
      <c r="B166" s="14" t="s">
        <v>213</v>
      </c>
      <c r="C166" s="14" t="s">
        <v>1747</v>
      </c>
      <c r="D166" s="11" t="str">
        <f t="shared" si="34"/>
        <v>N/A</v>
      </c>
      <c r="E166" s="14" t="s">
        <v>1747</v>
      </c>
      <c r="F166" s="11" t="str">
        <f t="shared" si="35"/>
        <v>N/A</v>
      </c>
      <c r="G166" s="14">
        <v>741.9</v>
      </c>
      <c r="H166" s="11" t="str">
        <f t="shared" si="36"/>
        <v>N/A</v>
      </c>
      <c r="I166" s="12" t="s">
        <v>1747</v>
      </c>
      <c r="J166" s="12" t="s">
        <v>1747</v>
      </c>
      <c r="K166" s="47" t="s">
        <v>739</v>
      </c>
      <c r="L166" s="9" t="str">
        <f t="shared" ref="L166" si="37">IF(J166="Div by 0", "N/A", IF(OR(J166="N/A",K166="N/A"),"N/A", IF(J166&gt;VALUE(MID(K166,1,2)), "No", IF(J166&lt;-1*VALUE(MID(K166,1,2)), "No", "Yes"))))</f>
        <v>N/A</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5183282</v>
      </c>
      <c r="D6" s="11" t="str">
        <f t="shared" ref="D6:D11" si="0">IF($B6="N/A","N/A",IF(C6&gt;10,"No",IF(C6&lt;-10,"No","Yes")))</f>
        <v>N/A</v>
      </c>
      <c r="E6" s="1">
        <v>5473774</v>
      </c>
      <c r="F6" s="11" t="str">
        <f t="shared" ref="F6:F11" si="1">IF($B6="N/A","N/A",IF(E6&gt;10,"No",IF(E6&lt;-10,"No","Yes")))</f>
        <v>N/A</v>
      </c>
      <c r="G6" s="1">
        <v>5652161</v>
      </c>
      <c r="H6" s="11" t="str">
        <f t="shared" ref="H6:H11" si="2">IF($B6="N/A","N/A",IF(G6&gt;10,"No",IF(G6&lt;-10,"No","Yes")))</f>
        <v>N/A</v>
      </c>
      <c r="I6" s="12">
        <v>5.6040000000000001</v>
      </c>
      <c r="J6" s="12">
        <v>3.2589999999999999</v>
      </c>
      <c r="K6" s="1" t="s">
        <v>739</v>
      </c>
      <c r="L6" s="9" t="str">
        <f t="shared" ref="L6:L14" si="3">IF(J6="Div by 0", "N/A", IF(K6="N/A","N/A", IF(J6&gt;VALUE(MID(K6,1,2)), "No", IF(J6&lt;-1*VALUE(MID(K6,1,2)), "No", "Yes"))))</f>
        <v>Yes</v>
      </c>
    </row>
    <row r="7" spans="1:12" x14ac:dyDescent="0.2">
      <c r="A7" s="18" t="s">
        <v>100</v>
      </c>
      <c r="B7" s="50" t="s">
        <v>213</v>
      </c>
      <c r="C7" s="1">
        <v>411139</v>
      </c>
      <c r="D7" s="11" t="str">
        <f t="shared" si="0"/>
        <v>N/A</v>
      </c>
      <c r="E7" s="1">
        <v>423308</v>
      </c>
      <c r="F7" s="11" t="str">
        <f t="shared" si="1"/>
        <v>N/A</v>
      </c>
      <c r="G7" s="1">
        <v>437859</v>
      </c>
      <c r="H7" s="11" t="str">
        <f t="shared" si="2"/>
        <v>N/A</v>
      </c>
      <c r="I7" s="12">
        <v>2.96</v>
      </c>
      <c r="J7" s="12">
        <v>3.4369999999999998</v>
      </c>
      <c r="K7" s="50" t="s">
        <v>739</v>
      </c>
      <c r="L7" s="9" t="str">
        <f t="shared" si="3"/>
        <v>Yes</v>
      </c>
    </row>
    <row r="8" spans="1:12" x14ac:dyDescent="0.2">
      <c r="A8" s="18" t="s">
        <v>101</v>
      </c>
      <c r="B8" s="50" t="s">
        <v>213</v>
      </c>
      <c r="C8" s="1">
        <v>767815</v>
      </c>
      <c r="D8" s="11" t="str">
        <f t="shared" si="0"/>
        <v>N/A</v>
      </c>
      <c r="E8" s="1">
        <v>783435</v>
      </c>
      <c r="F8" s="11" t="str">
        <f t="shared" si="1"/>
        <v>N/A</v>
      </c>
      <c r="G8" s="1">
        <v>796576</v>
      </c>
      <c r="H8" s="11" t="str">
        <f t="shared" si="2"/>
        <v>N/A</v>
      </c>
      <c r="I8" s="12">
        <v>2.0339999999999998</v>
      </c>
      <c r="J8" s="12">
        <v>1.677</v>
      </c>
      <c r="K8" s="50" t="s">
        <v>739</v>
      </c>
      <c r="L8" s="9" t="str">
        <f t="shared" si="3"/>
        <v>Yes</v>
      </c>
    </row>
    <row r="9" spans="1:12" x14ac:dyDescent="0.2">
      <c r="A9" s="18" t="s">
        <v>104</v>
      </c>
      <c r="B9" s="50" t="s">
        <v>213</v>
      </c>
      <c r="C9" s="1">
        <v>2030993</v>
      </c>
      <c r="D9" s="11" t="str">
        <f t="shared" si="0"/>
        <v>N/A</v>
      </c>
      <c r="E9" s="1">
        <v>2108272</v>
      </c>
      <c r="F9" s="11" t="str">
        <f t="shared" si="1"/>
        <v>N/A</v>
      </c>
      <c r="G9" s="1">
        <v>2146346</v>
      </c>
      <c r="H9" s="11" t="str">
        <f t="shared" si="2"/>
        <v>N/A</v>
      </c>
      <c r="I9" s="12">
        <v>3.8050000000000002</v>
      </c>
      <c r="J9" s="12">
        <v>1.806</v>
      </c>
      <c r="K9" s="50" t="s">
        <v>739</v>
      </c>
      <c r="L9" s="9" t="str">
        <f t="shared" si="3"/>
        <v>Yes</v>
      </c>
    </row>
    <row r="10" spans="1:12" x14ac:dyDescent="0.2">
      <c r="A10" s="18" t="s">
        <v>105</v>
      </c>
      <c r="B10" s="50" t="s">
        <v>213</v>
      </c>
      <c r="C10" s="1">
        <v>1973335</v>
      </c>
      <c r="D10" s="11" t="str">
        <f t="shared" si="0"/>
        <v>N/A</v>
      </c>
      <c r="E10" s="1">
        <v>2158759</v>
      </c>
      <c r="F10" s="11" t="str">
        <f t="shared" si="1"/>
        <v>N/A</v>
      </c>
      <c r="G10" s="1">
        <v>2271380</v>
      </c>
      <c r="H10" s="11" t="str">
        <f t="shared" si="2"/>
        <v>N/A</v>
      </c>
      <c r="I10" s="12">
        <v>9.3960000000000008</v>
      </c>
      <c r="J10" s="12">
        <v>5.2169999999999996</v>
      </c>
      <c r="K10" s="50" t="s">
        <v>739</v>
      </c>
      <c r="L10" s="9" t="str">
        <f t="shared" si="3"/>
        <v>Yes</v>
      </c>
    </row>
    <row r="11" spans="1:12" x14ac:dyDescent="0.2">
      <c r="A11" s="18" t="s">
        <v>77</v>
      </c>
      <c r="B11" s="1" t="s">
        <v>213</v>
      </c>
      <c r="C11" s="1">
        <v>4343853.1798999999</v>
      </c>
      <c r="D11" s="46" t="str">
        <f t="shared" si="0"/>
        <v>N/A</v>
      </c>
      <c r="E11" s="1">
        <v>4607066.1999000004</v>
      </c>
      <c r="F11" s="11" t="str">
        <f t="shared" si="1"/>
        <v>N/A</v>
      </c>
      <c r="G11" s="1">
        <v>4769602.1999000004</v>
      </c>
      <c r="H11" s="11" t="str">
        <f t="shared" si="2"/>
        <v>N/A</v>
      </c>
      <c r="I11" s="12">
        <v>6.0590000000000002</v>
      </c>
      <c r="J11" s="12">
        <v>3.528</v>
      </c>
      <c r="K11" s="1" t="s">
        <v>740</v>
      </c>
      <c r="L11" s="9" t="str">
        <f t="shared" si="3"/>
        <v>Yes</v>
      </c>
    </row>
    <row r="12" spans="1:12" x14ac:dyDescent="0.2">
      <c r="A12" s="18" t="s">
        <v>115</v>
      </c>
      <c r="B12" s="1" t="s">
        <v>213</v>
      </c>
      <c r="C12" s="1">
        <v>694698</v>
      </c>
      <c r="D12" s="1" t="s">
        <v>213</v>
      </c>
      <c r="E12" s="1">
        <v>715038</v>
      </c>
      <c r="F12" s="1" t="s">
        <v>213</v>
      </c>
      <c r="G12" s="1">
        <v>737178</v>
      </c>
      <c r="H12" s="1" t="s">
        <v>213</v>
      </c>
      <c r="I12" s="12">
        <v>2.9279999999999999</v>
      </c>
      <c r="J12" s="12">
        <v>3.0960000000000001</v>
      </c>
      <c r="K12" s="1" t="s">
        <v>740</v>
      </c>
      <c r="L12" s="9" t="str">
        <f t="shared" si="3"/>
        <v>Yes</v>
      </c>
    </row>
    <row r="13" spans="1:12" x14ac:dyDescent="0.2">
      <c r="A13" s="18" t="s">
        <v>449</v>
      </c>
      <c r="B13" s="1" t="s">
        <v>213</v>
      </c>
      <c r="C13" s="1">
        <v>356132</v>
      </c>
      <c r="D13" s="1" t="s">
        <v>213</v>
      </c>
      <c r="E13" s="1">
        <v>364331</v>
      </c>
      <c r="F13" s="1" t="s">
        <v>213</v>
      </c>
      <c r="G13" s="1">
        <v>374386</v>
      </c>
      <c r="H13" s="1" t="s">
        <v>213</v>
      </c>
      <c r="I13" s="12">
        <v>2.302</v>
      </c>
      <c r="J13" s="12">
        <v>2.76</v>
      </c>
      <c r="K13" s="1" t="s">
        <v>740</v>
      </c>
      <c r="L13" s="9" t="str">
        <f t="shared" si="3"/>
        <v>Yes</v>
      </c>
    </row>
    <row r="14" spans="1:12" x14ac:dyDescent="0.2">
      <c r="A14" s="18" t="s">
        <v>450</v>
      </c>
      <c r="B14" s="1" t="s">
        <v>213</v>
      </c>
      <c r="C14" s="1">
        <v>320915</v>
      </c>
      <c r="D14" s="1" t="s">
        <v>213</v>
      </c>
      <c r="E14" s="1">
        <v>332568</v>
      </c>
      <c r="F14" s="1" t="s">
        <v>213</v>
      </c>
      <c r="G14" s="1">
        <v>344789</v>
      </c>
      <c r="H14" s="1" t="s">
        <v>213</v>
      </c>
      <c r="I14" s="12">
        <v>3.6309999999999998</v>
      </c>
      <c r="J14" s="12">
        <v>3.6749999999999998</v>
      </c>
      <c r="K14" s="1" t="s">
        <v>740</v>
      </c>
      <c r="L14" s="9" t="str">
        <f t="shared" si="3"/>
        <v>Yes</v>
      </c>
    </row>
    <row r="15" spans="1:12" x14ac:dyDescent="0.2">
      <c r="A15" s="4" t="s">
        <v>58</v>
      </c>
      <c r="B15" s="50" t="s">
        <v>213</v>
      </c>
      <c r="C15" s="14">
        <v>44737916993</v>
      </c>
      <c r="D15" s="11" t="str">
        <f t="shared" ref="D15:D20" si="4">IF($B15="N/A","N/A",IF(C15&gt;10,"No",IF(C15&lt;-10,"No","Yes")))</f>
        <v>N/A</v>
      </c>
      <c r="E15" s="14">
        <v>46290240594</v>
      </c>
      <c r="F15" s="11" t="str">
        <f t="shared" ref="F15:F20" si="5">IF($B15="N/A","N/A",IF(E15&gt;10,"No",IF(E15&lt;-10,"No","Yes")))</f>
        <v>N/A</v>
      </c>
      <c r="G15" s="14">
        <v>46803288037</v>
      </c>
      <c r="H15" s="11" t="str">
        <f t="shared" ref="H15:H20" si="6">IF($B15="N/A","N/A",IF(G15&gt;10,"No",IF(G15&lt;-10,"No","Yes")))</f>
        <v>N/A</v>
      </c>
      <c r="I15" s="12">
        <v>3.47</v>
      </c>
      <c r="J15" s="12">
        <v>1.1080000000000001</v>
      </c>
      <c r="K15" s="50" t="s">
        <v>739</v>
      </c>
      <c r="L15" s="9" t="str">
        <f t="shared" ref="L15:L20" si="7">IF(J15="Div by 0", "N/A", IF(K15="N/A","N/A", IF(J15&gt;VALUE(MID(K15,1,2)), "No", IF(J15&lt;-1*VALUE(MID(K15,1,2)), "No", "Yes"))))</f>
        <v>Yes</v>
      </c>
    </row>
    <row r="16" spans="1:12" x14ac:dyDescent="0.2">
      <c r="A16" s="4" t="s">
        <v>1133</v>
      </c>
      <c r="B16" s="50" t="s">
        <v>213</v>
      </c>
      <c r="C16" s="14">
        <v>8631.1948670999991</v>
      </c>
      <c r="D16" s="11" t="str">
        <f t="shared" si="4"/>
        <v>N/A</v>
      </c>
      <c r="E16" s="14">
        <v>8456.7321548</v>
      </c>
      <c r="F16" s="11" t="str">
        <f t="shared" si="5"/>
        <v>N/A</v>
      </c>
      <c r="G16" s="14">
        <v>8280.6006476000002</v>
      </c>
      <c r="H16" s="11" t="str">
        <f t="shared" si="6"/>
        <v>N/A</v>
      </c>
      <c r="I16" s="12">
        <v>-2.02</v>
      </c>
      <c r="J16" s="12">
        <v>-2.08</v>
      </c>
      <c r="K16" s="50" t="s">
        <v>739</v>
      </c>
      <c r="L16" s="9" t="str">
        <f t="shared" si="7"/>
        <v>Yes</v>
      </c>
    </row>
    <row r="17" spans="1:12" x14ac:dyDescent="0.2">
      <c r="A17" s="4" t="s">
        <v>1233</v>
      </c>
      <c r="B17" s="50" t="s">
        <v>213</v>
      </c>
      <c r="C17" s="14">
        <v>25316.759181000001</v>
      </c>
      <c r="D17" s="11" t="str">
        <f t="shared" si="4"/>
        <v>N/A</v>
      </c>
      <c r="E17" s="14">
        <v>25184.678433000001</v>
      </c>
      <c r="F17" s="11" t="str">
        <f t="shared" si="5"/>
        <v>N/A</v>
      </c>
      <c r="G17" s="14">
        <v>24635.280604</v>
      </c>
      <c r="H17" s="11" t="str">
        <f t="shared" si="6"/>
        <v>N/A</v>
      </c>
      <c r="I17" s="12">
        <v>-0.52200000000000002</v>
      </c>
      <c r="J17" s="12">
        <v>-2.1800000000000002</v>
      </c>
      <c r="K17" s="50" t="s">
        <v>739</v>
      </c>
      <c r="L17" s="9" t="str">
        <f t="shared" si="7"/>
        <v>Yes</v>
      </c>
    </row>
    <row r="18" spans="1:12" x14ac:dyDescent="0.2">
      <c r="A18" s="4" t="s">
        <v>1234</v>
      </c>
      <c r="B18" s="50" t="s">
        <v>213</v>
      </c>
      <c r="C18" s="14">
        <v>27752.641441</v>
      </c>
      <c r="D18" s="11" t="str">
        <f t="shared" si="4"/>
        <v>N/A</v>
      </c>
      <c r="E18" s="14">
        <v>27731.513883</v>
      </c>
      <c r="F18" s="11" t="str">
        <f t="shared" si="5"/>
        <v>N/A</v>
      </c>
      <c r="G18" s="14">
        <v>26832.302218000001</v>
      </c>
      <c r="H18" s="11" t="str">
        <f t="shared" si="6"/>
        <v>N/A</v>
      </c>
      <c r="I18" s="12">
        <v>-7.5999999999999998E-2</v>
      </c>
      <c r="J18" s="12">
        <v>-3.24</v>
      </c>
      <c r="K18" s="50" t="s">
        <v>739</v>
      </c>
      <c r="L18" s="9" t="str">
        <f t="shared" si="7"/>
        <v>Yes</v>
      </c>
    </row>
    <row r="19" spans="1:12" x14ac:dyDescent="0.2">
      <c r="A19" s="4" t="s">
        <v>1235</v>
      </c>
      <c r="B19" s="50" t="s">
        <v>213</v>
      </c>
      <c r="C19" s="14">
        <v>2432.3822322000001</v>
      </c>
      <c r="D19" s="11" t="str">
        <f t="shared" si="4"/>
        <v>N/A</v>
      </c>
      <c r="E19" s="14">
        <v>2358.1475540000001</v>
      </c>
      <c r="F19" s="11" t="str">
        <f t="shared" si="5"/>
        <v>N/A</v>
      </c>
      <c r="G19" s="14">
        <v>2380.9890403999998</v>
      </c>
      <c r="H19" s="11" t="str">
        <f t="shared" si="6"/>
        <v>N/A</v>
      </c>
      <c r="I19" s="12">
        <v>-3.05</v>
      </c>
      <c r="J19" s="12">
        <v>0.96860000000000002</v>
      </c>
      <c r="K19" s="50" t="s">
        <v>739</v>
      </c>
      <c r="L19" s="9" t="str">
        <f t="shared" si="7"/>
        <v>Yes</v>
      </c>
    </row>
    <row r="20" spans="1:12" x14ac:dyDescent="0.2">
      <c r="A20" s="4" t="s">
        <v>1236</v>
      </c>
      <c r="B20" s="50" t="s">
        <v>213</v>
      </c>
      <c r="C20" s="14">
        <v>4094.6743787</v>
      </c>
      <c r="D20" s="11" t="str">
        <f t="shared" si="4"/>
        <v>N/A</v>
      </c>
      <c r="E20" s="14">
        <v>4137.5205370000003</v>
      </c>
      <c r="F20" s="11" t="str">
        <f t="shared" si="5"/>
        <v>N/A</v>
      </c>
      <c r="G20" s="14">
        <v>4196.6181053</v>
      </c>
      <c r="H20" s="11" t="str">
        <f t="shared" si="6"/>
        <v>N/A</v>
      </c>
      <c r="I20" s="12">
        <v>1.046</v>
      </c>
      <c r="J20" s="12">
        <v>1.4279999999999999</v>
      </c>
      <c r="K20" s="50" t="s">
        <v>739</v>
      </c>
      <c r="L20" s="9" t="str">
        <f t="shared" si="7"/>
        <v>Yes</v>
      </c>
    </row>
    <row r="21" spans="1:12" x14ac:dyDescent="0.2">
      <c r="A21" s="2" t="s">
        <v>1137</v>
      </c>
      <c r="B21" s="50" t="s">
        <v>213</v>
      </c>
      <c r="C21" s="14">
        <v>8500.3858932999992</v>
      </c>
      <c r="D21" s="11" t="str">
        <f t="shared" ref="D21:D22" si="8">IF($B21="N/A","N/A",IF(C21&gt;10,"No",IF(C21&lt;-10,"No","Yes")))</f>
        <v>N/A</v>
      </c>
      <c r="E21" s="14">
        <v>8324.3051919000009</v>
      </c>
      <c r="F21" s="11" t="str">
        <f t="shared" ref="F21:F22" si="9">IF($B21="N/A","N/A",IF(E21&gt;10,"No",IF(E21&lt;-10,"No","Yes")))</f>
        <v>N/A</v>
      </c>
      <c r="G21" s="14">
        <v>8164.1945145999998</v>
      </c>
      <c r="H21" s="11" t="str">
        <f t="shared" ref="H21:H22" si="10">IF($B21="N/A","N/A",IF(G21&gt;10,"No",IF(G21&lt;-10,"No","Yes")))</f>
        <v>N/A</v>
      </c>
      <c r="I21" s="12">
        <v>-2.0699999999999998</v>
      </c>
      <c r="J21" s="12">
        <v>-1.92</v>
      </c>
      <c r="K21" s="50" t="s">
        <v>739</v>
      </c>
      <c r="L21" s="9" t="str">
        <f>IF(J21="Div by 0", "N/A", IF(OR(J21="N/A",K21="N/A"),"N/A", IF(J21&gt;VALUE(MID(K21,1,2)), "No", IF(J21&lt;-1*VALUE(MID(K21,1,2)), "No", "Yes"))))</f>
        <v>Yes</v>
      </c>
    </row>
    <row r="22" spans="1:12" x14ac:dyDescent="0.2">
      <c r="A22" s="2" t="s">
        <v>1138</v>
      </c>
      <c r="B22" s="50" t="s">
        <v>213</v>
      </c>
      <c r="C22" s="14">
        <v>9058.2808540000005</v>
      </c>
      <c r="D22" s="11" t="str">
        <f t="shared" si="8"/>
        <v>N/A</v>
      </c>
      <c r="E22" s="14">
        <v>8857.8794625999999</v>
      </c>
      <c r="F22" s="11" t="str">
        <f t="shared" si="9"/>
        <v>N/A</v>
      </c>
      <c r="G22" s="14">
        <v>8637.1712735000001</v>
      </c>
      <c r="H22" s="11" t="str">
        <f t="shared" si="10"/>
        <v>N/A</v>
      </c>
      <c r="I22" s="12">
        <v>-2.21</v>
      </c>
      <c r="J22" s="12">
        <v>-2.4900000000000002</v>
      </c>
      <c r="K22" s="50" t="s">
        <v>739</v>
      </c>
      <c r="L22" s="9" t="str">
        <f>IF(J22="Div by 0", "N/A", IF(OR(J22="N/A",K22="N/A"),"N/A", IF(J22&gt;VALUE(MID(K22,1,2)), "No", IF(J22&lt;-1*VALUE(MID(K22,1,2)), "No", "Yes"))))</f>
        <v>Yes</v>
      </c>
    </row>
    <row r="23" spans="1:12" x14ac:dyDescent="0.2">
      <c r="A23" s="4" t="s">
        <v>1237</v>
      </c>
      <c r="B23" s="50" t="s">
        <v>213</v>
      </c>
      <c r="C23" s="14">
        <v>27552.219631</v>
      </c>
      <c r="D23" s="11" t="str">
        <f>IF($B23="N/A","N/A",IF(C23&gt;10,"No",IF(C23&lt;-10,"No","Yes")))</f>
        <v>N/A</v>
      </c>
      <c r="E23" s="14">
        <v>27632.215625000001</v>
      </c>
      <c r="F23" s="11" t="str">
        <f>IF($B23="N/A","N/A",IF(E23&gt;10,"No",IF(E23&lt;-10,"No","Yes")))</f>
        <v>N/A</v>
      </c>
      <c r="G23" s="14">
        <v>26607.472598</v>
      </c>
      <c r="H23" s="11" t="str">
        <f>IF($B23="N/A","N/A",IF(G23&gt;10,"No",IF(G23&lt;-10,"No","Yes")))</f>
        <v>N/A</v>
      </c>
      <c r="I23" s="12">
        <v>0.2903</v>
      </c>
      <c r="J23" s="12">
        <v>-3.71</v>
      </c>
      <c r="K23" s="50" t="s">
        <v>739</v>
      </c>
      <c r="L23" s="9" t="str">
        <f>IF(J23="Div by 0", "N/A", IF(K23="N/A","N/A", IF(J23&gt;VALUE(MID(K23,1,2)), "No", IF(J23&lt;-1*VALUE(MID(K23,1,2)), "No", "Yes"))))</f>
        <v>Yes</v>
      </c>
    </row>
    <row r="24" spans="1:12" x14ac:dyDescent="0.2">
      <c r="A24" s="4" t="s">
        <v>1238</v>
      </c>
      <c r="B24" s="50" t="s">
        <v>213</v>
      </c>
      <c r="C24" s="14">
        <v>27585.002565999999</v>
      </c>
      <c r="D24" s="11" t="str">
        <f>IF($B24="N/A","N/A",IF(C24&gt;10,"No",IF(C24&lt;-10,"No","Yes")))</f>
        <v>N/A</v>
      </c>
      <c r="E24" s="14">
        <v>27621.034927000001</v>
      </c>
      <c r="F24" s="11" t="str">
        <f>IF($B24="N/A","N/A",IF(E24&gt;10,"No",IF(E24&lt;-10,"No","Yes")))</f>
        <v>N/A</v>
      </c>
      <c r="G24" s="14">
        <v>27116.208050000001</v>
      </c>
      <c r="H24" s="11" t="str">
        <f>IF($B24="N/A","N/A",IF(G24&gt;10,"No",IF(G24&lt;-10,"No","Yes")))</f>
        <v>N/A</v>
      </c>
      <c r="I24" s="12">
        <v>0.13059999999999999</v>
      </c>
      <c r="J24" s="12">
        <v>-1.83</v>
      </c>
      <c r="K24" s="50" t="s">
        <v>739</v>
      </c>
      <c r="L24" s="9" t="str">
        <f>IF(J24="Div by 0", "N/A", IF(K24="N/A","N/A", IF(J24&gt;VALUE(MID(K24,1,2)), "No", IF(J24&lt;-1*VALUE(MID(K24,1,2)), "No", "Yes"))))</f>
        <v>Yes</v>
      </c>
    </row>
    <row r="25" spans="1:12" x14ac:dyDescent="0.2">
      <c r="A25" s="4" t="s">
        <v>1239</v>
      </c>
      <c r="B25" s="50" t="s">
        <v>213</v>
      </c>
      <c r="C25" s="14">
        <v>28658.201496000001</v>
      </c>
      <c r="D25" s="11" t="str">
        <f>IF($B25="N/A","N/A",IF(C25&gt;10,"No",IF(C25&lt;-10,"No","Yes")))</f>
        <v>N/A</v>
      </c>
      <c r="E25" s="14">
        <v>28781.765632999999</v>
      </c>
      <c r="F25" s="11" t="str">
        <f>IF($B25="N/A","N/A",IF(E25&gt;10,"No",IF(E25&lt;-10,"No","Yes")))</f>
        <v>N/A</v>
      </c>
      <c r="G25" s="14">
        <v>27102.902639</v>
      </c>
      <c r="H25" s="11" t="str">
        <f>IF($B25="N/A","N/A",IF(G25&gt;10,"No",IF(G25&lt;-10,"No","Yes")))</f>
        <v>N/A</v>
      </c>
      <c r="I25" s="12">
        <v>0.43120000000000003</v>
      </c>
      <c r="J25" s="12">
        <v>-5.83</v>
      </c>
      <c r="K25" s="50" t="s">
        <v>739</v>
      </c>
      <c r="L25" s="9" t="str">
        <f>IF(J25="Div by 0", "N/A", IF(K25="N/A","N/A", IF(J25&gt;VALUE(MID(K25,1,2)), "No", IF(J25&lt;-1*VALUE(MID(K25,1,2)), "No", "Yes"))))</f>
        <v>Yes</v>
      </c>
    </row>
    <row r="26" spans="1:12" x14ac:dyDescent="0.2">
      <c r="A26" s="4" t="s">
        <v>1240</v>
      </c>
      <c r="B26" s="50" t="s">
        <v>213</v>
      </c>
      <c r="C26" s="14">
        <v>26294.44889</v>
      </c>
      <c r="D26" s="11" t="str">
        <f t="shared" ref="D26:D27" si="11">IF($B26="N/A","N/A",IF(C26&gt;10,"No",IF(C26&lt;-10,"No","Yes")))</f>
        <v>N/A</v>
      </c>
      <c r="E26" s="14">
        <v>26244.5124</v>
      </c>
      <c r="F26" s="11" t="str">
        <f t="shared" ref="F26:F30" si="12">IF($B26="N/A","N/A",IF(E26&gt;10,"No",IF(E26&lt;-10,"No","Yes")))</f>
        <v>N/A</v>
      </c>
      <c r="G26" s="14">
        <v>25368.095391999999</v>
      </c>
      <c r="H26" s="11" t="str">
        <f t="shared" ref="H26:H27" si="13">IF($B26="N/A","N/A",IF(G26&gt;10,"No",IF(G26&lt;-10,"No","Yes")))</f>
        <v>N/A</v>
      </c>
      <c r="I26" s="12">
        <v>-0.19</v>
      </c>
      <c r="J26" s="12">
        <v>-3.34</v>
      </c>
      <c r="K26" s="50" t="s">
        <v>739</v>
      </c>
      <c r="L26" s="9" t="str">
        <f>IF(J26="Div by 0", "N/A", IF(OR(J26="N/A",K26="N/A"),"N/A", IF(J26&gt;VALUE(MID(K26,1,2)), "No", IF(J26&lt;-1*VALUE(MID(K26,1,2)), "No", "Yes"))))</f>
        <v>Yes</v>
      </c>
    </row>
    <row r="27" spans="1:12" x14ac:dyDescent="0.2">
      <c r="A27" s="4" t="s">
        <v>1241</v>
      </c>
      <c r="B27" s="50" t="s">
        <v>213</v>
      </c>
      <c r="C27" s="14">
        <v>29574.024678000002</v>
      </c>
      <c r="D27" s="11" t="str">
        <f t="shared" si="11"/>
        <v>N/A</v>
      </c>
      <c r="E27" s="14">
        <v>29841.692467000001</v>
      </c>
      <c r="F27" s="11" t="str">
        <f t="shared" si="12"/>
        <v>N/A</v>
      </c>
      <c r="G27" s="14">
        <v>28560.20217</v>
      </c>
      <c r="H27" s="11" t="str">
        <f t="shared" si="13"/>
        <v>N/A</v>
      </c>
      <c r="I27" s="12">
        <v>0.90510000000000002</v>
      </c>
      <c r="J27" s="12">
        <v>-4.29</v>
      </c>
      <c r="K27" s="50" t="s">
        <v>739</v>
      </c>
      <c r="L27" s="9" t="str">
        <f>IF(J27="Div by 0", "N/A", IF(OR(J27="N/A",K27="N/A"),"N/A", IF(J27&gt;VALUE(MID(K27,1,2)), "No", IF(J27&lt;-1*VALUE(MID(K27,1,2)), "No", "Yes"))))</f>
        <v>Yes</v>
      </c>
    </row>
    <row r="28" spans="1:12" x14ac:dyDescent="0.2">
      <c r="A28" s="60" t="s">
        <v>1242</v>
      </c>
      <c r="B28" s="14" t="s">
        <v>213</v>
      </c>
      <c r="C28" s="14" t="s">
        <v>1747</v>
      </c>
      <c r="D28" s="11" t="str">
        <f t="shared" ref="D28:D30" si="14">IF($B28="N/A","N/A",IF(C28&gt;10,"No",IF(C28&lt;-10,"No","Yes")))</f>
        <v>N/A</v>
      </c>
      <c r="E28" s="14" t="s">
        <v>1747</v>
      </c>
      <c r="F28" s="11" t="str">
        <f t="shared" si="12"/>
        <v>N/A</v>
      </c>
      <c r="G28" s="14">
        <v>1128.9269741000001</v>
      </c>
      <c r="H28" s="11" t="str">
        <f t="shared" ref="H28:H30" si="15">IF($B28="N/A","N/A",IF(G28&gt;10,"No",IF(G28&lt;-10,"No","Yes")))</f>
        <v>N/A</v>
      </c>
      <c r="I28" s="12" t="s">
        <v>1747</v>
      </c>
      <c r="J28" s="12" t="s">
        <v>1747</v>
      </c>
      <c r="K28" s="47" t="s">
        <v>739</v>
      </c>
      <c r="L28" s="9" t="str">
        <f>IF(J28="Div by 0", "N/A", IF(OR(J28="N/A",K28="N/A"),"N/A", IF(J28&gt;VALUE(MID(K28,1,2)), "No", IF(J28&lt;-1*VALUE(MID(K28,1,2)), "No", "Yes"))))</f>
        <v>N/A</v>
      </c>
    </row>
    <row r="29" spans="1:12" x14ac:dyDescent="0.2">
      <c r="A29" s="60" t="s">
        <v>1243</v>
      </c>
      <c r="B29" s="14" t="s">
        <v>213</v>
      </c>
      <c r="C29" s="14" t="s">
        <v>1747</v>
      </c>
      <c r="D29" s="11" t="str">
        <f t="shared" si="14"/>
        <v>N/A</v>
      </c>
      <c r="E29" s="14" t="s">
        <v>1747</v>
      </c>
      <c r="F29" s="11" t="str">
        <f t="shared" si="12"/>
        <v>N/A</v>
      </c>
      <c r="G29" s="14">
        <v>1129.5973441000001</v>
      </c>
      <c r="H29" s="11" t="str">
        <f t="shared" si="15"/>
        <v>N/A</v>
      </c>
      <c r="I29" s="12" t="s">
        <v>1747</v>
      </c>
      <c r="J29" s="12" t="s">
        <v>1747</v>
      </c>
      <c r="K29" s="47" t="s">
        <v>739</v>
      </c>
      <c r="L29" s="9" t="str">
        <f t="shared" ref="L29:L30" si="16">IF(J29="Div by 0", "N/A", IF(OR(J29="N/A",K29="N/A"),"N/A", IF(J29&gt;VALUE(MID(K29,1,2)), "No", IF(J29&lt;-1*VALUE(MID(K29,1,2)), "No", "Yes"))))</f>
        <v>N/A</v>
      </c>
    </row>
    <row r="30" spans="1:12" x14ac:dyDescent="0.2">
      <c r="A30" s="60" t="s">
        <v>1244</v>
      </c>
      <c r="B30" s="14" t="s">
        <v>213</v>
      </c>
      <c r="C30" s="14" t="s">
        <v>1747</v>
      </c>
      <c r="D30" s="11" t="str">
        <f t="shared" si="14"/>
        <v>N/A</v>
      </c>
      <c r="E30" s="14" t="s">
        <v>1747</v>
      </c>
      <c r="F30" s="11" t="str">
        <f t="shared" si="12"/>
        <v>N/A</v>
      </c>
      <c r="G30" s="14">
        <v>741.9</v>
      </c>
      <c r="H30" s="11" t="str">
        <f t="shared" si="15"/>
        <v>N/A</v>
      </c>
      <c r="I30" s="12" t="s">
        <v>1747</v>
      </c>
      <c r="J30" s="12" t="s">
        <v>1747</v>
      </c>
      <c r="K30" s="47" t="s">
        <v>739</v>
      </c>
      <c r="L30" s="9" t="str">
        <f t="shared" si="16"/>
        <v>N/A</v>
      </c>
    </row>
    <row r="31" spans="1:12" x14ac:dyDescent="0.2">
      <c r="A31" s="48" t="s">
        <v>2</v>
      </c>
      <c r="B31" s="37" t="s">
        <v>213</v>
      </c>
      <c r="C31" s="13">
        <v>71.817084234000006</v>
      </c>
      <c r="D31" s="46" t="str">
        <f t="shared" ref="D31:D69" si="17">IF($B31="N/A","N/A",IF(C31&gt;10,"No",IF(C31&lt;-10,"No","Yes")))</f>
        <v>N/A</v>
      </c>
      <c r="E31" s="13">
        <v>73.821224624999999</v>
      </c>
      <c r="F31" s="46" t="str">
        <f t="shared" ref="F31:F69" si="18">IF($B31="N/A","N/A",IF(E31&gt;10,"No",IF(E31&lt;-10,"No","Yes")))</f>
        <v>N/A</v>
      </c>
      <c r="G31" s="13">
        <v>76.131589316000003</v>
      </c>
      <c r="H31" s="46" t="str">
        <f t="shared" ref="H31:H69" si="19">IF($B31="N/A","N/A",IF(G31&gt;10,"No",IF(G31&lt;-10,"No","Yes")))</f>
        <v>N/A</v>
      </c>
      <c r="I31" s="12">
        <v>2.7909999999999999</v>
      </c>
      <c r="J31" s="12">
        <v>3.13</v>
      </c>
      <c r="K31" s="47" t="s">
        <v>739</v>
      </c>
      <c r="L31" s="9" t="str">
        <f t="shared" ref="L31:L99" si="20">IF(J31="Div by 0", "N/A", IF(K31="N/A","N/A", IF(J31&gt;VALUE(MID(K31,1,2)), "No", IF(J31&lt;-1*VALUE(MID(K31,1,2)), "No", "Yes"))))</f>
        <v>Yes</v>
      </c>
    </row>
    <row r="32" spans="1:12" x14ac:dyDescent="0.2">
      <c r="A32" s="48" t="s">
        <v>22</v>
      </c>
      <c r="B32" s="37" t="s">
        <v>213</v>
      </c>
      <c r="C32" s="1">
        <v>3722482</v>
      </c>
      <c r="D32" s="46" t="str">
        <f t="shared" si="17"/>
        <v>N/A</v>
      </c>
      <c r="E32" s="1">
        <v>4040807</v>
      </c>
      <c r="F32" s="46" t="str">
        <f t="shared" si="18"/>
        <v>N/A</v>
      </c>
      <c r="G32" s="1">
        <v>4303080</v>
      </c>
      <c r="H32" s="46" t="str">
        <f t="shared" si="19"/>
        <v>N/A</v>
      </c>
      <c r="I32" s="12">
        <v>8.5510000000000002</v>
      </c>
      <c r="J32" s="12">
        <v>6.4909999999999997</v>
      </c>
      <c r="K32" s="47" t="s">
        <v>739</v>
      </c>
      <c r="L32" s="9" t="str">
        <f t="shared" si="20"/>
        <v>Yes</v>
      </c>
    </row>
    <row r="33" spans="1:12" x14ac:dyDescent="0.2">
      <c r="A33" s="48" t="s">
        <v>451</v>
      </c>
      <c r="B33" s="50" t="s">
        <v>213</v>
      </c>
      <c r="C33" s="1">
        <v>80854</v>
      </c>
      <c r="D33" s="1" t="str">
        <f t="shared" si="17"/>
        <v>N/A</v>
      </c>
      <c r="E33" s="1">
        <v>90386</v>
      </c>
      <c r="F33" s="1" t="str">
        <f t="shared" si="18"/>
        <v>N/A</v>
      </c>
      <c r="G33" s="1">
        <v>99734</v>
      </c>
      <c r="H33" s="11" t="str">
        <f t="shared" si="19"/>
        <v>N/A</v>
      </c>
      <c r="I33" s="12">
        <v>11.79</v>
      </c>
      <c r="J33" s="12">
        <v>10.34</v>
      </c>
      <c r="K33" s="50" t="s">
        <v>739</v>
      </c>
      <c r="L33" s="9" t="str">
        <f t="shared" si="20"/>
        <v>Yes</v>
      </c>
    </row>
    <row r="34" spans="1:12" x14ac:dyDescent="0.2">
      <c r="A34" s="48" t="s">
        <v>1245</v>
      </c>
      <c r="B34" s="5" t="s">
        <v>213</v>
      </c>
      <c r="C34" s="1">
        <v>23498</v>
      </c>
      <c r="D34" s="9" t="str">
        <f t="shared" ref="D34:D38" si="21">IF($B34="N/A","N/A",IF(C34&lt;0,"No","Yes"))</f>
        <v>N/A</v>
      </c>
      <c r="E34" s="1">
        <v>25205</v>
      </c>
      <c r="F34" s="9" t="str">
        <f t="shared" ref="F34:F38" si="22">IF($B34="N/A","N/A",IF(E34&lt;0,"No","Yes"))</f>
        <v>N/A</v>
      </c>
      <c r="G34" s="1">
        <v>26720</v>
      </c>
      <c r="H34" s="9" t="str">
        <f t="shared" ref="H34:H38" si="23">IF($B34="N/A","N/A",IF(G34&lt;0,"No","Yes"))</f>
        <v>N/A</v>
      </c>
      <c r="I34" s="12">
        <v>7.2640000000000002</v>
      </c>
      <c r="J34" s="12">
        <v>6.0110000000000001</v>
      </c>
      <c r="K34" s="1" t="s">
        <v>739</v>
      </c>
      <c r="L34" s="9" t="str">
        <f t="shared" si="20"/>
        <v>Yes</v>
      </c>
    </row>
    <row r="35" spans="1:12" x14ac:dyDescent="0.2">
      <c r="A35" s="48" t="s">
        <v>1246</v>
      </c>
      <c r="B35" s="5" t="s">
        <v>213</v>
      </c>
      <c r="C35" s="1">
        <v>44901</v>
      </c>
      <c r="D35" s="9" t="str">
        <f t="shared" si="21"/>
        <v>N/A</v>
      </c>
      <c r="E35" s="1">
        <v>49814</v>
      </c>
      <c r="F35" s="9" t="str">
        <f t="shared" si="22"/>
        <v>N/A</v>
      </c>
      <c r="G35" s="1">
        <v>55495</v>
      </c>
      <c r="H35" s="9" t="str">
        <f t="shared" si="23"/>
        <v>N/A</v>
      </c>
      <c r="I35" s="12">
        <v>10.94</v>
      </c>
      <c r="J35" s="12">
        <v>11.4</v>
      </c>
      <c r="K35" s="1" t="s">
        <v>739</v>
      </c>
      <c r="L35" s="9" t="str">
        <f t="shared" si="20"/>
        <v>Yes</v>
      </c>
    </row>
    <row r="36" spans="1:12" x14ac:dyDescent="0.2">
      <c r="A36" s="48" t="s">
        <v>1247</v>
      </c>
      <c r="B36" s="5" t="s">
        <v>213</v>
      </c>
      <c r="C36" s="1">
        <v>402</v>
      </c>
      <c r="D36" s="9" t="str">
        <f t="shared" si="21"/>
        <v>N/A</v>
      </c>
      <c r="E36" s="1">
        <v>491</v>
      </c>
      <c r="F36" s="9" t="str">
        <f t="shared" si="22"/>
        <v>N/A</v>
      </c>
      <c r="G36" s="1">
        <v>646</v>
      </c>
      <c r="H36" s="9" t="str">
        <f t="shared" si="23"/>
        <v>N/A</v>
      </c>
      <c r="I36" s="12">
        <v>22.14</v>
      </c>
      <c r="J36" s="12">
        <v>31.57</v>
      </c>
      <c r="K36" s="1" t="s">
        <v>739</v>
      </c>
      <c r="L36" s="9" t="str">
        <f t="shared" si="20"/>
        <v>No</v>
      </c>
    </row>
    <row r="37" spans="1:12" x14ac:dyDescent="0.2">
      <c r="A37" s="48" t="s">
        <v>1248</v>
      </c>
      <c r="B37" s="5" t="s">
        <v>213</v>
      </c>
      <c r="C37" s="1">
        <v>12049</v>
      </c>
      <c r="D37" s="9" t="str">
        <f t="shared" si="21"/>
        <v>N/A</v>
      </c>
      <c r="E37" s="1">
        <v>14869</v>
      </c>
      <c r="F37" s="9" t="str">
        <f t="shared" si="22"/>
        <v>N/A</v>
      </c>
      <c r="G37" s="1">
        <v>16865</v>
      </c>
      <c r="H37" s="9" t="str">
        <f t="shared" si="23"/>
        <v>N/A</v>
      </c>
      <c r="I37" s="12">
        <v>23.4</v>
      </c>
      <c r="J37" s="12">
        <v>13.42</v>
      </c>
      <c r="K37" s="1" t="s">
        <v>739</v>
      </c>
      <c r="L37" s="9" t="str">
        <f t="shared" si="20"/>
        <v>Yes</v>
      </c>
    </row>
    <row r="38" spans="1:12" x14ac:dyDescent="0.2">
      <c r="A38" s="48" t="s">
        <v>1249</v>
      </c>
      <c r="B38" s="5" t="s">
        <v>213</v>
      </c>
      <c r="C38" s="1">
        <v>11</v>
      </c>
      <c r="D38" s="9" t="str">
        <f t="shared" si="21"/>
        <v>N/A</v>
      </c>
      <c r="E38" s="1">
        <v>11</v>
      </c>
      <c r="F38" s="9" t="str">
        <f t="shared" si="22"/>
        <v>N/A</v>
      </c>
      <c r="G38" s="1">
        <v>11</v>
      </c>
      <c r="H38" s="9" t="str">
        <f t="shared" si="23"/>
        <v>N/A</v>
      </c>
      <c r="I38" s="12">
        <v>75</v>
      </c>
      <c r="J38" s="12">
        <v>14.29</v>
      </c>
      <c r="K38" s="1" t="s">
        <v>739</v>
      </c>
      <c r="L38" s="9" t="str">
        <f t="shared" si="20"/>
        <v>Yes</v>
      </c>
    </row>
    <row r="39" spans="1:12" x14ac:dyDescent="0.2">
      <c r="A39" s="48" t="s">
        <v>452</v>
      </c>
      <c r="B39" s="50" t="s">
        <v>213</v>
      </c>
      <c r="C39" s="1">
        <v>301443</v>
      </c>
      <c r="D39" s="1" t="str">
        <f t="shared" si="17"/>
        <v>N/A</v>
      </c>
      <c r="E39" s="1">
        <v>320657</v>
      </c>
      <c r="F39" s="1" t="str">
        <f t="shared" si="18"/>
        <v>N/A</v>
      </c>
      <c r="G39" s="1">
        <v>344367</v>
      </c>
      <c r="H39" s="11" t="str">
        <f t="shared" si="19"/>
        <v>N/A</v>
      </c>
      <c r="I39" s="12">
        <v>6.3739999999999997</v>
      </c>
      <c r="J39" s="12">
        <v>7.3940000000000001</v>
      </c>
      <c r="K39" s="50" t="s">
        <v>739</v>
      </c>
      <c r="L39" s="9" t="str">
        <f t="shared" si="20"/>
        <v>Yes</v>
      </c>
    </row>
    <row r="40" spans="1:12" x14ac:dyDescent="0.2">
      <c r="A40" s="48" t="s">
        <v>1250</v>
      </c>
      <c r="B40" s="5" t="s">
        <v>213</v>
      </c>
      <c r="C40" s="1">
        <v>266098</v>
      </c>
      <c r="D40" s="9" t="str">
        <f t="shared" ref="D40:D45" si="24">IF($B40="N/A","N/A",IF(C40&lt;0,"No","Yes"))</f>
        <v>N/A</v>
      </c>
      <c r="E40" s="1">
        <v>282774</v>
      </c>
      <c r="F40" s="9" t="str">
        <f t="shared" ref="F40:F45" si="25">IF($B40="N/A","N/A",IF(E40&lt;0,"No","Yes"))</f>
        <v>N/A</v>
      </c>
      <c r="G40" s="1">
        <v>304246</v>
      </c>
      <c r="H40" s="9" t="str">
        <f t="shared" ref="H40:H45" si="26">IF($B40="N/A","N/A",IF(G40&lt;0,"No","Yes"))</f>
        <v>N/A</v>
      </c>
      <c r="I40" s="12">
        <v>6.2670000000000003</v>
      </c>
      <c r="J40" s="12">
        <v>7.593</v>
      </c>
      <c r="K40" s="1" t="s">
        <v>739</v>
      </c>
      <c r="L40" s="9" t="str">
        <f t="shared" si="20"/>
        <v>Yes</v>
      </c>
    </row>
    <row r="41" spans="1:12" x14ac:dyDescent="0.2">
      <c r="A41" s="48" t="s">
        <v>1251</v>
      </c>
      <c r="B41" s="5" t="s">
        <v>213</v>
      </c>
      <c r="C41" s="1">
        <v>32867</v>
      </c>
      <c r="D41" s="9" t="str">
        <f t="shared" si="24"/>
        <v>N/A</v>
      </c>
      <c r="E41" s="1">
        <v>34768</v>
      </c>
      <c r="F41" s="9" t="str">
        <f t="shared" si="25"/>
        <v>N/A</v>
      </c>
      <c r="G41" s="1">
        <v>36454</v>
      </c>
      <c r="H41" s="9" t="str">
        <f t="shared" si="26"/>
        <v>N/A</v>
      </c>
      <c r="I41" s="12">
        <v>5.7839999999999998</v>
      </c>
      <c r="J41" s="12">
        <v>4.8490000000000002</v>
      </c>
      <c r="K41" s="1" t="s">
        <v>739</v>
      </c>
      <c r="L41" s="9" t="str">
        <f t="shared" si="20"/>
        <v>Yes</v>
      </c>
    </row>
    <row r="42" spans="1:12" x14ac:dyDescent="0.2">
      <c r="A42" s="48" t="s">
        <v>1252</v>
      </c>
      <c r="B42" s="5" t="s">
        <v>213</v>
      </c>
      <c r="C42" s="1">
        <v>673</v>
      </c>
      <c r="D42" s="9" t="str">
        <f t="shared" si="24"/>
        <v>N/A</v>
      </c>
      <c r="E42" s="1">
        <v>1033</v>
      </c>
      <c r="F42" s="9" t="str">
        <f t="shared" si="25"/>
        <v>N/A</v>
      </c>
      <c r="G42" s="1">
        <v>1192</v>
      </c>
      <c r="H42" s="9" t="str">
        <f t="shared" si="26"/>
        <v>N/A</v>
      </c>
      <c r="I42" s="12">
        <v>53.49</v>
      </c>
      <c r="J42" s="12">
        <v>15.39</v>
      </c>
      <c r="K42" s="1" t="s">
        <v>739</v>
      </c>
      <c r="L42" s="9" t="str">
        <f t="shared" si="20"/>
        <v>Yes</v>
      </c>
    </row>
    <row r="43" spans="1:12" x14ac:dyDescent="0.2">
      <c r="A43" s="48" t="s">
        <v>1253</v>
      </c>
      <c r="B43" s="5" t="s">
        <v>213</v>
      </c>
      <c r="C43" s="1">
        <v>11</v>
      </c>
      <c r="D43" s="9" t="str">
        <f t="shared" si="24"/>
        <v>N/A</v>
      </c>
      <c r="E43" s="1">
        <v>25</v>
      </c>
      <c r="F43" s="9" t="str">
        <f t="shared" si="25"/>
        <v>N/A</v>
      </c>
      <c r="G43" s="1">
        <v>26</v>
      </c>
      <c r="H43" s="9" t="str">
        <f t="shared" si="26"/>
        <v>N/A</v>
      </c>
      <c r="I43" s="12">
        <v>212.5</v>
      </c>
      <c r="J43" s="12">
        <v>4</v>
      </c>
      <c r="K43" s="1" t="s">
        <v>739</v>
      </c>
      <c r="L43" s="9" t="str">
        <f t="shared" si="20"/>
        <v>Yes</v>
      </c>
    </row>
    <row r="44" spans="1:12" x14ac:dyDescent="0.2">
      <c r="A44" s="48" t="s">
        <v>1254</v>
      </c>
      <c r="B44" s="5" t="s">
        <v>213</v>
      </c>
      <c r="C44" s="1">
        <v>1797</v>
      </c>
      <c r="D44" s="9" t="str">
        <f t="shared" si="24"/>
        <v>N/A</v>
      </c>
      <c r="E44" s="1">
        <v>2057</v>
      </c>
      <c r="F44" s="9" t="str">
        <f t="shared" si="25"/>
        <v>N/A</v>
      </c>
      <c r="G44" s="1">
        <v>2449</v>
      </c>
      <c r="H44" s="9" t="str">
        <f t="shared" si="26"/>
        <v>N/A</v>
      </c>
      <c r="I44" s="12">
        <v>14.47</v>
      </c>
      <c r="J44" s="12">
        <v>19.059999999999999</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1668588</v>
      </c>
      <c r="D46" s="1" t="str">
        <f t="shared" si="17"/>
        <v>N/A</v>
      </c>
      <c r="E46" s="1">
        <v>1765008</v>
      </c>
      <c r="F46" s="1" t="str">
        <f t="shared" si="18"/>
        <v>N/A</v>
      </c>
      <c r="G46" s="1">
        <v>1839369</v>
      </c>
      <c r="H46" s="11" t="str">
        <f t="shared" si="19"/>
        <v>N/A</v>
      </c>
      <c r="I46" s="12">
        <v>5.7789999999999999</v>
      </c>
      <c r="J46" s="12">
        <v>4.2130000000000001</v>
      </c>
      <c r="K46" s="50" t="s">
        <v>739</v>
      </c>
      <c r="L46" s="9" t="str">
        <f t="shared" si="20"/>
        <v>Yes</v>
      </c>
    </row>
    <row r="47" spans="1:12" x14ac:dyDescent="0.2">
      <c r="A47" s="48" t="s">
        <v>1256</v>
      </c>
      <c r="B47" s="5" t="s">
        <v>213</v>
      </c>
      <c r="C47" s="1">
        <v>1054670</v>
      </c>
      <c r="D47" s="9" t="str">
        <f t="shared" ref="D47:D53" si="27">IF($B47="N/A","N/A",IF(C47&lt;0,"No","Yes"))</f>
        <v>N/A</v>
      </c>
      <c r="E47" s="1">
        <v>1140506</v>
      </c>
      <c r="F47" s="9" t="str">
        <f t="shared" ref="F47:F53" si="28">IF($B47="N/A","N/A",IF(E47&lt;0,"No","Yes"))</f>
        <v>N/A</v>
      </c>
      <c r="G47" s="1">
        <v>1172459</v>
      </c>
      <c r="H47" s="9" t="str">
        <f t="shared" ref="H47:H53" si="29">IF($B47="N/A","N/A",IF(G47&lt;0,"No","Yes"))</f>
        <v>N/A</v>
      </c>
      <c r="I47" s="12">
        <v>8.1389999999999993</v>
      </c>
      <c r="J47" s="12">
        <v>2.802</v>
      </c>
      <c r="K47" s="1" t="s">
        <v>739</v>
      </c>
      <c r="L47" s="9" t="str">
        <f t="shared" si="20"/>
        <v>Yes</v>
      </c>
    </row>
    <row r="48" spans="1:12" x14ac:dyDescent="0.2">
      <c r="A48" s="48" t="s">
        <v>1257</v>
      </c>
      <c r="B48" s="5" t="s">
        <v>213</v>
      </c>
      <c r="C48" s="1">
        <v>11</v>
      </c>
      <c r="D48" s="9" t="str">
        <f t="shared" si="27"/>
        <v>N/A</v>
      </c>
      <c r="E48" s="1">
        <v>11</v>
      </c>
      <c r="F48" s="9" t="str">
        <f t="shared" si="28"/>
        <v>N/A</v>
      </c>
      <c r="G48" s="1">
        <v>11</v>
      </c>
      <c r="H48" s="9" t="str">
        <f t="shared" si="29"/>
        <v>N/A</v>
      </c>
      <c r="I48" s="12">
        <v>0</v>
      </c>
      <c r="J48" s="12">
        <v>100</v>
      </c>
      <c r="K48" s="1" t="s">
        <v>739</v>
      </c>
      <c r="L48" s="9" t="str">
        <f t="shared" si="20"/>
        <v>No</v>
      </c>
    </row>
    <row r="49" spans="1:12" x14ac:dyDescent="0.2">
      <c r="A49" s="48" t="s">
        <v>1258</v>
      </c>
      <c r="B49" s="5" t="s">
        <v>213</v>
      </c>
      <c r="C49" s="1">
        <v>162600</v>
      </c>
      <c r="D49" s="9" t="str">
        <f t="shared" si="27"/>
        <v>N/A</v>
      </c>
      <c r="E49" s="1">
        <v>166429</v>
      </c>
      <c r="F49" s="9" t="str">
        <f t="shared" si="28"/>
        <v>N/A</v>
      </c>
      <c r="G49" s="1">
        <v>173380</v>
      </c>
      <c r="H49" s="9" t="str">
        <f t="shared" si="29"/>
        <v>N/A</v>
      </c>
      <c r="I49" s="12">
        <v>2.355</v>
      </c>
      <c r="J49" s="12">
        <v>4.1769999999999996</v>
      </c>
      <c r="K49" s="1" t="s">
        <v>739</v>
      </c>
      <c r="L49" s="9" t="str">
        <f t="shared" si="20"/>
        <v>Yes</v>
      </c>
    </row>
    <row r="50" spans="1:12" x14ac:dyDescent="0.2">
      <c r="A50" s="48" t="s">
        <v>1259</v>
      </c>
      <c r="B50" s="5" t="s">
        <v>213</v>
      </c>
      <c r="C50" s="1">
        <v>428603</v>
      </c>
      <c r="D50" s="9" t="str">
        <f t="shared" si="27"/>
        <v>N/A</v>
      </c>
      <c r="E50" s="1">
        <v>434864</v>
      </c>
      <c r="F50" s="9" t="str">
        <f t="shared" si="28"/>
        <v>N/A</v>
      </c>
      <c r="G50" s="1">
        <v>464159</v>
      </c>
      <c r="H50" s="9" t="str">
        <f t="shared" si="29"/>
        <v>N/A</v>
      </c>
      <c r="I50" s="12">
        <v>1.4610000000000001</v>
      </c>
      <c r="J50" s="12">
        <v>6.7370000000000001</v>
      </c>
      <c r="K50" s="1" t="s">
        <v>739</v>
      </c>
      <c r="L50" s="9" t="str">
        <f t="shared" si="20"/>
        <v>Yes</v>
      </c>
    </row>
    <row r="51" spans="1:12" x14ac:dyDescent="0.2">
      <c r="A51" s="48" t="s">
        <v>1260</v>
      </c>
      <c r="B51" s="5" t="s">
        <v>213</v>
      </c>
      <c r="C51" s="1">
        <v>7450</v>
      </c>
      <c r="D51" s="9" t="str">
        <f t="shared" si="27"/>
        <v>N/A</v>
      </c>
      <c r="E51" s="1">
        <v>7799</v>
      </c>
      <c r="F51" s="9" t="str">
        <f t="shared" si="28"/>
        <v>N/A</v>
      </c>
      <c r="G51" s="1">
        <v>14080</v>
      </c>
      <c r="H51" s="9" t="str">
        <f t="shared" si="29"/>
        <v>N/A</v>
      </c>
      <c r="I51" s="12">
        <v>4.6849999999999996</v>
      </c>
      <c r="J51" s="12">
        <v>80.540000000000006</v>
      </c>
      <c r="K51" s="1" t="s">
        <v>739</v>
      </c>
      <c r="L51" s="9" t="str">
        <f t="shared" si="20"/>
        <v>No</v>
      </c>
    </row>
    <row r="52" spans="1:12" x14ac:dyDescent="0.2">
      <c r="A52" s="48" t="s">
        <v>1261</v>
      </c>
      <c r="B52" s="5" t="s">
        <v>213</v>
      </c>
      <c r="C52" s="1">
        <v>14067</v>
      </c>
      <c r="D52" s="9" t="str">
        <f t="shared" si="27"/>
        <v>N/A</v>
      </c>
      <c r="E52" s="1">
        <v>13962</v>
      </c>
      <c r="F52" s="9" t="str">
        <f t="shared" si="28"/>
        <v>N/A</v>
      </c>
      <c r="G52" s="1">
        <v>14082</v>
      </c>
      <c r="H52" s="9" t="str">
        <f t="shared" si="29"/>
        <v>N/A</v>
      </c>
      <c r="I52" s="12">
        <v>-0.746</v>
      </c>
      <c r="J52" s="12">
        <v>0.85950000000000004</v>
      </c>
      <c r="K52" s="1" t="s">
        <v>739</v>
      </c>
      <c r="L52" s="9" t="str">
        <f t="shared" si="20"/>
        <v>Yes</v>
      </c>
    </row>
    <row r="53" spans="1:12" x14ac:dyDescent="0.2">
      <c r="A53" s="48" t="s">
        <v>1262</v>
      </c>
      <c r="B53" s="5" t="s">
        <v>213</v>
      </c>
      <c r="C53" s="1">
        <v>1196</v>
      </c>
      <c r="D53" s="9" t="str">
        <f t="shared" si="27"/>
        <v>N/A</v>
      </c>
      <c r="E53" s="1">
        <v>1446</v>
      </c>
      <c r="F53" s="9" t="str">
        <f t="shared" si="28"/>
        <v>N/A</v>
      </c>
      <c r="G53" s="1">
        <v>1205</v>
      </c>
      <c r="H53" s="9" t="str">
        <f t="shared" si="29"/>
        <v>N/A</v>
      </c>
      <c r="I53" s="12">
        <v>20.9</v>
      </c>
      <c r="J53" s="12">
        <v>-16.7</v>
      </c>
      <c r="K53" s="1" t="s">
        <v>739</v>
      </c>
      <c r="L53" s="9" t="str">
        <f t="shared" si="20"/>
        <v>Yes</v>
      </c>
    </row>
    <row r="54" spans="1:12" x14ac:dyDescent="0.2">
      <c r="A54" s="48" t="s">
        <v>454</v>
      </c>
      <c r="B54" s="50" t="s">
        <v>213</v>
      </c>
      <c r="C54" s="1">
        <v>1671597</v>
      </c>
      <c r="D54" s="1" t="str">
        <f t="shared" si="17"/>
        <v>N/A</v>
      </c>
      <c r="E54" s="1">
        <v>1864756</v>
      </c>
      <c r="F54" s="1" t="str">
        <f t="shared" si="18"/>
        <v>N/A</v>
      </c>
      <c r="G54" s="1">
        <v>2019610</v>
      </c>
      <c r="H54" s="11" t="str">
        <f t="shared" si="19"/>
        <v>N/A</v>
      </c>
      <c r="I54" s="12">
        <v>11.56</v>
      </c>
      <c r="J54" s="12">
        <v>8.3040000000000003</v>
      </c>
      <c r="K54" s="50" t="s">
        <v>739</v>
      </c>
      <c r="L54" s="9" t="str">
        <f t="shared" si="20"/>
        <v>Yes</v>
      </c>
    </row>
    <row r="55" spans="1:12" x14ac:dyDescent="0.2">
      <c r="A55" s="48" t="s">
        <v>1263</v>
      </c>
      <c r="B55" s="5" t="s">
        <v>213</v>
      </c>
      <c r="C55" s="1">
        <v>403191</v>
      </c>
      <c r="D55" s="9" t="str">
        <f t="shared" ref="D55:D60" si="30">IF($B55="N/A","N/A",IF(C55&lt;0,"No","Yes"))</f>
        <v>N/A</v>
      </c>
      <c r="E55" s="1">
        <v>445050</v>
      </c>
      <c r="F55" s="9" t="str">
        <f t="shared" ref="F55:F60" si="31">IF($B55="N/A","N/A",IF(E55&lt;0,"No","Yes"))</f>
        <v>N/A</v>
      </c>
      <c r="G55" s="1">
        <v>450752</v>
      </c>
      <c r="H55" s="9" t="str">
        <f t="shared" ref="H55:H60" si="32">IF($B55="N/A","N/A",IF(G55&lt;0,"No","Yes"))</f>
        <v>N/A</v>
      </c>
      <c r="I55" s="12">
        <v>10.38</v>
      </c>
      <c r="J55" s="12">
        <v>1.2809999999999999</v>
      </c>
      <c r="K55" s="1" t="s">
        <v>739</v>
      </c>
      <c r="L55" s="9" t="str">
        <f t="shared" si="20"/>
        <v>Yes</v>
      </c>
    </row>
    <row r="56" spans="1:12" x14ac:dyDescent="0.2">
      <c r="A56" s="48" t="s">
        <v>1264</v>
      </c>
      <c r="B56" s="5" t="s">
        <v>213</v>
      </c>
      <c r="C56" s="1">
        <v>11</v>
      </c>
      <c r="D56" s="9" t="str">
        <f t="shared" si="30"/>
        <v>N/A</v>
      </c>
      <c r="E56" s="1">
        <v>11</v>
      </c>
      <c r="F56" s="9" t="str">
        <f t="shared" si="31"/>
        <v>N/A</v>
      </c>
      <c r="G56" s="1">
        <v>14</v>
      </c>
      <c r="H56" s="9" t="str">
        <f t="shared" si="32"/>
        <v>N/A</v>
      </c>
      <c r="I56" s="12">
        <v>33.33</v>
      </c>
      <c r="J56" s="12">
        <v>75</v>
      </c>
      <c r="K56" s="1" t="s">
        <v>739</v>
      </c>
      <c r="L56" s="9" t="str">
        <f t="shared" si="20"/>
        <v>No</v>
      </c>
    </row>
    <row r="57" spans="1:12" x14ac:dyDescent="0.2">
      <c r="A57" s="48" t="s">
        <v>1265</v>
      </c>
      <c r="B57" s="5" t="s">
        <v>213</v>
      </c>
      <c r="C57" s="1">
        <v>136774</v>
      </c>
      <c r="D57" s="9" t="str">
        <f t="shared" si="30"/>
        <v>N/A</v>
      </c>
      <c r="E57" s="1">
        <v>136329</v>
      </c>
      <c r="F57" s="9" t="str">
        <f t="shared" si="31"/>
        <v>N/A</v>
      </c>
      <c r="G57" s="1">
        <v>121070</v>
      </c>
      <c r="H57" s="9" t="str">
        <f t="shared" si="32"/>
        <v>N/A</v>
      </c>
      <c r="I57" s="12">
        <v>-0.32500000000000001</v>
      </c>
      <c r="J57" s="12">
        <v>-11.2</v>
      </c>
      <c r="K57" s="1" t="s">
        <v>739</v>
      </c>
      <c r="L57" s="9" t="str">
        <f t="shared" si="20"/>
        <v>Yes</v>
      </c>
    </row>
    <row r="58" spans="1:12" x14ac:dyDescent="0.2">
      <c r="A58" s="48" t="s">
        <v>1266</v>
      </c>
      <c r="B58" s="5" t="s">
        <v>213</v>
      </c>
      <c r="C58" s="1">
        <v>1250</v>
      </c>
      <c r="D58" s="9" t="str">
        <f t="shared" si="30"/>
        <v>N/A</v>
      </c>
      <c r="E58" s="1">
        <v>1288</v>
      </c>
      <c r="F58" s="9" t="str">
        <f t="shared" si="31"/>
        <v>N/A</v>
      </c>
      <c r="G58" s="1">
        <v>1133</v>
      </c>
      <c r="H58" s="9" t="str">
        <f t="shared" si="32"/>
        <v>N/A</v>
      </c>
      <c r="I58" s="12">
        <v>3.04</v>
      </c>
      <c r="J58" s="12">
        <v>-12</v>
      </c>
      <c r="K58" s="1" t="s">
        <v>739</v>
      </c>
      <c r="L58" s="9" t="str">
        <f t="shared" si="20"/>
        <v>Yes</v>
      </c>
    </row>
    <row r="59" spans="1:12" x14ac:dyDescent="0.2">
      <c r="A59" s="48" t="s">
        <v>1267</v>
      </c>
      <c r="B59" s="5" t="s">
        <v>213</v>
      </c>
      <c r="C59" s="1">
        <v>4192</v>
      </c>
      <c r="D59" s="9" t="str">
        <f t="shared" si="30"/>
        <v>N/A</v>
      </c>
      <c r="E59" s="1">
        <v>5480</v>
      </c>
      <c r="F59" s="9" t="str">
        <f t="shared" si="31"/>
        <v>N/A</v>
      </c>
      <c r="G59" s="1">
        <v>38691</v>
      </c>
      <c r="H59" s="9" t="str">
        <f t="shared" si="32"/>
        <v>N/A</v>
      </c>
      <c r="I59" s="12">
        <v>30.73</v>
      </c>
      <c r="J59" s="12">
        <v>606</v>
      </c>
      <c r="K59" s="1" t="s">
        <v>739</v>
      </c>
      <c r="L59" s="9" t="str">
        <f t="shared" si="20"/>
        <v>No</v>
      </c>
    </row>
    <row r="60" spans="1:12" x14ac:dyDescent="0.2">
      <c r="A60" s="48" t="s">
        <v>1268</v>
      </c>
      <c r="B60" s="5" t="s">
        <v>213</v>
      </c>
      <c r="C60" s="1">
        <v>1126184</v>
      </c>
      <c r="D60" s="9" t="str">
        <f t="shared" si="30"/>
        <v>N/A</v>
      </c>
      <c r="E60" s="1">
        <v>1276601</v>
      </c>
      <c r="F60" s="9" t="str">
        <f t="shared" si="31"/>
        <v>N/A</v>
      </c>
      <c r="G60" s="1">
        <v>1407950</v>
      </c>
      <c r="H60" s="9" t="str">
        <f t="shared" si="32"/>
        <v>N/A</v>
      </c>
      <c r="I60" s="12">
        <v>13.36</v>
      </c>
      <c r="J60" s="12">
        <v>10.29</v>
      </c>
      <c r="K60" s="1" t="s">
        <v>739</v>
      </c>
      <c r="L60" s="9" t="str">
        <f t="shared" si="20"/>
        <v>Yes</v>
      </c>
    </row>
    <row r="61" spans="1:12" x14ac:dyDescent="0.2">
      <c r="A61" s="3" t="s">
        <v>186</v>
      </c>
      <c r="B61" s="37" t="s">
        <v>213</v>
      </c>
      <c r="C61" s="1">
        <v>3671177</v>
      </c>
      <c r="D61" s="1" t="str">
        <f t="shared" si="17"/>
        <v>N/A</v>
      </c>
      <c r="E61" s="1">
        <v>3986564</v>
      </c>
      <c r="F61" s="1" t="str">
        <f t="shared" si="18"/>
        <v>N/A</v>
      </c>
      <c r="G61" s="1">
        <v>4247900</v>
      </c>
      <c r="H61" s="11" t="str">
        <f t="shared" si="19"/>
        <v>N/A</v>
      </c>
      <c r="I61" s="12">
        <v>8.5909999999999993</v>
      </c>
      <c r="J61" s="12">
        <v>6.5549999999999997</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11</v>
      </c>
      <c r="D63" s="1" t="str">
        <f t="shared" si="17"/>
        <v>N/A</v>
      </c>
      <c r="E63" s="1">
        <v>0</v>
      </c>
      <c r="F63" s="1" t="str">
        <f t="shared" si="18"/>
        <v>N/A</v>
      </c>
      <c r="G63" s="1">
        <v>0</v>
      </c>
      <c r="H63" s="11" t="str">
        <f t="shared" si="19"/>
        <v>N/A</v>
      </c>
      <c r="I63" s="12">
        <v>-100</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28897</v>
      </c>
      <c r="D65" s="1" t="str">
        <f t="shared" si="17"/>
        <v>N/A</v>
      </c>
      <c r="E65" s="1">
        <v>32100</v>
      </c>
      <c r="F65" s="1" t="str">
        <f t="shared" si="18"/>
        <v>N/A</v>
      </c>
      <c r="G65" s="1">
        <v>33690</v>
      </c>
      <c r="H65" s="11" t="str">
        <f t="shared" si="19"/>
        <v>N/A</v>
      </c>
      <c r="I65" s="12">
        <v>11.08</v>
      </c>
      <c r="J65" s="12">
        <v>4.9530000000000003</v>
      </c>
      <c r="K65" s="47" t="s">
        <v>739</v>
      </c>
      <c r="L65" s="9" t="str">
        <f t="shared" si="33"/>
        <v>Yes</v>
      </c>
    </row>
    <row r="66" spans="1:12" x14ac:dyDescent="0.2">
      <c r="A66" s="3" t="s">
        <v>191</v>
      </c>
      <c r="B66" s="37" t="s">
        <v>213</v>
      </c>
      <c r="C66" s="1">
        <v>3763</v>
      </c>
      <c r="D66" s="1" t="str">
        <f t="shared" si="17"/>
        <v>N/A</v>
      </c>
      <c r="E66" s="1">
        <v>3840</v>
      </c>
      <c r="F66" s="1" t="str">
        <f t="shared" si="18"/>
        <v>N/A</v>
      </c>
      <c r="G66" s="1">
        <v>4295</v>
      </c>
      <c r="H66" s="11" t="str">
        <f t="shared" si="19"/>
        <v>N/A</v>
      </c>
      <c r="I66" s="12">
        <v>2.0459999999999998</v>
      </c>
      <c r="J66" s="12">
        <v>11.85</v>
      </c>
      <c r="K66" s="47" t="s">
        <v>739</v>
      </c>
      <c r="L66" s="9" t="str">
        <f t="shared" si="33"/>
        <v>Yes</v>
      </c>
    </row>
    <row r="67" spans="1:12" x14ac:dyDescent="0.2">
      <c r="A67" s="3" t="s">
        <v>192</v>
      </c>
      <c r="B67" s="37" t="s">
        <v>213</v>
      </c>
      <c r="C67" s="1">
        <v>21134</v>
      </c>
      <c r="D67" s="1" t="str">
        <f t="shared" si="17"/>
        <v>N/A</v>
      </c>
      <c r="E67" s="1">
        <v>23266</v>
      </c>
      <c r="F67" s="1" t="str">
        <f t="shared" si="18"/>
        <v>N/A</v>
      </c>
      <c r="G67" s="1">
        <v>19832</v>
      </c>
      <c r="H67" s="11" t="str">
        <f t="shared" si="19"/>
        <v>N/A</v>
      </c>
      <c r="I67" s="12">
        <v>10.09</v>
      </c>
      <c r="J67" s="12">
        <v>-14.8</v>
      </c>
      <c r="K67" s="47" t="s">
        <v>739</v>
      </c>
      <c r="L67" s="9" t="str">
        <f t="shared" si="33"/>
        <v>Yes</v>
      </c>
    </row>
    <row r="68" spans="1:12" x14ac:dyDescent="0.2">
      <c r="A68" s="2" t="s">
        <v>193</v>
      </c>
      <c r="B68" s="50" t="s">
        <v>213</v>
      </c>
      <c r="C68" s="1">
        <v>0</v>
      </c>
      <c r="D68" s="1" t="str">
        <f t="shared" si="17"/>
        <v>N/A</v>
      </c>
      <c r="E68" s="1">
        <v>0</v>
      </c>
      <c r="F68" s="1" t="str">
        <f t="shared" si="18"/>
        <v>N/A</v>
      </c>
      <c r="G68" s="1">
        <v>0</v>
      </c>
      <c r="H68" s="11" t="str">
        <f t="shared" si="19"/>
        <v>N/A</v>
      </c>
      <c r="I68" s="59" t="s">
        <v>1747</v>
      </c>
      <c r="J68" s="59" t="s">
        <v>1747</v>
      </c>
      <c r="K68" s="50" t="s">
        <v>739</v>
      </c>
      <c r="L68" s="9" t="str">
        <f t="shared" si="33"/>
        <v>N/A</v>
      </c>
    </row>
    <row r="69" spans="1:12" x14ac:dyDescent="0.2">
      <c r="A69" s="2" t="s">
        <v>194</v>
      </c>
      <c r="B69" s="50" t="s">
        <v>213</v>
      </c>
      <c r="C69" s="1">
        <v>28900</v>
      </c>
      <c r="D69" s="1" t="str">
        <f t="shared" si="17"/>
        <v>N/A</v>
      </c>
      <c r="E69" s="1">
        <v>32100</v>
      </c>
      <c r="F69" s="1" t="str">
        <f t="shared" si="18"/>
        <v>N/A</v>
      </c>
      <c r="G69" s="1">
        <v>33690</v>
      </c>
      <c r="H69" s="11" t="str">
        <f t="shared" si="19"/>
        <v>N/A</v>
      </c>
      <c r="I69" s="59">
        <v>11.07</v>
      </c>
      <c r="J69" s="59">
        <v>4.9530000000000003</v>
      </c>
      <c r="K69" s="50" t="s">
        <v>739</v>
      </c>
      <c r="L69" s="9" t="str">
        <f t="shared" si="33"/>
        <v>Yes</v>
      </c>
    </row>
    <row r="70" spans="1:12" x14ac:dyDescent="0.2">
      <c r="A70" s="48" t="s">
        <v>78</v>
      </c>
      <c r="B70" s="50" t="s">
        <v>294</v>
      </c>
      <c r="C70" s="13">
        <v>7.0888357243</v>
      </c>
      <c r="D70" s="46" t="str">
        <f>IF($B70="N/A","N/A",IF(C70&gt;=20,"No",IF(C70&lt;0,"No","Yes")))</f>
        <v>Yes</v>
      </c>
      <c r="E70" s="13">
        <v>7.4751271959999999</v>
      </c>
      <c r="F70" s="46" t="str">
        <f>IF($B70="N/A","N/A",IF(E70&gt;=20,"No",IF(E70&lt;0,"No","Yes")))</f>
        <v>Yes</v>
      </c>
      <c r="G70" s="13">
        <v>7.9032472482999996</v>
      </c>
      <c r="H70" s="46" t="str">
        <f>IF($B70="N/A","N/A",IF(G70&gt;=20,"No",IF(G70&lt;0,"No","Yes")))</f>
        <v>Yes</v>
      </c>
      <c r="I70" s="12">
        <v>5.4489999999999998</v>
      </c>
      <c r="J70" s="12">
        <v>5.7270000000000003</v>
      </c>
      <c r="K70" s="47" t="s">
        <v>739</v>
      </c>
      <c r="L70" s="9" t="str">
        <f t="shared" si="20"/>
        <v>Yes</v>
      </c>
    </row>
    <row r="71" spans="1:12" x14ac:dyDescent="0.2">
      <c r="A71" s="48" t="s">
        <v>79</v>
      </c>
      <c r="B71" s="37" t="s">
        <v>213</v>
      </c>
      <c r="C71" s="13">
        <v>3.6061713147000001</v>
      </c>
      <c r="D71" s="46" t="str">
        <f>IF($B71="N/A","N/A",IF(C71&gt;10,"No",IF(C71&lt;-10,"No","Yes")))</f>
        <v>N/A</v>
      </c>
      <c r="E71" s="13">
        <v>3.8986739166</v>
      </c>
      <c r="F71" s="46" t="str">
        <f>IF($B71="N/A","N/A",IF(E71&gt;10,"No",IF(E71&lt;-10,"No","Yes")))</f>
        <v>N/A</v>
      </c>
      <c r="G71" s="13">
        <v>3.9501992734</v>
      </c>
      <c r="H71" s="46" t="str">
        <f>IF($B71="N/A","N/A",IF(G71&gt;10,"No",IF(G71&lt;-10,"No","Yes")))</f>
        <v>N/A</v>
      </c>
      <c r="I71" s="12">
        <v>8.1110000000000007</v>
      </c>
      <c r="J71" s="12">
        <v>1.3220000000000001</v>
      </c>
      <c r="K71" s="47" t="s">
        <v>739</v>
      </c>
      <c r="L71" s="9" t="str">
        <f t="shared" si="20"/>
        <v>Yes</v>
      </c>
    </row>
    <row r="72" spans="1:12" x14ac:dyDescent="0.2">
      <c r="A72" s="48" t="s">
        <v>80</v>
      </c>
      <c r="B72" s="37" t="s">
        <v>213</v>
      </c>
      <c r="C72" s="13">
        <v>0.19317746699999999</v>
      </c>
      <c r="D72" s="46" t="str">
        <f>IF($B72="N/A","N/A",IF(C72&gt;10,"No",IF(C72&lt;-10,"No","Yes")))</f>
        <v>N/A</v>
      </c>
      <c r="E72" s="13">
        <v>0.17901146509999999</v>
      </c>
      <c r="F72" s="46" t="str">
        <f>IF($B72="N/A","N/A",IF(E72&gt;10,"No",IF(E72&lt;-10,"No","Yes")))</f>
        <v>N/A</v>
      </c>
      <c r="G72" s="13">
        <v>0.17024382169999999</v>
      </c>
      <c r="H72" s="46" t="str">
        <f>IF($B72="N/A","N/A",IF(G72&gt;10,"No",IF(G72&lt;-10,"No","Yes")))</f>
        <v>N/A</v>
      </c>
      <c r="I72" s="12">
        <v>-7.33</v>
      </c>
      <c r="J72" s="12">
        <v>-4.9000000000000004</v>
      </c>
      <c r="K72" s="47" t="s">
        <v>739</v>
      </c>
      <c r="L72" s="9" t="str">
        <f t="shared" si="20"/>
        <v>Yes</v>
      </c>
    </row>
    <row r="73" spans="1:12" x14ac:dyDescent="0.2">
      <c r="A73" s="48" t="s">
        <v>81</v>
      </c>
      <c r="B73" s="37" t="s">
        <v>213</v>
      </c>
      <c r="C73" s="13">
        <v>6.6106664404000002</v>
      </c>
      <c r="D73" s="46" t="str">
        <f>IF($B73="N/A","N/A",IF(C73&gt;10,"No",IF(C73&lt;-10,"No","Yes")))</f>
        <v>N/A</v>
      </c>
      <c r="E73" s="13">
        <v>7.5374395174000002</v>
      </c>
      <c r="F73" s="46" t="str">
        <f>IF($B73="N/A","N/A",IF(E73&gt;10,"No",IF(E73&lt;-10,"No","Yes")))</f>
        <v>N/A</v>
      </c>
      <c r="G73" s="13">
        <v>8.4107187999999997</v>
      </c>
      <c r="H73" s="46" t="str">
        <f>IF($B73="N/A","N/A",IF(G73&gt;10,"No",IF(G73&lt;-10,"No","Yes")))</f>
        <v>N/A</v>
      </c>
      <c r="I73" s="12">
        <v>14.02</v>
      </c>
      <c r="J73" s="12">
        <v>11.59</v>
      </c>
      <c r="K73" s="47" t="s">
        <v>739</v>
      </c>
      <c r="L73" s="9" t="str">
        <f t="shared" si="20"/>
        <v>Yes</v>
      </c>
    </row>
    <row r="74" spans="1:12" x14ac:dyDescent="0.2">
      <c r="A74" s="48" t="s">
        <v>121</v>
      </c>
      <c r="B74" s="37" t="s">
        <v>213</v>
      </c>
      <c r="C74" s="13">
        <v>0.25548924779999999</v>
      </c>
      <c r="D74" s="46" t="str">
        <f>IF($B74="N/A","N/A",IF(C74&gt;10,"No",IF(C74&lt;-10,"No","Yes")))</f>
        <v>N/A</v>
      </c>
      <c r="E74" s="13">
        <v>0.25121849819999997</v>
      </c>
      <c r="F74" s="46" t="str">
        <f>IF($B74="N/A","N/A",IF(E74&gt;10,"No",IF(E74&lt;-10,"No","Yes")))</f>
        <v>N/A</v>
      </c>
      <c r="G74" s="13">
        <v>0.2477458498</v>
      </c>
      <c r="H74" s="46" t="str">
        <f>IF($B74="N/A","N/A",IF(G74&gt;10,"No",IF(G74&lt;-10,"No","Yes")))</f>
        <v>N/A</v>
      </c>
      <c r="I74" s="12">
        <v>-1.67</v>
      </c>
      <c r="J74" s="12">
        <v>-1.38</v>
      </c>
      <c r="K74" s="47" t="s">
        <v>739</v>
      </c>
      <c r="L74" s="9" t="str">
        <f t="shared" si="20"/>
        <v>Yes</v>
      </c>
    </row>
    <row r="75" spans="1:12" x14ac:dyDescent="0.2">
      <c r="A75" s="48" t="s">
        <v>82</v>
      </c>
      <c r="B75" s="37" t="s">
        <v>213</v>
      </c>
      <c r="C75" s="13">
        <v>0.26208860099999998</v>
      </c>
      <c r="D75" s="46" t="str">
        <f>IF($B75="N/A","N/A",IF(C75&gt;10,"No",IF(C75&lt;-10,"No","Yes")))</f>
        <v>N/A</v>
      </c>
      <c r="E75" s="13">
        <v>0.23352705460000001</v>
      </c>
      <c r="F75" s="46" t="str">
        <f>IF($B75="N/A","N/A",IF(E75&gt;10,"No",IF(E75&lt;-10,"No","Yes")))</f>
        <v>N/A</v>
      </c>
      <c r="G75" s="13">
        <v>0.18875874270000001</v>
      </c>
      <c r="H75" s="46" t="str">
        <f>IF($B75="N/A","N/A",IF(G75&gt;10,"No",IF(G75&lt;-10,"No","Yes")))</f>
        <v>N/A</v>
      </c>
      <c r="I75" s="12">
        <v>-10.9</v>
      </c>
      <c r="J75" s="12">
        <v>-19.2</v>
      </c>
      <c r="K75" s="47" t="s">
        <v>739</v>
      </c>
      <c r="L75" s="9" t="str">
        <f t="shared" si="20"/>
        <v>Yes</v>
      </c>
    </row>
    <row r="76" spans="1:12" x14ac:dyDescent="0.2">
      <c r="A76" s="48" t="s">
        <v>195</v>
      </c>
      <c r="B76" s="37" t="s">
        <v>213</v>
      </c>
      <c r="C76" s="13" t="s">
        <v>1747</v>
      </c>
      <c r="D76" s="46" t="str">
        <f t="shared" ref="D76:D98" si="34">IF($B76="N/A","N/A",IF(C76&gt;10,"No",IF(C76&lt;-10,"No","Yes")))</f>
        <v>N/A</v>
      </c>
      <c r="E76" s="13" t="s">
        <v>1747</v>
      </c>
      <c r="F76" s="46" t="str">
        <f t="shared" ref="F76:F98" si="35">IF($B76="N/A","N/A",IF(E76&gt;10,"No",IF(E76&lt;-10,"No","Yes")))</f>
        <v>N/A</v>
      </c>
      <c r="G76" s="13">
        <v>53.163972286000003</v>
      </c>
      <c r="H76" s="46" t="str">
        <f t="shared" ref="H76:H98" si="36">IF($B76="N/A","N/A",IF(G76&gt;10,"No",IF(G76&lt;-10,"No","Yes")))</f>
        <v>N/A</v>
      </c>
      <c r="I76" s="12" t="s">
        <v>1747</v>
      </c>
      <c r="J76" s="12" t="s">
        <v>1747</v>
      </c>
      <c r="K76" s="47" t="s">
        <v>739</v>
      </c>
      <c r="L76" s="9" t="str">
        <f>IF(J76="Div by 0", "N/A", IF(OR(J76="N/A",K76="N/A"),"N/A", IF(J76&gt;VALUE(MID(K76,1,2)), "No", IF(J76&lt;-1*VALUE(MID(K76,1,2)), "No", "Yes"))))</f>
        <v>N/A</v>
      </c>
    </row>
    <row r="77" spans="1:12" x14ac:dyDescent="0.2">
      <c r="A77" s="48" t="s">
        <v>196</v>
      </c>
      <c r="B77" s="37" t="s">
        <v>213</v>
      </c>
      <c r="C77" s="13" t="s">
        <v>1747</v>
      </c>
      <c r="D77" s="46" t="str">
        <f t="shared" si="34"/>
        <v>N/A</v>
      </c>
      <c r="E77" s="13" t="s">
        <v>1747</v>
      </c>
      <c r="F77" s="46" t="str">
        <f t="shared" si="35"/>
        <v>N/A</v>
      </c>
      <c r="G77" s="13">
        <v>0</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t="s">
        <v>1747</v>
      </c>
      <c r="D78" s="46" t="str">
        <f t="shared" si="34"/>
        <v>N/A</v>
      </c>
      <c r="E78" s="13" t="s">
        <v>1747</v>
      </c>
      <c r="F78" s="46" t="str">
        <f t="shared" si="35"/>
        <v>N/A</v>
      </c>
      <c r="G78" s="13">
        <v>0.24826789839999999</v>
      </c>
      <c r="H78" s="46" t="str">
        <f t="shared" si="36"/>
        <v>N/A</v>
      </c>
      <c r="I78" s="12" t="s">
        <v>1747</v>
      </c>
      <c r="J78" s="12" t="s">
        <v>1747</v>
      </c>
      <c r="K78" s="47" t="s">
        <v>739</v>
      </c>
      <c r="L78" s="9" t="str">
        <f t="shared" si="37"/>
        <v>N/A</v>
      </c>
    </row>
    <row r="79" spans="1:12" x14ac:dyDescent="0.2">
      <c r="A79" s="48" t="s">
        <v>198</v>
      </c>
      <c r="B79" s="37" t="s">
        <v>213</v>
      </c>
      <c r="C79" s="13" t="s">
        <v>1747</v>
      </c>
      <c r="D79" s="46" t="str">
        <f t="shared" si="34"/>
        <v>N/A</v>
      </c>
      <c r="E79" s="13" t="s">
        <v>1747</v>
      </c>
      <c r="F79" s="46" t="str">
        <f t="shared" si="35"/>
        <v>N/A</v>
      </c>
      <c r="G79" s="13">
        <v>50</v>
      </c>
      <c r="H79" s="46" t="str">
        <f t="shared" si="36"/>
        <v>N/A</v>
      </c>
      <c r="I79" s="12" t="s">
        <v>1747</v>
      </c>
      <c r="J79" s="12" t="s">
        <v>1747</v>
      </c>
      <c r="K79" s="47" t="s">
        <v>739</v>
      </c>
      <c r="L79" s="9" t="str">
        <f t="shared" si="37"/>
        <v>N/A</v>
      </c>
    </row>
    <row r="80" spans="1:12" x14ac:dyDescent="0.2">
      <c r="A80" s="48" t="s">
        <v>199</v>
      </c>
      <c r="B80" s="37" t="s">
        <v>213</v>
      </c>
      <c r="C80" s="13" t="s">
        <v>1747</v>
      </c>
      <c r="D80" s="46" t="str">
        <f t="shared" si="34"/>
        <v>N/A</v>
      </c>
      <c r="E80" s="13" t="s">
        <v>1747</v>
      </c>
      <c r="F80" s="46" t="str">
        <f t="shared" si="35"/>
        <v>N/A</v>
      </c>
      <c r="G80" s="13">
        <v>0</v>
      </c>
      <c r="H80" s="46" t="str">
        <f t="shared" si="36"/>
        <v>N/A</v>
      </c>
      <c r="I80" s="12" t="s">
        <v>1747</v>
      </c>
      <c r="J80" s="12" t="s">
        <v>1747</v>
      </c>
      <c r="K80" s="47" t="s">
        <v>739</v>
      </c>
      <c r="L80" s="9" t="str">
        <f t="shared" si="37"/>
        <v>N/A</v>
      </c>
    </row>
    <row r="81" spans="1:12" x14ac:dyDescent="0.2">
      <c r="A81" s="48" t="s">
        <v>200</v>
      </c>
      <c r="B81" s="50" t="s">
        <v>213</v>
      </c>
      <c r="C81" s="13" t="s">
        <v>1747</v>
      </c>
      <c r="D81" s="46" t="str">
        <f t="shared" si="34"/>
        <v>N/A</v>
      </c>
      <c r="E81" s="13" t="s">
        <v>1747</v>
      </c>
      <c r="F81" s="46" t="str">
        <f t="shared" si="35"/>
        <v>N/A</v>
      </c>
      <c r="G81" s="13">
        <v>0</v>
      </c>
      <c r="H81" s="46" t="str">
        <f t="shared" si="36"/>
        <v>N/A</v>
      </c>
      <c r="I81" s="12" t="s">
        <v>1747</v>
      </c>
      <c r="J81" s="12" t="s">
        <v>1747</v>
      </c>
      <c r="K81" s="50" t="s">
        <v>739</v>
      </c>
      <c r="L81" s="9" t="str">
        <f t="shared" si="37"/>
        <v>N/A</v>
      </c>
    </row>
    <row r="82" spans="1:12" x14ac:dyDescent="0.2">
      <c r="A82" s="48" t="s">
        <v>73</v>
      </c>
      <c r="B82" s="37" t="s">
        <v>213</v>
      </c>
      <c r="C82" s="38">
        <v>4322215</v>
      </c>
      <c r="D82" s="46" t="str">
        <f t="shared" si="34"/>
        <v>N/A</v>
      </c>
      <c r="E82" s="38">
        <v>4598495</v>
      </c>
      <c r="F82" s="46" t="str">
        <f t="shared" si="35"/>
        <v>N/A</v>
      </c>
      <c r="G82" s="38">
        <v>4774881</v>
      </c>
      <c r="H82" s="46" t="str">
        <f t="shared" si="36"/>
        <v>N/A</v>
      </c>
      <c r="I82" s="12">
        <v>6.3920000000000003</v>
      </c>
      <c r="J82" s="12">
        <v>3.8359999999999999</v>
      </c>
      <c r="K82" s="47" t="s">
        <v>739</v>
      </c>
      <c r="L82" s="9" t="str">
        <f t="shared" si="20"/>
        <v>Yes</v>
      </c>
    </row>
    <row r="83" spans="1:12" x14ac:dyDescent="0.2">
      <c r="A83" s="48" t="s">
        <v>1269</v>
      </c>
      <c r="B83" s="37" t="s">
        <v>213</v>
      </c>
      <c r="C83" s="8">
        <v>66.463398975000004</v>
      </c>
      <c r="D83" s="46" t="str">
        <f t="shared" si="34"/>
        <v>N/A</v>
      </c>
      <c r="E83" s="8">
        <v>68.801531806</v>
      </c>
      <c r="F83" s="46" t="str">
        <f t="shared" si="35"/>
        <v>N/A</v>
      </c>
      <c r="G83" s="8">
        <v>70.318799568000003</v>
      </c>
      <c r="H83" s="46" t="str">
        <f t="shared" si="36"/>
        <v>N/A</v>
      </c>
      <c r="I83" s="12">
        <v>3.5179999999999998</v>
      </c>
      <c r="J83" s="12">
        <v>2.2050000000000001</v>
      </c>
      <c r="K83" s="47" t="s">
        <v>739</v>
      </c>
      <c r="L83" s="9" t="str">
        <f t="shared" si="20"/>
        <v>Yes</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6.9408900000000006E-5</v>
      </c>
      <c r="D85" s="46" t="str">
        <f t="shared" si="34"/>
        <v>N/A</v>
      </c>
      <c r="E85" s="8">
        <v>0</v>
      </c>
      <c r="F85" s="46" t="str">
        <f t="shared" si="35"/>
        <v>N/A</v>
      </c>
      <c r="G85" s="8">
        <v>0</v>
      </c>
      <c r="H85" s="46" t="str">
        <f t="shared" si="36"/>
        <v>N/A</v>
      </c>
      <c r="I85" s="12">
        <v>-100</v>
      </c>
      <c r="J85" s="12" t="s">
        <v>1747</v>
      </c>
      <c r="K85" s="47" t="s">
        <v>739</v>
      </c>
      <c r="L85" s="9" t="str">
        <f t="shared" si="20"/>
        <v>N/A</v>
      </c>
    </row>
    <row r="86" spans="1:12" x14ac:dyDescent="0.2">
      <c r="A86" s="48" t="s">
        <v>1272</v>
      </c>
      <c r="B86" s="37" t="s">
        <v>213</v>
      </c>
      <c r="C86" s="8">
        <v>0.38359961269999998</v>
      </c>
      <c r="D86" s="46" t="str">
        <f t="shared" si="34"/>
        <v>N/A</v>
      </c>
      <c r="E86" s="8">
        <v>0.33406581940000002</v>
      </c>
      <c r="F86" s="46" t="str">
        <f t="shared" si="35"/>
        <v>N/A</v>
      </c>
      <c r="G86" s="8">
        <v>0.29571417589999999</v>
      </c>
      <c r="H86" s="46" t="str">
        <f t="shared" si="36"/>
        <v>N/A</v>
      </c>
      <c r="I86" s="12">
        <v>-12.9</v>
      </c>
      <c r="J86" s="12">
        <v>-11.5</v>
      </c>
      <c r="K86" s="47" t="s">
        <v>739</v>
      </c>
      <c r="L86" s="9" t="str">
        <f t="shared" si="20"/>
        <v>Yes</v>
      </c>
    </row>
    <row r="87" spans="1:12" x14ac:dyDescent="0.2">
      <c r="A87" s="48" t="s">
        <v>1273</v>
      </c>
      <c r="B87" s="37" t="s">
        <v>213</v>
      </c>
      <c r="C87" s="8">
        <v>0.61102929859999999</v>
      </c>
      <c r="D87" s="46" t="str">
        <f t="shared" si="34"/>
        <v>N/A</v>
      </c>
      <c r="E87" s="8">
        <v>0.64051390730000002</v>
      </c>
      <c r="F87" s="46" t="str">
        <f t="shared" si="35"/>
        <v>N/A</v>
      </c>
      <c r="G87" s="8">
        <v>0.60099927099999995</v>
      </c>
      <c r="H87" s="46" t="str">
        <f t="shared" si="36"/>
        <v>N/A</v>
      </c>
      <c r="I87" s="12">
        <v>4.8250000000000002</v>
      </c>
      <c r="J87" s="12">
        <v>-6.17</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32.541902704999998</v>
      </c>
      <c r="D98" s="46" t="str">
        <f t="shared" si="34"/>
        <v>N/A</v>
      </c>
      <c r="E98" s="8">
        <v>30.223888467999998</v>
      </c>
      <c r="F98" s="46" t="str">
        <f t="shared" si="35"/>
        <v>N/A</v>
      </c>
      <c r="G98" s="8">
        <v>28.784486985000001</v>
      </c>
      <c r="H98" s="46" t="str">
        <f t="shared" si="36"/>
        <v>N/A</v>
      </c>
      <c r="I98" s="12">
        <v>-7.12</v>
      </c>
      <c r="J98" s="12">
        <v>-4.76</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8987174396</v>
      </c>
      <c r="D100" s="46" t="str">
        <f>IF($B100="N/A","N/A",IF(C100&gt;10,"No",IF(C100&lt;-10,"No","Yes")))</f>
        <v>N/A</v>
      </c>
      <c r="E100" s="49">
        <v>10228850605</v>
      </c>
      <c r="F100" s="46" t="str">
        <f>IF($B100="N/A","N/A",IF(E100&gt;10,"No",IF(E100&lt;-10,"No","Yes")))</f>
        <v>N/A</v>
      </c>
      <c r="G100" s="49">
        <v>12221905710</v>
      </c>
      <c r="H100" s="46" t="str">
        <f>IF($B100="N/A","N/A",IF(G100&gt;10,"No",IF(G100&lt;-10,"No","Yes")))</f>
        <v>N/A</v>
      </c>
      <c r="I100" s="12">
        <v>13.82</v>
      </c>
      <c r="J100" s="12">
        <v>19.48</v>
      </c>
      <c r="K100" s="47" t="s">
        <v>739</v>
      </c>
      <c r="L100" s="9" t="str">
        <f t="shared" ref="L100:L111" si="38">IF(J100="Div by 0", "N/A", IF(K100="N/A","N/A", IF(J100&gt;VALUE(MID(K100,1,2)), "No", IF(J100&lt;-1*VALUE(MID(K100,1,2)), "No", "Yes"))))</f>
        <v>Yes</v>
      </c>
    </row>
    <row r="101" spans="1:12" x14ac:dyDescent="0.2">
      <c r="A101" s="48" t="s">
        <v>455</v>
      </c>
      <c r="B101" s="37" t="s">
        <v>213</v>
      </c>
      <c r="C101" s="49">
        <v>8987174396</v>
      </c>
      <c r="D101" s="46" t="str">
        <f>IF($B101="N/A","N/A",IF(C101&gt;10,"No",IF(C101&lt;-10,"No","Yes")))</f>
        <v>N/A</v>
      </c>
      <c r="E101" s="49">
        <v>10228850605</v>
      </c>
      <c r="F101" s="46" t="str">
        <f>IF($B101="N/A","N/A",IF(E101&gt;10,"No",IF(E101&lt;-10,"No","Yes")))</f>
        <v>N/A</v>
      </c>
      <c r="G101" s="49">
        <v>12221905710</v>
      </c>
      <c r="H101" s="46" t="str">
        <f>IF($B101="N/A","N/A",IF(G101&gt;10,"No",IF(G101&lt;-10,"No","Yes")))</f>
        <v>N/A</v>
      </c>
      <c r="I101" s="12">
        <v>13.82</v>
      </c>
      <c r="J101" s="12">
        <v>19.48</v>
      </c>
      <c r="K101" s="47" t="s">
        <v>739</v>
      </c>
      <c r="L101" s="9" t="str">
        <f t="shared" si="38"/>
        <v>Yes</v>
      </c>
    </row>
    <row r="102" spans="1:12" x14ac:dyDescent="0.2">
      <c r="A102" s="48" t="s">
        <v>456</v>
      </c>
      <c r="B102" s="37" t="s">
        <v>213</v>
      </c>
      <c r="C102" s="49">
        <v>0</v>
      </c>
      <c r="D102" s="46" t="str">
        <f>IF($B102="N/A","N/A",IF(C102&gt;10,"No",IF(C102&lt;-10,"No","Yes")))</f>
        <v>N/A</v>
      </c>
      <c r="E102" s="49">
        <v>0</v>
      </c>
      <c r="F102" s="46" t="str">
        <f>IF($B102="N/A","N/A",IF(E102&gt;10,"No",IF(E102&lt;-10,"No","Yes")))</f>
        <v>N/A</v>
      </c>
      <c r="G102" s="49">
        <v>0</v>
      </c>
      <c r="H102" s="46" t="str">
        <f>IF($B102="N/A","N/A",IF(G102&gt;10,"No",IF(G102&lt;-10,"No","Yes")))</f>
        <v>N/A</v>
      </c>
      <c r="I102" s="12" t="s">
        <v>1747</v>
      </c>
      <c r="J102" s="12" t="s">
        <v>1747</v>
      </c>
      <c r="K102" s="47" t="s">
        <v>739</v>
      </c>
      <c r="L102" s="9" t="str">
        <f t="shared" si="38"/>
        <v>N/A</v>
      </c>
    </row>
    <row r="103" spans="1:12" x14ac:dyDescent="0.2">
      <c r="A103" s="48" t="s">
        <v>457</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1747</v>
      </c>
      <c r="J103" s="12" t="s">
        <v>1747</v>
      </c>
      <c r="K103" s="47" t="s">
        <v>739</v>
      </c>
      <c r="L103" s="9" t="str">
        <f t="shared" si="38"/>
        <v>N/A</v>
      </c>
    </row>
    <row r="104" spans="1:12" x14ac:dyDescent="0.2">
      <c r="A104" s="48" t="s">
        <v>108</v>
      </c>
      <c r="B104" s="63" t="s">
        <v>295</v>
      </c>
      <c r="C104" s="8">
        <v>0.93459687020000004</v>
      </c>
      <c r="D104" s="46" t="str">
        <f>IF($B104="N/A","N/A",IF(C104&gt;2,"No",IF(C104&lt;0.9,"No","Yes")))</f>
        <v>Yes</v>
      </c>
      <c r="E104" s="8">
        <v>0.92183828099999998</v>
      </c>
      <c r="F104" s="46" t="str">
        <f>IF($B104="N/A","N/A",IF(E104&gt;2,"No",IF(E104&lt;0.9,"No","Yes")))</f>
        <v>Yes</v>
      </c>
      <c r="G104" s="8">
        <v>0.92303250540000004</v>
      </c>
      <c r="H104" s="46" t="str">
        <f>IF($B104="N/A","N/A",IF(G104&gt;2,"No",IF(G104&lt;0.9,"No","Yes")))</f>
        <v>Yes</v>
      </c>
      <c r="I104" s="12">
        <v>-1.37</v>
      </c>
      <c r="J104" s="12">
        <v>0.1295</v>
      </c>
      <c r="K104" s="47" t="s">
        <v>739</v>
      </c>
      <c r="L104" s="9" t="str">
        <f t="shared" si="38"/>
        <v>Yes</v>
      </c>
    </row>
    <row r="105" spans="1:12" x14ac:dyDescent="0.2">
      <c r="A105" s="48" t="s">
        <v>458</v>
      </c>
      <c r="B105" s="63" t="s">
        <v>295</v>
      </c>
      <c r="C105" s="8">
        <v>0.94751013100000003</v>
      </c>
      <c r="D105" s="46" t="str">
        <f>IF($B105="N/A","N/A",IF(C105&gt;2,"No",IF(C105&lt;0.9,"No","Yes")))</f>
        <v>Yes</v>
      </c>
      <c r="E105" s="8">
        <v>0.93409646980000005</v>
      </c>
      <c r="F105" s="46" t="str">
        <f>IF($B105="N/A","N/A",IF(E105&gt;2,"No",IF(E105&lt;0.9,"No","Yes")))</f>
        <v>Yes</v>
      </c>
      <c r="G105" s="8">
        <v>0.93410675769999996</v>
      </c>
      <c r="H105" s="46" t="str">
        <f>IF($B105="N/A","N/A",IF(G105&gt;2,"No",IF(G105&lt;0.9,"No","Yes")))</f>
        <v>Yes</v>
      </c>
      <c r="I105" s="12">
        <v>-1.42</v>
      </c>
      <c r="J105" s="12">
        <v>1.1000000000000001E-3</v>
      </c>
      <c r="K105" s="47" t="s">
        <v>739</v>
      </c>
      <c r="L105" s="9" t="str">
        <f t="shared" si="38"/>
        <v>Yes</v>
      </c>
    </row>
    <row r="106" spans="1:12" x14ac:dyDescent="0.2">
      <c r="A106" s="48" t="s">
        <v>459</v>
      </c>
      <c r="B106" s="63" t="s">
        <v>295</v>
      </c>
      <c r="C106" s="8">
        <v>0</v>
      </c>
      <c r="D106" s="46" t="str">
        <f>IF($B106="N/A","N/A",IF(C106&gt;2,"No",IF(C106&lt;0.9,"No","Yes")))</f>
        <v>No</v>
      </c>
      <c r="E106" s="8">
        <v>0</v>
      </c>
      <c r="F106" s="46" t="str">
        <f>IF($B106="N/A","N/A",IF(E106&gt;2,"No",IF(E106&lt;0.9,"No","Yes")))</f>
        <v>No</v>
      </c>
      <c r="G106" s="8">
        <v>0</v>
      </c>
      <c r="H106" s="46" t="str">
        <f>IF($B106="N/A","N/A",IF(G106&gt;2,"No",IF(G106&lt;0.9,"No","Yes")))</f>
        <v>No</v>
      </c>
      <c r="I106" s="12" t="s">
        <v>1747</v>
      </c>
      <c r="J106" s="12" t="s">
        <v>1747</v>
      </c>
      <c r="K106" s="47" t="s">
        <v>739</v>
      </c>
      <c r="L106" s="9" t="str">
        <f t="shared" si="38"/>
        <v>N/A</v>
      </c>
    </row>
    <row r="107" spans="1:12" x14ac:dyDescent="0.2">
      <c r="A107" s="48" t="s">
        <v>460</v>
      </c>
      <c r="B107" s="63" t="s">
        <v>295</v>
      </c>
      <c r="C107" s="8">
        <v>0</v>
      </c>
      <c r="D107" s="46" t="str">
        <f>IF($B107="N/A","N/A",IF(C107&gt;2,"No",IF(C107&lt;0.9,"No","Yes")))</f>
        <v>No</v>
      </c>
      <c r="E107" s="8">
        <v>5.2682875E-6</v>
      </c>
      <c r="F107" s="46" t="str">
        <f>IF($B107="N/A","N/A",IF(E107&gt;2,"No",IF(E107&lt;0.9,"No","Yes")))</f>
        <v>No</v>
      </c>
      <c r="G107" s="8">
        <v>0</v>
      </c>
      <c r="H107" s="46" t="str">
        <f>IF($B107="N/A","N/A",IF(G107&gt;2,"No",IF(G107&lt;0.9,"No","Yes")))</f>
        <v>No</v>
      </c>
      <c r="I107" s="12" t="s">
        <v>1747</v>
      </c>
      <c r="J107" s="12">
        <v>-100</v>
      </c>
      <c r="K107" s="47" t="s">
        <v>739</v>
      </c>
      <c r="L107" s="9" t="str">
        <f t="shared" si="38"/>
        <v>No</v>
      </c>
    </row>
    <row r="108" spans="1:12" x14ac:dyDescent="0.2">
      <c r="A108" s="48" t="s">
        <v>1286</v>
      </c>
      <c r="B108" s="37" t="s">
        <v>213</v>
      </c>
      <c r="C108" s="49">
        <v>255.83187272999999</v>
      </c>
      <c r="D108" s="46" t="str">
        <f>IF($B108="N/A","N/A",IF(C108&gt;10,"No",IF(C108&lt;-10,"No","Yes")))</f>
        <v>N/A</v>
      </c>
      <c r="E108" s="49">
        <v>266.21622066999998</v>
      </c>
      <c r="F108" s="46" t="str">
        <f>IF($B108="N/A","N/A",IF(E108&gt;10,"No",IF(E108&lt;-10,"No","Yes")))</f>
        <v>N/A</v>
      </c>
      <c r="G108" s="49">
        <v>299.59627509000001</v>
      </c>
      <c r="H108" s="46" t="str">
        <f>IF($B108="N/A","N/A",IF(G108&gt;10,"No",IF(G108&lt;-10,"No","Yes")))</f>
        <v>N/A</v>
      </c>
      <c r="I108" s="12">
        <v>4.0590000000000002</v>
      </c>
      <c r="J108" s="12">
        <v>12.54</v>
      </c>
      <c r="K108" s="47" t="s">
        <v>739</v>
      </c>
      <c r="L108" s="9" t="str">
        <f t="shared" si="38"/>
        <v>Yes</v>
      </c>
    </row>
    <row r="109" spans="1:12" x14ac:dyDescent="0.2">
      <c r="A109" s="48" t="s">
        <v>1287</v>
      </c>
      <c r="B109" s="37" t="s">
        <v>213</v>
      </c>
      <c r="C109" s="49">
        <v>259.36668415999998</v>
      </c>
      <c r="D109" s="46" t="str">
        <f>IF($B109="N/A","N/A",IF(C109&gt;10,"No",IF(C109&lt;-10,"No","Yes")))</f>
        <v>N/A</v>
      </c>
      <c r="E109" s="49">
        <v>269.75625127000001</v>
      </c>
      <c r="F109" s="46" t="str">
        <f>IF($B109="N/A","N/A",IF(E109&gt;10,"No",IF(E109&lt;-10,"No","Yes")))</f>
        <v>N/A</v>
      </c>
      <c r="G109" s="49">
        <v>303.19073650000001</v>
      </c>
      <c r="H109" s="46" t="str">
        <f>IF($B109="N/A","N/A",IF(G109&gt;10,"No",IF(G109&lt;-10,"No","Yes")))</f>
        <v>N/A</v>
      </c>
      <c r="I109" s="12">
        <v>4.0060000000000002</v>
      </c>
      <c r="J109" s="12">
        <v>12.39</v>
      </c>
      <c r="K109" s="47" t="s">
        <v>739</v>
      </c>
      <c r="L109" s="9" t="str">
        <f t="shared" si="38"/>
        <v>Yes</v>
      </c>
    </row>
    <row r="110" spans="1:12" x14ac:dyDescent="0.2">
      <c r="A110" s="48" t="s">
        <v>1288</v>
      </c>
      <c r="B110" s="37" t="s">
        <v>213</v>
      </c>
      <c r="C110" s="49">
        <v>0</v>
      </c>
      <c r="D110" s="46" t="str">
        <f>IF($B110="N/A","N/A",IF(C110&gt;10,"No",IF(C110&lt;-10,"No","Yes")))</f>
        <v>N/A</v>
      </c>
      <c r="E110" s="49">
        <v>0</v>
      </c>
      <c r="F110" s="46" t="str">
        <f>IF($B110="N/A","N/A",IF(E110&gt;10,"No",IF(E110&lt;-10,"No","Yes")))</f>
        <v>N/A</v>
      </c>
      <c r="G110" s="49">
        <v>0</v>
      </c>
      <c r="H110" s="46" t="str">
        <f>IF($B110="N/A","N/A",IF(G110&gt;10,"No",IF(G110&lt;-10,"No","Yes")))</f>
        <v>N/A</v>
      </c>
      <c r="I110" s="12" t="s">
        <v>1747</v>
      </c>
      <c r="J110" s="12" t="s">
        <v>1747</v>
      </c>
      <c r="K110" s="47" t="s">
        <v>739</v>
      </c>
      <c r="L110" s="9" t="str">
        <f t="shared" si="38"/>
        <v>N/A</v>
      </c>
    </row>
    <row r="111" spans="1:12" x14ac:dyDescent="0.2">
      <c r="A111" s="48" t="s">
        <v>1289</v>
      </c>
      <c r="B111" s="37" t="s">
        <v>213</v>
      </c>
      <c r="C111" s="49">
        <v>0</v>
      </c>
      <c r="D111" s="46" t="str">
        <f>IF($B111="N/A","N/A",IF(C111&gt;10,"No",IF(C111&lt;-10,"No","Yes")))</f>
        <v>N/A</v>
      </c>
      <c r="E111" s="49">
        <v>0</v>
      </c>
      <c r="F111" s="46" t="str">
        <f>IF($B111="N/A","N/A",IF(E111&gt;10,"No",IF(E111&lt;-10,"No","Yes")))</f>
        <v>N/A</v>
      </c>
      <c r="G111" s="49">
        <v>0</v>
      </c>
      <c r="H111" s="46" t="str">
        <f>IF($B111="N/A","N/A",IF(G111&gt;10,"No",IF(G111&lt;-10,"No","Yes")))</f>
        <v>N/A</v>
      </c>
      <c r="I111" s="12" t="s">
        <v>1747</v>
      </c>
      <c r="J111" s="12" t="s">
        <v>1747</v>
      </c>
      <c r="K111" s="47" t="s">
        <v>739</v>
      </c>
      <c r="L111" s="9" t="str">
        <f t="shared" si="38"/>
        <v>N/A</v>
      </c>
    </row>
    <row r="112" spans="1:12" x14ac:dyDescent="0.2">
      <c r="A112" s="48" t="s">
        <v>325</v>
      </c>
      <c r="B112" s="50" t="s">
        <v>296</v>
      </c>
      <c r="C112" s="8">
        <v>91.517783027999997</v>
      </c>
      <c r="D112" s="46" t="str">
        <f>IF(OR($B112="N/A",$C112="N/A"),"N/A",IF(C112&gt;98,"Yes","No"))</f>
        <v>No</v>
      </c>
      <c r="E112" s="8">
        <v>90.693591651000006</v>
      </c>
      <c r="F112" s="46" t="str">
        <f>IF(OR($B112="N/A",$E112="N/A"),"N/A",IF(E112&gt;98,"Yes","No"))</f>
        <v>No</v>
      </c>
      <c r="G112" s="8">
        <v>92.186689533999996</v>
      </c>
      <c r="H112" s="46" t="str">
        <f t="shared" ref="H112:H115" si="39">IF($B112="N/A","N/A",IF(G112&gt;98,"Yes","No"))</f>
        <v>No</v>
      </c>
      <c r="I112" s="12">
        <v>-0.90100000000000002</v>
      </c>
      <c r="J112" s="12">
        <v>1.6459999999999999</v>
      </c>
      <c r="K112" s="47" t="s">
        <v>739</v>
      </c>
      <c r="L112" s="9" t="str">
        <f>IF(J112="Div by 0", "N/A", IF(OR(J112="N/A",K112="N/A"),"N/A", IF(J112&gt;VALUE(MID(K112,1,2)), "No", IF(J112&lt;-1*VALUE(MID(K112,1,2)), "No", "Yes"))))</f>
        <v>Yes</v>
      </c>
    </row>
    <row r="113" spans="1:12" x14ac:dyDescent="0.2">
      <c r="A113" s="48" t="s">
        <v>461</v>
      </c>
      <c r="B113" s="50" t="s">
        <v>296</v>
      </c>
      <c r="C113" s="8">
        <v>91.512212935999997</v>
      </c>
      <c r="D113" s="46" t="str">
        <f t="shared" ref="D113:D115" si="40">IF(OR($B113="N/A",$C113="N/A"),"N/A",IF(C113&gt;98,"Yes","No"))</f>
        <v>No</v>
      </c>
      <c r="E113" s="8">
        <v>90.588440203000005</v>
      </c>
      <c r="F113" s="46" t="str">
        <f t="shared" ref="F113:F115" si="41">IF(OR($B113="N/A",$E113="N/A"),"N/A",IF(E113&gt;98,"Yes","No"))</f>
        <v>No</v>
      </c>
      <c r="G113" s="8">
        <v>92.101733589000006</v>
      </c>
      <c r="H113" s="46" t="str">
        <f t="shared" si="39"/>
        <v>No</v>
      </c>
      <c r="I113" s="12">
        <v>-1.01</v>
      </c>
      <c r="J113" s="12">
        <v>1.671</v>
      </c>
      <c r="K113" s="47" t="s">
        <v>739</v>
      </c>
      <c r="L113" s="9" t="str">
        <f t="shared" ref="L113:L115" si="42">IF(J113="Div by 0", "N/A", IF(OR(J113="N/A",K113="N/A"),"N/A", IF(J113&gt;VALUE(MID(K113,1,2)), "No", IF(J113&lt;-1*VALUE(MID(K113,1,2)), "No", "Yes"))))</f>
        <v>Yes</v>
      </c>
    </row>
    <row r="114" spans="1:12" x14ac:dyDescent="0.2">
      <c r="A114" s="48" t="s">
        <v>462</v>
      </c>
      <c r="B114" s="50" t="s">
        <v>296</v>
      </c>
      <c r="C114" s="8">
        <v>0</v>
      </c>
      <c r="D114" s="46" t="str">
        <f t="shared" si="40"/>
        <v>No</v>
      </c>
      <c r="E114" s="8">
        <v>0</v>
      </c>
      <c r="F114" s="46" t="str">
        <f t="shared" si="41"/>
        <v>No</v>
      </c>
      <c r="G114" s="8">
        <v>0</v>
      </c>
      <c r="H114" s="46" t="str">
        <f t="shared" si="39"/>
        <v>No</v>
      </c>
      <c r="I114" s="12" t="s">
        <v>1747</v>
      </c>
      <c r="J114" s="12" t="s">
        <v>1747</v>
      </c>
      <c r="K114" s="47" t="s">
        <v>739</v>
      </c>
      <c r="L114" s="9" t="str">
        <f t="shared" si="42"/>
        <v>N/A</v>
      </c>
    </row>
    <row r="115" spans="1:12" x14ac:dyDescent="0.2">
      <c r="A115" s="48" t="s">
        <v>463</v>
      </c>
      <c r="B115" s="50" t="s">
        <v>296</v>
      </c>
      <c r="C115" s="8">
        <v>0</v>
      </c>
      <c r="D115" s="46" t="str">
        <f t="shared" si="40"/>
        <v>No</v>
      </c>
      <c r="E115" s="8">
        <v>0</v>
      </c>
      <c r="F115" s="46" t="str">
        <f t="shared" si="41"/>
        <v>No</v>
      </c>
      <c r="G115" s="8">
        <v>0</v>
      </c>
      <c r="H115" s="46" t="str">
        <f t="shared" si="39"/>
        <v>No</v>
      </c>
      <c r="I115" s="12" t="s">
        <v>1747</v>
      </c>
      <c r="J115" s="12" t="s">
        <v>1747</v>
      </c>
      <c r="K115" s="47" t="s">
        <v>739</v>
      </c>
      <c r="L115" s="9" t="str">
        <f t="shared" si="42"/>
        <v>N/A</v>
      </c>
    </row>
    <row r="116" spans="1:12" x14ac:dyDescent="0.2">
      <c r="A116" s="3" t="s">
        <v>464</v>
      </c>
      <c r="B116" s="50" t="s">
        <v>213</v>
      </c>
      <c r="C116" s="52">
        <v>3702808</v>
      </c>
      <c r="D116" s="46" t="str">
        <f>IF($B116="N/A","N/A",IF(C116&gt;10,"No",IF(C116&lt;-10,"No","Yes")))</f>
        <v>N/A</v>
      </c>
      <c r="E116" s="52">
        <v>4021375</v>
      </c>
      <c r="F116" s="46" t="str">
        <f>IF($B116="N/A","N/A",IF(E116&gt;10,"No",IF(E116&lt;-10,"No","Yes")))</f>
        <v>N/A</v>
      </c>
      <c r="G116" s="52">
        <v>4284514</v>
      </c>
      <c r="H116" s="46" t="str">
        <f>IF($B116="N/A","N/A",IF(G116&gt;10,"No",IF(G116&lt;-10,"No","Yes")))</f>
        <v>N/A</v>
      </c>
      <c r="I116" s="12">
        <v>8.6029999999999998</v>
      </c>
      <c r="J116" s="12">
        <v>6.5439999999999996</v>
      </c>
      <c r="K116" s="50" t="s">
        <v>739</v>
      </c>
      <c r="L116" s="9" t="str">
        <f>IF(J116="Div by 0", "N/A", IF(OR(J116="N/A",K116="N/A"),"N/A", IF(J116&gt;VALUE(MID(K116,1,2)), "No", IF(J116&lt;-1*VALUE(MID(K116,1,2)), "No", "Yes"))))</f>
        <v>Yes</v>
      </c>
    </row>
    <row r="117" spans="1:12" x14ac:dyDescent="0.2">
      <c r="A117" s="3" t="s">
        <v>211</v>
      </c>
      <c r="B117" s="50" t="s">
        <v>213</v>
      </c>
      <c r="C117" s="8">
        <v>77.445981536000005</v>
      </c>
      <c r="D117" s="46" t="str">
        <f>IF($B117="N/A","N/A",IF(C117&gt;10,"No",IF(C117&lt;-10,"No","Yes")))</f>
        <v>N/A</v>
      </c>
      <c r="E117" s="8">
        <v>73.285530446999999</v>
      </c>
      <c r="F117" s="46" t="str">
        <f>IF($B117="N/A","N/A",IF(E117&gt;10,"No",IF(E117&lt;-10,"No","Yes")))</f>
        <v>N/A</v>
      </c>
      <c r="G117" s="8">
        <v>78.845301941000002</v>
      </c>
      <c r="H117" s="46" t="str">
        <f>IF($B117="N/A","N/A",IF(G117&gt;10,"No",IF(G117&lt;-10,"No","Yes")))</f>
        <v>N/A</v>
      </c>
      <c r="I117" s="12">
        <v>-5.37</v>
      </c>
      <c r="J117" s="12">
        <v>7.5860000000000003</v>
      </c>
      <c r="K117" s="50" t="s">
        <v>739</v>
      </c>
      <c r="L117" s="9" t="str">
        <f>IF(J117="Div by 0", "N/A", IF(OR(J117="N/A",K117="N/A"),"N/A", IF(J117&gt;VALUE(MID(K117,1,2)), "No", IF(J117&lt;-1*VALUE(MID(K117,1,2)), "No", "Yes"))))</f>
        <v>Yes</v>
      </c>
    </row>
    <row r="118" spans="1:12" x14ac:dyDescent="0.2">
      <c r="A118" s="4" t="s">
        <v>1628</v>
      </c>
      <c r="B118" s="50" t="s">
        <v>213</v>
      </c>
      <c r="C118" s="14">
        <v>1006234263</v>
      </c>
      <c r="D118" s="11" t="str">
        <f>IF($B118="N/A","N/A",IF(C118&gt;10,"No",IF(C118&lt;-10,"No","Yes")))</f>
        <v>N/A</v>
      </c>
      <c r="E118" s="14">
        <v>1147207494</v>
      </c>
      <c r="F118" s="11" t="str">
        <f>IF($B118="N/A","N/A",IF(E118&gt;10,"No",IF(E118&lt;-10,"No","Yes")))</f>
        <v>N/A</v>
      </c>
      <c r="G118" s="14">
        <v>1164645537</v>
      </c>
      <c r="H118" s="11" t="str">
        <f>IF($B118="N/A","N/A",IF(G118&gt;10,"No",IF(G118&lt;-10,"No","Yes")))</f>
        <v>N/A</v>
      </c>
      <c r="I118" s="59">
        <v>14.01</v>
      </c>
      <c r="J118" s="59">
        <v>1.52</v>
      </c>
      <c r="K118" s="50" t="s">
        <v>739</v>
      </c>
      <c r="L118" s="9" t="str">
        <f>IF(J118="Div by 0", "N/A", IF(K118="N/A","N/A", IF(J118&gt;VALUE(MID(K118,1,2)), "No", IF(J118&lt;-1*VALUE(MID(K118,1,2)), "No", "Yes"))))</f>
        <v>Yes</v>
      </c>
    </row>
    <row r="119" spans="1:12" x14ac:dyDescent="0.2">
      <c r="A119" s="4" t="s">
        <v>1629</v>
      </c>
      <c r="B119" s="50" t="s">
        <v>213</v>
      </c>
      <c r="C119" s="14">
        <v>1217792195</v>
      </c>
      <c r="D119" s="11" t="str">
        <f>IF($B119="N/A","N/A",IF(C119&gt;10,"No",IF(C119&lt;-10,"No","Yes")))</f>
        <v>N/A</v>
      </c>
      <c r="E119" s="14">
        <v>1371353162</v>
      </c>
      <c r="F119" s="11" t="str">
        <f>IF($B119="N/A","N/A",IF(E119&gt;10,"No",IF(E119&lt;-10,"No","Yes")))</f>
        <v>N/A</v>
      </c>
      <c r="G119" s="14">
        <v>1496123180</v>
      </c>
      <c r="H119" s="11" t="str">
        <f>IF($B119="N/A","N/A",IF(G119&gt;10,"No",IF(G119&lt;-10,"No","Yes")))</f>
        <v>N/A</v>
      </c>
      <c r="I119" s="59">
        <v>12.61</v>
      </c>
      <c r="J119" s="59">
        <v>9.0980000000000008</v>
      </c>
      <c r="K119" s="50" t="s">
        <v>739</v>
      </c>
      <c r="L119" s="9" t="str">
        <f>IF(J119="Div by 0", "N/A", IF(K119="N/A","N/A", IF(J119&gt;VALUE(MID(K119,1,2)), "No", IF(J119&lt;-1*VALUE(MID(K119,1,2)), "No", "Yes"))))</f>
        <v>Yes</v>
      </c>
    </row>
    <row r="120" spans="1:12" x14ac:dyDescent="0.2">
      <c r="A120" s="4" t="s">
        <v>1630</v>
      </c>
      <c r="B120" s="50" t="s">
        <v>213</v>
      </c>
      <c r="C120" s="1">
        <v>27975</v>
      </c>
      <c r="D120" s="11" t="str">
        <f>IF($B120="N/A","N/A",IF(C120&gt;10,"No",IF(C120&lt;-10,"No","Yes")))</f>
        <v>N/A</v>
      </c>
      <c r="E120" s="1">
        <v>31080</v>
      </c>
      <c r="F120" s="11" t="str">
        <f>IF($B120="N/A","N/A",IF(E120&gt;10,"No",IF(E120&lt;-10,"No","Yes")))</f>
        <v>N/A</v>
      </c>
      <c r="G120" s="1">
        <v>32467</v>
      </c>
      <c r="H120" s="11" t="str">
        <f>IF($B120="N/A","N/A",IF(G120&gt;10,"No",IF(G120&lt;-10,"No","Yes")))</f>
        <v>N/A</v>
      </c>
      <c r="I120" s="59">
        <v>11.1</v>
      </c>
      <c r="J120" s="59">
        <v>4.4630000000000001</v>
      </c>
      <c r="K120" s="50" t="s">
        <v>739</v>
      </c>
      <c r="L120" s="9" t="str">
        <f>IF(J120="Div by 0", "N/A", IF(K120="N/A","N/A", IF(J120&gt;VALUE(MID(K120,1,2)), "No", IF(J120&lt;-1*VALUE(MID(K120,1,2)), "No", "Yes"))))</f>
        <v>Yes</v>
      </c>
    </row>
    <row r="121" spans="1:12" x14ac:dyDescent="0.2">
      <c r="A121" s="4" t="s">
        <v>1631</v>
      </c>
      <c r="B121" s="5" t="s">
        <v>213</v>
      </c>
      <c r="C121" s="1">
        <v>22470</v>
      </c>
      <c r="D121" s="9" t="str">
        <f t="shared" ref="D121:H134" si="43">IF($B121="N/A","N/A",IF(C121&lt;0,"No","Yes"))</f>
        <v>N/A</v>
      </c>
      <c r="E121" s="1">
        <v>25068</v>
      </c>
      <c r="F121" s="9" t="str">
        <f t="shared" si="43"/>
        <v>N/A</v>
      </c>
      <c r="G121" s="1">
        <v>25991</v>
      </c>
      <c r="H121" s="9" t="str">
        <f t="shared" si="43"/>
        <v>N/A</v>
      </c>
      <c r="I121" s="59">
        <v>11.56</v>
      </c>
      <c r="J121" s="59">
        <v>3.6819999999999999</v>
      </c>
      <c r="K121" s="5" t="s">
        <v>739</v>
      </c>
      <c r="L121" s="9" t="str">
        <f t="shared" ref="L121:L142" si="44">IF(J121="Div by 0", "N/A", IF(OR(J121="N/A",K121="N/A"),"N/A", IF(J121&gt;VALUE(MID(K121,1,2)), "No", IF(J121&lt;-1*VALUE(MID(K121,1,2)), "No", "Yes"))))</f>
        <v>Yes</v>
      </c>
    </row>
    <row r="122" spans="1:12" x14ac:dyDescent="0.2">
      <c r="A122" s="4" t="s">
        <v>1632</v>
      </c>
      <c r="B122" s="5" t="s">
        <v>213</v>
      </c>
      <c r="C122" s="1">
        <v>5348</v>
      </c>
      <c r="D122" s="9" t="str">
        <f t="shared" si="43"/>
        <v>N/A</v>
      </c>
      <c r="E122" s="1">
        <v>5816</v>
      </c>
      <c r="F122" s="9" t="str">
        <f t="shared" si="43"/>
        <v>N/A</v>
      </c>
      <c r="G122" s="1">
        <v>6247</v>
      </c>
      <c r="H122" s="9" t="str">
        <f t="shared" si="43"/>
        <v>N/A</v>
      </c>
      <c r="I122" s="59">
        <v>8.7509999999999994</v>
      </c>
      <c r="J122" s="59">
        <v>7.4109999999999996</v>
      </c>
      <c r="K122" s="5" t="s">
        <v>739</v>
      </c>
      <c r="L122" s="9" t="str">
        <f t="shared" si="44"/>
        <v>Yes</v>
      </c>
    </row>
    <row r="123" spans="1:12" x14ac:dyDescent="0.2">
      <c r="A123" s="4" t="s">
        <v>1633</v>
      </c>
      <c r="B123" s="5" t="s">
        <v>213</v>
      </c>
      <c r="C123" s="1">
        <v>11</v>
      </c>
      <c r="D123" s="9" t="str">
        <f t="shared" si="43"/>
        <v>N/A</v>
      </c>
      <c r="E123" s="1">
        <v>11</v>
      </c>
      <c r="F123" s="9" t="str">
        <f t="shared" si="43"/>
        <v>N/A</v>
      </c>
      <c r="G123" s="1">
        <v>11</v>
      </c>
      <c r="H123" s="9" t="str">
        <f t="shared" si="43"/>
        <v>N/A</v>
      </c>
      <c r="I123" s="59">
        <v>100</v>
      </c>
      <c r="J123" s="59">
        <v>-75</v>
      </c>
      <c r="K123" s="5" t="s">
        <v>739</v>
      </c>
      <c r="L123" s="9" t="str">
        <f t="shared" si="44"/>
        <v>No</v>
      </c>
    </row>
    <row r="124" spans="1:12" x14ac:dyDescent="0.2">
      <c r="A124" s="4" t="s">
        <v>1634</v>
      </c>
      <c r="B124" s="5" t="s">
        <v>213</v>
      </c>
      <c r="C124" s="1">
        <v>155</v>
      </c>
      <c r="D124" s="9" t="str">
        <f t="shared" si="43"/>
        <v>N/A</v>
      </c>
      <c r="E124" s="1">
        <v>192</v>
      </c>
      <c r="F124" s="9" t="str">
        <f t="shared" si="43"/>
        <v>N/A</v>
      </c>
      <c r="G124" s="1">
        <v>228</v>
      </c>
      <c r="H124" s="9" t="str">
        <f t="shared" si="43"/>
        <v>N/A</v>
      </c>
      <c r="I124" s="59">
        <v>23.87</v>
      </c>
      <c r="J124" s="59">
        <v>18.75</v>
      </c>
      <c r="K124" s="5" t="s">
        <v>739</v>
      </c>
      <c r="L124" s="9" t="str">
        <f t="shared" si="44"/>
        <v>Yes</v>
      </c>
    </row>
    <row r="125" spans="1:12" x14ac:dyDescent="0.2">
      <c r="A125" s="2" t="s">
        <v>1635</v>
      </c>
      <c r="B125" s="5" t="s">
        <v>213</v>
      </c>
      <c r="C125" s="64" t="s">
        <v>213</v>
      </c>
      <c r="D125" s="9" t="str">
        <f t="shared" si="43"/>
        <v>N/A</v>
      </c>
      <c r="E125" s="64">
        <v>0.56779837820000001</v>
      </c>
      <c r="F125" s="9" t="str">
        <f t="shared" si="43"/>
        <v>N/A</v>
      </c>
      <c r="G125" s="64">
        <v>0.5744174662</v>
      </c>
      <c r="H125" s="9" t="str">
        <f t="shared" si="43"/>
        <v>N/A</v>
      </c>
      <c r="I125" s="12" t="s">
        <v>213</v>
      </c>
      <c r="J125" s="12">
        <v>1.1659999999999999</v>
      </c>
      <c r="K125" s="50" t="s">
        <v>739</v>
      </c>
      <c r="L125" s="9" t="str">
        <f>IF(J125="Div by 0", "N/A", IF(OR(J125="N/A",K125="N/A"),"N/A", IF(J125&gt;VALUE(MID(K125,1,2)), "No", IF(J125&lt;-1*VALUE(MID(K125,1,2)), "No", "Yes"))))</f>
        <v>Yes</v>
      </c>
    </row>
    <row r="126" spans="1:12" ht="25.5" x14ac:dyDescent="0.2">
      <c r="A126" s="2" t="s">
        <v>1636</v>
      </c>
      <c r="B126" s="5" t="s">
        <v>213</v>
      </c>
      <c r="C126" s="64" t="s">
        <v>213</v>
      </c>
      <c r="D126" s="9" t="str">
        <f t="shared" si="43"/>
        <v>N/A</v>
      </c>
      <c r="E126" s="64">
        <v>5.9219291862999999</v>
      </c>
      <c r="F126" s="9" t="str">
        <f t="shared" si="43"/>
        <v>N/A</v>
      </c>
      <c r="G126" s="64">
        <v>5.9359291461000003</v>
      </c>
      <c r="H126" s="9" t="str">
        <f t="shared" si="43"/>
        <v>N/A</v>
      </c>
      <c r="I126" s="12" t="s">
        <v>213</v>
      </c>
      <c r="J126" s="12">
        <v>0.2364</v>
      </c>
      <c r="K126" s="5" t="s">
        <v>739</v>
      </c>
      <c r="L126" s="9" t="str">
        <f t="shared" ref="L126:L129" si="45">IF(J126="Div by 0", "N/A", IF(OR(J126="N/A",K126="N/A"),"N/A", IF(J126&gt;VALUE(MID(K126,1,2)), "No", IF(J126&lt;-1*VALUE(MID(K126,1,2)), "No", "Yes"))))</f>
        <v>Yes</v>
      </c>
    </row>
    <row r="127" spans="1:12" ht="25.5" x14ac:dyDescent="0.2">
      <c r="A127" s="2" t="s">
        <v>1637</v>
      </c>
      <c r="B127" s="5" t="s">
        <v>213</v>
      </c>
      <c r="C127" s="64" t="s">
        <v>213</v>
      </c>
      <c r="D127" s="9" t="str">
        <f t="shared" si="43"/>
        <v>N/A</v>
      </c>
      <c r="E127" s="64">
        <v>0.74237173469999995</v>
      </c>
      <c r="F127" s="9" t="str">
        <f t="shared" si="43"/>
        <v>N/A</v>
      </c>
      <c r="G127" s="64">
        <v>0.78423151089999998</v>
      </c>
      <c r="H127" s="9" t="str">
        <f t="shared" si="43"/>
        <v>N/A</v>
      </c>
      <c r="I127" s="12" t="s">
        <v>213</v>
      </c>
      <c r="J127" s="12">
        <v>5.6390000000000002</v>
      </c>
      <c r="K127" s="5" t="s">
        <v>739</v>
      </c>
      <c r="L127" s="9" t="str">
        <f t="shared" si="45"/>
        <v>Yes</v>
      </c>
    </row>
    <row r="128" spans="1:12" ht="25.5" x14ac:dyDescent="0.2">
      <c r="A128" s="2" t="s">
        <v>1638</v>
      </c>
      <c r="B128" s="5" t="s">
        <v>213</v>
      </c>
      <c r="C128" s="64" t="s">
        <v>213</v>
      </c>
      <c r="D128" s="9" t="str">
        <f t="shared" si="43"/>
        <v>N/A</v>
      </c>
      <c r="E128" s="64">
        <v>1.8972880000000001E-4</v>
      </c>
      <c r="F128" s="9" t="str">
        <f t="shared" si="43"/>
        <v>N/A</v>
      </c>
      <c r="G128" s="64">
        <v>4.6590800000000001E-5</v>
      </c>
      <c r="H128" s="9" t="str">
        <f t="shared" si="43"/>
        <v>N/A</v>
      </c>
      <c r="I128" s="12" t="s">
        <v>213</v>
      </c>
      <c r="J128" s="12">
        <v>-75.400000000000006</v>
      </c>
      <c r="K128" s="5" t="s">
        <v>739</v>
      </c>
      <c r="L128" s="9" t="str">
        <f t="shared" si="45"/>
        <v>No</v>
      </c>
    </row>
    <row r="129" spans="1:12" ht="25.5" x14ac:dyDescent="0.2">
      <c r="A129" s="2" t="s">
        <v>1639</v>
      </c>
      <c r="B129" s="5" t="s">
        <v>213</v>
      </c>
      <c r="C129" s="64" t="s">
        <v>213</v>
      </c>
      <c r="D129" s="9" t="str">
        <f t="shared" si="43"/>
        <v>N/A</v>
      </c>
      <c r="E129" s="64">
        <v>8.8939988000000005E-3</v>
      </c>
      <c r="F129" s="9" t="str">
        <f t="shared" si="43"/>
        <v>N/A</v>
      </c>
      <c r="G129" s="64">
        <v>1.00379505E-2</v>
      </c>
      <c r="H129" s="9" t="str">
        <f t="shared" si="43"/>
        <v>N/A</v>
      </c>
      <c r="I129" s="12" t="s">
        <v>213</v>
      </c>
      <c r="J129" s="12">
        <v>12.86</v>
      </c>
      <c r="K129" s="5" t="s">
        <v>739</v>
      </c>
      <c r="L129" s="9" t="str">
        <f t="shared" si="45"/>
        <v>Yes</v>
      </c>
    </row>
    <row r="130" spans="1:12" ht="25.5" x14ac:dyDescent="0.2">
      <c r="A130" s="2" t="s">
        <v>1640</v>
      </c>
      <c r="B130" s="5" t="s">
        <v>213</v>
      </c>
      <c r="C130" s="64">
        <v>97.572832887000004</v>
      </c>
      <c r="D130" s="9" t="str">
        <f t="shared" si="43"/>
        <v>N/A</v>
      </c>
      <c r="E130" s="64">
        <v>98.265765766000001</v>
      </c>
      <c r="F130" s="9" t="str">
        <f t="shared" si="43"/>
        <v>N/A</v>
      </c>
      <c r="G130" s="64">
        <v>97.874765146000001</v>
      </c>
      <c r="H130" s="9" t="str">
        <f t="shared" si="43"/>
        <v>N/A</v>
      </c>
      <c r="I130" s="12">
        <v>0.71020000000000005</v>
      </c>
      <c r="J130" s="12">
        <v>-0.39800000000000002</v>
      </c>
      <c r="K130" s="50" t="s">
        <v>739</v>
      </c>
      <c r="L130" s="9" t="str">
        <f>IF(J130="Div by 0", "N/A", IF(OR(J130="N/A",K130="N/A"),"N/A", IF(J130&gt;VALUE(MID(K130,1,2)), "No", IF(J130&lt;-1*VALUE(MID(K130,1,2)), "No", "Yes"))))</f>
        <v>Yes</v>
      </c>
    </row>
    <row r="131" spans="1:12" ht="25.5" x14ac:dyDescent="0.2">
      <c r="A131" s="2" t="s">
        <v>1641</v>
      </c>
      <c r="B131" s="5" t="s">
        <v>213</v>
      </c>
      <c r="C131" s="64">
        <v>98.366711170000002</v>
      </c>
      <c r="D131" s="9" t="str">
        <f t="shared" si="43"/>
        <v>N/A</v>
      </c>
      <c r="E131" s="64">
        <v>98.196904419999996</v>
      </c>
      <c r="F131" s="9" t="str">
        <f t="shared" si="43"/>
        <v>N/A</v>
      </c>
      <c r="G131" s="64">
        <v>97.795390712</v>
      </c>
      <c r="H131" s="9" t="str">
        <f t="shared" si="43"/>
        <v>N/A</v>
      </c>
      <c r="I131" s="12">
        <v>-0.17299999999999999</v>
      </c>
      <c r="J131" s="12">
        <v>-0.40899999999999997</v>
      </c>
      <c r="K131" s="5" t="s">
        <v>739</v>
      </c>
      <c r="L131" s="9" t="str">
        <f t="shared" si="44"/>
        <v>Yes</v>
      </c>
    </row>
    <row r="132" spans="1:12" ht="25.5" x14ac:dyDescent="0.2">
      <c r="A132" s="2" t="s">
        <v>496</v>
      </c>
      <c r="B132" s="5" t="s">
        <v>213</v>
      </c>
      <c r="C132" s="64">
        <v>94.521316380000002</v>
      </c>
      <c r="D132" s="9" t="str">
        <f t="shared" si="43"/>
        <v>N/A</v>
      </c>
      <c r="E132" s="64">
        <v>98.865199450000006</v>
      </c>
      <c r="F132" s="9" t="str">
        <f t="shared" si="43"/>
        <v>N/A</v>
      </c>
      <c r="G132" s="64">
        <v>98.639346887000002</v>
      </c>
      <c r="H132" s="9" t="str">
        <f t="shared" si="43"/>
        <v>N/A</v>
      </c>
      <c r="I132" s="12">
        <v>4.5960000000000001</v>
      </c>
      <c r="J132" s="12">
        <v>-0.22800000000000001</v>
      </c>
      <c r="K132" s="5" t="s">
        <v>739</v>
      </c>
      <c r="L132" s="9" t="str">
        <f t="shared" si="44"/>
        <v>Yes</v>
      </c>
    </row>
    <row r="133" spans="1:12" ht="25.5" x14ac:dyDescent="0.2">
      <c r="A133" s="2" t="s">
        <v>497</v>
      </c>
      <c r="B133" s="5" t="s">
        <v>213</v>
      </c>
      <c r="C133" s="64">
        <v>0</v>
      </c>
      <c r="D133" s="9" t="str">
        <f t="shared" si="43"/>
        <v>N/A</v>
      </c>
      <c r="E133" s="64">
        <v>0</v>
      </c>
      <c r="F133" s="9" t="str">
        <f t="shared" si="43"/>
        <v>N/A</v>
      </c>
      <c r="G133" s="64">
        <v>0</v>
      </c>
      <c r="H133" s="9" t="str">
        <f t="shared" si="43"/>
        <v>N/A</v>
      </c>
      <c r="I133" s="12" t="s">
        <v>1747</v>
      </c>
      <c r="J133" s="12" t="s">
        <v>1747</v>
      </c>
      <c r="K133" s="5" t="s">
        <v>739</v>
      </c>
      <c r="L133" s="9" t="str">
        <f t="shared" si="44"/>
        <v>N/A</v>
      </c>
    </row>
    <row r="134" spans="1:12" ht="25.5" x14ac:dyDescent="0.2">
      <c r="A134" s="2" t="s">
        <v>498</v>
      </c>
      <c r="B134" s="5" t="s">
        <v>213</v>
      </c>
      <c r="C134" s="64">
        <v>89.032258064999994</v>
      </c>
      <c r="D134" s="9" t="str">
        <f t="shared" si="43"/>
        <v>N/A</v>
      </c>
      <c r="E134" s="64">
        <v>91.145833332999999</v>
      </c>
      <c r="F134" s="9" t="str">
        <f t="shared" si="43"/>
        <v>N/A</v>
      </c>
      <c r="G134" s="64">
        <v>86.403508771999995</v>
      </c>
      <c r="H134" s="9" t="str">
        <f t="shared" si="43"/>
        <v>N/A</v>
      </c>
      <c r="I134" s="12">
        <v>2.3740000000000001</v>
      </c>
      <c r="J134" s="12">
        <v>-5.2</v>
      </c>
      <c r="K134" s="5" t="s">
        <v>739</v>
      </c>
      <c r="L134" s="9" t="str">
        <f t="shared" si="44"/>
        <v>Yes</v>
      </c>
    </row>
    <row r="135" spans="1:12" ht="25.5" x14ac:dyDescent="0.2">
      <c r="A135" s="2" t="s">
        <v>499</v>
      </c>
      <c r="B135" s="37" t="s">
        <v>213</v>
      </c>
      <c r="C135" s="64">
        <v>16.672028597000001</v>
      </c>
      <c r="D135" s="46" t="str">
        <f t="shared" ref="D135:D141" si="46">IF($B135="N/A","N/A",IF(C135&gt;10,"No",IF(C135&lt;-10,"No","Yes")))</f>
        <v>N/A</v>
      </c>
      <c r="E135" s="64">
        <v>75.588803088999995</v>
      </c>
      <c r="F135" s="46" t="str">
        <f t="shared" ref="F135:F141" si="47">IF($B135="N/A","N/A",IF(E135&gt;10,"No",IF(E135&lt;-10,"No","Yes")))</f>
        <v>N/A</v>
      </c>
      <c r="G135" s="64">
        <v>24.079834908999999</v>
      </c>
      <c r="H135" s="46" t="str">
        <f t="shared" ref="H135:H141" si="48">IF($B135="N/A","N/A",IF(G135&gt;10,"No",IF(G135&lt;-10,"No","Yes")))</f>
        <v>N/A</v>
      </c>
      <c r="I135" s="12">
        <v>353.4</v>
      </c>
      <c r="J135" s="12">
        <v>-68.099999999999994</v>
      </c>
      <c r="K135" s="5" t="s">
        <v>739</v>
      </c>
      <c r="L135" s="9" t="str">
        <f t="shared" si="44"/>
        <v>No</v>
      </c>
    </row>
    <row r="136" spans="1:12" ht="25.5" x14ac:dyDescent="0.2">
      <c r="A136" s="2" t="s">
        <v>500</v>
      </c>
      <c r="B136" s="37" t="s">
        <v>213</v>
      </c>
      <c r="C136" s="64">
        <v>93.583556747000003</v>
      </c>
      <c r="D136" s="46" t="str">
        <f t="shared" si="46"/>
        <v>N/A</v>
      </c>
      <c r="E136" s="64">
        <v>78.642213642000002</v>
      </c>
      <c r="F136" s="46" t="str">
        <f t="shared" si="47"/>
        <v>N/A</v>
      </c>
      <c r="G136" s="64">
        <v>86.096651984999994</v>
      </c>
      <c r="H136" s="46" t="str">
        <f t="shared" si="48"/>
        <v>N/A</v>
      </c>
      <c r="I136" s="12">
        <v>-16</v>
      </c>
      <c r="J136" s="12">
        <v>9.4789999999999992</v>
      </c>
      <c r="K136" s="5" t="s">
        <v>739</v>
      </c>
      <c r="L136" s="9" t="str">
        <f t="shared" si="44"/>
        <v>Yes</v>
      </c>
    </row>
    <row r="137" spans="1:12" ht="25.5" x14ac:dyDescent="0.2">
      <c r="A137" s="2" t="s">
        <v>501</v>
      </c>
      <c r="B137" s="37" t="s">
        <v>213</v>
      </c>
      <c r="C137" s="64">
        <v>3.2171581800000001E-2</v>
      </c>
      <c r="D137" s="46" t="str">
        <f t="shared" si="46"/>
        <v>N/A</v>
      </c>
      <c r="E137" s="64">
        <v>0.11583011579999999</v>
      </c>
      <c r="F137" s="46" t="str">
        <f t="shared" si="47"/>
        <v>N/A</v>
      </c>
      <c r="G137" s="64">
        <v>0.1878830813</v>
      </c>
      <c r="H137" s="46" t="str">
        <f t="shared" si="48"/>
        <v>N/A</v>
      </c>
      <c r="I137" s="12">
        <v>260</v>
      </c>
      <c r="J137" s="12">
        <v>62.21</v>
      </c>
      <c r="K137" s="5" t="s">
        <v>739</v>
      </c>
      <c r="L137" s="9" t="str">
        <f t="shared" si="44"/>
        <v>No</v>
      </c>
    </row>
    <row r="138" spans="1:12" ht="25.5" x14ac:dyDescent="0.2">
      <c r="A138" s="2" t="s">
        <v>502</v>
      </c>
      <c r="B138" s="37" t="s">
        <v>213</v>
      </c>
      <c r="C138" s="64">
        <v>70.051831992999993</v>
      </c>
      <c r="D138" s="46" t="str">
        <f t="shared" si="46"/>
        <v>N/A</v>
      </c>
      <c r="E138" s="64">
        <v>71.653796654000004</v>
      </c>
      <c r="F138" s="46" t="str">
        <f t="shared" si="47"/>
        <v>N/A</v>
      </c>
      <c r="G138" s="64">
        <v>68.586564820000007</v>
      </c>
      <c r="H138" s="46" t="str">
        <f t="shared" si="48"/>
        <v>N/A</v>
      </c>
      <c r="I138" s="12">
        <v>2.2869999999999999</v>
      </c>
      <c r="J138" s="12">
        <v>-4.28</v>
      </c>
      <c r="K138" s="5" t="s">
        <v>739</v>
      </c>
      <c r="L138" s="9" t="str">
        <f t="shared" si="44"/>
        <v>Yes</v>
      </c>
    </row>
    <row r="139" spans="1:12" ht="25.5" x14ac:dyDescent="0.2">
      <c r="A139" s="2" t="s">
        <v>503</v>
      </c>
      <c r="B139" s="37" t="s">
        <v>213</v>
      </c>
      <c r="C139" s="64">
        <v>0</v>
      </c>
      <c r="D139" s="46" t="str">
        <f t="shared" si="46"/>
        <v>N/A</v>
      </c>
      <c r="E139" s="64">
        <v>0</v>
      </c>
      <c r="F139" s="46" t="str">
        <f t="shared" si="47"/>
        <v>N/A</v>
      </c>
      <c r="G139" s="64">
        <v>0</v>
      </c>
      <c r="H139" s="46" t="str">
        <f t="shared" si="48"/>
        <v>N/A</v>
      </c>
      <c r="I139" s="12" t="s">
        <v>1747</v>
      </c>
      <c r="J139" s="12" t="s">
        <v>1747</v>
      </c>
      <c r="K139" s="5" t="s">
        <v>739</v>
      </c>
      <c r="L139" s="9" t="str">
        <f t="shared" si="44"/>
        <v>N/A</v>
      </c>
    </row>
    <row r="140" spans="1:12" ht="25.5" x14ac:dyDescent="0.2">
      <c r="A140" s="2" t="s">
        <v>504</v>
      </c>
      <c r="B140" s="37" t="s">
        <v>213</v>
      </c>
      <c r="C140" s="64">
        <v>0.34316353890000001</v>
      </c>
      <c r="D140" s="46" t="str">
        <f t="shared" si="46"/>
        <v>N/A</v>
      </c>
      <c r="E140" s="64">
        <v>0.24131274129999999</v>
      </c>
      <c r="F140" s="46" t="str">
        <f t="shared" si="47"/>
        <v>N/A</v>
      </c>
      <c r="G140" s="64">
        <v>0.2310037885</v>
      </c>
      <c r="H140" s="46" t="str">
        <f t="shared" si="48"/>
        <v>N/A</v>
      </c>
      <c r="I140" s="12">
        <v>-29.7</v>
      </c>
      <c r="J140" s="12">
        <v>-4.2699999999999996</v>
      </c>
      <c r="K140" s="5" t="s">
        <v>739</v>
      </c>
      <c r="L140" s="9" t="str">
        <f t="shared" si="44"/>
        <v>Yes</v>
      </c>
    </row>
    <row r="141" spans="1:12" ht="25.5" x14ac:dyDescent="0.2">
      <c r="A141" s="2" t="s">
        <v>505</v>
      </c>
      <c r="B141" s="37" t="s">
        <v>213</v>
      </c>
      <c r="C141" s="64">
        <v>0</v>
      </c>
      <c r="D141" s="46" t="str">
        <f t="shared" si="46"/>
        <v>N/A</v>
      </c>
      <c r="E141" s="64">
        <v>0</v>
      </c>
      <c r="F141" s="46" t="str">
        <f t="shared" si="47"/>
        <v>N/A</v>
      </c>
      <c r="G141" s="64">
        <v>0</v>
      </c>
      <c r="H141" s="46" t="str">
        <f t="shared" si="48"/>
        <v>N/A</v>
      </c>
      <c r="I141" s="12" t="s">
        <v>1747</v>
      </c>
      <c r="J141" s="12" t="s">
        <v>1747</v>
      </c>
      <c r="K141" s="5" t="s">
        <v>739</v>
      </c>
      <c r="L141" s="9" t="str">
        <f t="shared" si="44"/>
        <v>N/A</v>
      </c>
    </row>
    <row r="142" spans="1:12" ht="25.5" x14ac:dyDescent="0.2">
      <c r="A142" s="2" t="s">
        <v>506</v>
      </c>
      <c r="B142" s="37" t="s">
        <v>213</v>
      </c>
      <c r="C142" s="64">
        <v>185.02234138</v>
      </c>
      <c r="D142" s="9" t="str">
        <f t="shared" ref="D142" si="49">IF($B142="N/A","N/A",IF(C142&lt;0,"No","Yes"))</f>
        <v>N/A</v>
      </c>
      <c r="E142" s="64">
        <v>184.31145430999999</v>
      </c>
      <c r="F142" s="9" t="str">
        <f t="shared" ref="F142" si="50">IF($B142="N/A","N/A",IF(E142&lt;0,"No","Yes"))</f>
        <v>N/A</v>
      </c>
      <c r="G142" s="64">
        <v>175.31339514000001</v>
      </c>
      <c r="H142" s="9" t="str">
        <f t="shared" ref="H142" si="51">IF($B142="N/A","N/A",IF(G142&lt;0,"No","Yes"))</f>
        <v>N/A</v>
      </c>
      <c r="I142" s="12">
        <v>-0.38400000000000001</v>
      </c>
      <c r="J142" s="12">
        <v>-4.88</v>
      </c>
      <c r="K142" s="5" t="s">
        <v>739</v>
      </c>
      <c r="L142" s="9" t="str">
        <f t="shared" si="44"/>
        <v>Yes</v>
      </c>
    </row>
    <row r="143" spans="1:12" x14ac:dyDescent="0.2">
      <c r="A143" s="3" t="s">
        <v>736</v>
      </c>
      <c r="B143" s="37" t="s">
        <v>213</v>
      </c>
      <c r="C143" s="14">
        <v>5983951</v>
      </c>
      <c r="D143" s="46" t="str">
        <f>IF($B143="N/A","N/A",IF(C143&gt;10,"No",IF(C143&lt;-10,"No","Yes")))</f>
        <v>N/A</v>
      </c>
      <c r="E143" s="14">
        <v>5866667</v>
      </c>
      <c r="F143" s="46" t="str">
        <f>IF($B143="N/A","N/A",IF(E143&gt;10,"No",IF(E143&lt;-10,"No","Yes")))</f>
        <v>N/A</v>
      </c>
      <c r="G143" s="14">
        <v>5205497</v>
      </c>
      <c r="H143" s="46" t="str">
        <f>IF($B143="N/A","N/A",IF(G143&gt;10,"No",IF(G143&lt;-10,"No","Yes")))</f>
        <v>N/A</v>
      </c>
      <c r="I143" s="12">
        <v>-1.96</v>
      </c>
      <c r="J143" s="12">
        <v>-11.3</v>
      </c>
      <c r="K143" s="47" t="s">
        <v>739</v>
      </c>
      <c r="L143" s="9" t="str">
        <f>IF(J143="Div by 0", "N/A", IF(K143="N/A","N/A", IF(J143&gt;VALUE(MID(K143,1,2)), "No", IF(J143&lt;-1*VALUE(MID(K143,1,2)), "No", "Yes"))))</f>
        <v>Yes</v>
      </c>
    </row>
    <row r="144" spans="1:12" x14ac:dyDescent="0.2">
      <c r="A144" s="3" t="s">
        <v>737</v>
      </c>
      <c r="B144" s="37" t="s">
        <v>213</v>
      </c>
      <c r="C144" s="1">
        <v>19674</v>
      </c>
      <c r="D144" s="46" t="str">
        <f>IF($B144="N/A","N/A",IF(C144&gt;10,"No",IF(C144&lt;-10,"No","Yes")))</f>
        <v>N/A</v>
      </c>
      <c r="E144" s="1">
        <v>19432</v>
      </c>
      <c r="F144" s="46" t="str">
        <f>IF($B144="N/A","N/A",IF(E144&gt;10,"No",IF(E144&lt;-10,"No","Yes")))</f>
        <v>N/A</v>
      </c>
      <c r="G144" s="1">
        <v>18566</v>
      </c>
      <c r="H144" s="46" t="str">
        <f>IF($B144="N/A","N/A",IF(G144&gt;10,"No",IF(G144&lt;-10,"No","Yes")))</f>
        <v>N/A</v>
      </c>
      <c r="I144" s="12">
        <v>-1.23</v>
      </c>
      <c r="J144" s="12">
        <v>-4.46</v>
      </c>
      <c r="K144" s="47" t="s">
        <v>739</v>
      </c>
      <c r="L144" s="9" t="str">
        <f>IF(J144="Div by 0", "N/A", IF(K144="N/A","N/A", IF(J144&gt;VALUE(MID(K144,1,2)), "No", IF(J144&lt;-1*VALUE(MID(K144,1,2)), "No", "Yes"))))</f>
        <v>Yes</v>
      </c>
    </row>
    <row r="145" spans="1:12" x14ac:dyDescent="0.2">
      <c r="A145" s="2" t="s">
        <v>507</v>
      </c>
      <c r="B145" s="5" t="s">
        <v>213</v>
      </c>
      <c r="C145" s="64" t="s">
        <v>213</v>
      </c>
      <c r="D145" s="9" t="str">
        <f t="shared" ref="D145:D149" si="52">IF($B145="N/A","N/A",IF(C145&lt;0,"No","Yes"))</f>
        <v>N/A</v>
      </c>
      <c r="E145" s="64">
        <v>0.35500186890000002</v>
      </c>
      <c r="F145" s="9" t="str">
        <f t="shared" ref="F145:F149" si="53">IF($B145="N/A","N/A",IF(E145&lt;0,"No","Yes"))</f>
        <v>N/A</v>
      </c>
      <c r="G145" s="64">
        <v>0.32847613510000001</v>
      </c>
      <c r="H145" s="9" t="str">
        <f t="shared" ref="H145:H149" si="54">IF($B145="N/A","N/A",IF(G145&lt;0,"No","Yes"))</f>
        <v>N/A</v>
      </c>
      <c r="I145" s="12" t="s">
        <v>213</v>
      </c>
      <c r="J145" s="12">
        <v>-7.47</v>
      </c>
      <c r="K145" s="50" t="s">
        <v>739</v>
      </c>
      <c r="L145" s="9" t="str">
        <f>IF(J145="Div by 0", "N/A", IF(OR(J145="N/A",K145="N/A"),"N/A", IF(J145&gt;VALUE(MID(K145,1,2)), "No", IF(J145&lt;-1*VALUE(MID(K145,1,2)), "No", "Yes"))))</f>
        <v>Yes</v>
      </c>
    </row>
    <row r="146" spans="1:12" x14ac:dyDescent="0.2">
      <c r="A146" s="2" t="s">
        <v>508</v>
      </c>
      <c r="B146" s="5" t="s">
        <v>213</v>
      </c>
      <c r="C146" s="64" t="s">
        <v>213</v>
      </c>
      <c r="D146" s="9" t="str">
        <f t="shared" si="52"/>
        <v>N/A</v>
      </c>
      <c r="E146" s="64">
        <v>6.6145691000000003E-3</v>
      </c>
      <c r="F146" s="9" t="str">
        <f t="shared" si="53"/>
        <v>N/A</v>
      </c>
      <c r="G146" s="64">
        <v>7.5366727999999997E-3</v>
      </c>
      <c r="H146" s="9" t="str">
        <f t="shared" si="54"/>
        <v>N/A</v>
      </c>
      <c r="I146" s="12" t="s">
        <v>213</v>
      </c>
      <c r="J146" s="12">
        <v>13.94</v>
      </c>
      <c r="K146" s="5" t="s">
        <v>739</v>
      </c>
      <c r="L146" s="9" t="str">
        <f t="shared" ref="L146:L149" si="55">IF(J146="Div by 0", "N/A", IF(OR(J146="N/A",K146="N/A"),"N/A", IF(J146&gt;VALUE(MID(K146,1,2)), "No", IF(J146&lt;-1*VALUE(MID(K146,1,2)), "No", "Yes"))))</f>
        <v>Yes</v>
      </c>
    </row>
    <row r="147" spans="1:12" x14ac:dyDescent="0.2">
      <c r="A147" s="2" t="s">
        <v>509</v>
      </c>
      <c r="B147" s="5" t="s">
        <v>213</v>
      </c>
      <c r="C147" s="64" t="s">
        <v>213</v>
      </c>
      <c r="D147" s="9" t="str">
        <f t="shared" si="52"/>
        <v>N/A</v>
      </c>
      <c r="E147" s="64">
        <v>0.67599737059999998</v>
      </c>
      <c r="F147" s="9" t="str">
        <f t="shared" si="53"/>
        <v>N/A</v>
      </c>
      <c r="G147" s="64">
        <v>0.62592897599999997</v>
      </c>
      <c r="H147" s="9" t="str">
        <f t="shared" si="54"/>
        <v>N/A</v>
      </c>
      <c r="I147" s="12" t="s">
        <v>213</v>
      </c>
      <c r="J147" s="12">
        <v>-7.41</v>
      </c>
      <c r="K147" s="5" t="s">
        <v>739</v>
      </c>
      <c r="L147" s="9" t="str">
        <f t="shared" si="55"/>
        <v>Yes</v>
      </c>
    </row>
    <row r="148" spans="1:12" x14ac:dyDescent="0.2">
      <c r="A148" s="2" t="s">
        <v>510</v>
      </c>
      <c r="B148" s="5" t="s">
        <v>213</v>
      </c>
      <c r="C148" s="64" t="s">
        <v>213</v>
      </c>
      <c r="D148" s="9" t="str">
        <f t="shared" si="52"/>
        <v>N/A</v>
      </c>
      <c r="E148" s="64">
        <v>0.3536071247</v>
      </c>
      <c r="F148" s="9" t="str">
        <f t="shared" si="53"/>
        <v>N/A</v>
      </c>
      <c r="G148" s="64">
        <v>0.31798228239999998</v>
      </c>
      <c r="H148" s="9" t="str">
        <f t="shared" si="54"/>
        <v>N/A</v>
      </c>
      <c r="I148" s="12" t="s">
        <v>213</v>
      </c>
      <c r="J148" s="12">
        <v>-10.1</v>
      </c>
      <c r="K148" s="5" t="s">
        <v>739</v>
      </c>
      <c r="L148" s="9" t="str">
        <f t="shared" si="55"/>
        <v>Yes</v>
      </c>
    </row>
    <row r="149" spans="1:12" x14ac:dyDescent="0.2">
      <c r="A149" s="2" t="s">
        <v>511</v>
      </c>
      <c r="B149" s="5" t="s">
        <v>213</v>
      </c>
      <c r="C149" s="64" t="s">
        <v>213</v>
      </c>
      <c r="D149" s="9" t="str">
        <f t="shared" si="52"/>
        <v>N/A</v>
      </c>
      <c r="E149" s="64">
        <v>0.30818632369999999</v>
      </c>
      <c r="F149" s="9" t="str">
        <f t="shared" si="53"/>
        <v>N/A</v>
      </c>
      <c r="G149" s="64">
        <v>0.2959434353</v>
      </c>
      <c r="H149" s="9" t="str">
        <f t="shared" si="54"/>
        <v>N/A</v>
      </c>
      <c r="I149" s="12" t="s">
        <v>213</v>
      </c>
      <c r="J149" s="12">
        <v>-3.97</v>
      </c>
      <c r="K149" s="5" t="s">
        <v>739</v>
      </c>
      <c r="L149" s="9" t="str">
        <f t="shared" si="55"/>
        <v>Yes</v>
      </c>
    </row>
    <row r="150" spans="1:12" x14ac:dyDescent="0.2">
      <c r="A150" s="4" t="s">
        <v>738</v>
      </c>
      <c r="B150" s="50" t="s">
        <v>213</v>
      </c>
      <c r="C150" s="1">
        <v>3674833</v>
      </c>
      <c r="D150" s="11" t="str">
        <f t="shared" ref="D150:D172" si="56">IF($B150="N/A","N/A",IF(C150&gt;10,"No",IF(C150&lt;-10,"No","Yes")))</f>
        <v>N/A</v>
      </c>
      <c r="E150" s="1">
        <v>3990295</v>
      </c>
      <c r="F150" s="11" t="str">
        <f t="shared" ref="F150:F172" si="57">IF($B150="N/A","N/A",IF(E150&gt;10,"No",IF(E150&lt;-10,"No","Yes")))</f>
        <v>N/A</v>
      </c>
      <c r="G150" s="1">
        <v>4252047</v>
      </c>
      <c r="H150" s="11" t="str">
        <f t="shared" ref="H150:H172" si="58">IF($B150="N/A","N/A",IF(G150&gt;10,"No",IF(G150&lt;-10,"No","Yes")))</f>
        <v>N/A</v>
      </c>
      <c r="I150" s="12">
        <v>8.5839999999999996</v>
      </c>
      <c r="J150" s="12">
        <v>6.56</v>
      </c>
      <c r="K150" s="50" t="s">
        <v>739</v>
      </c>
      <c r="L150" s="9" t="str">
        <f t="shared" ref="L150:L172" si="59">IF(J150="Div by 0", "N/A", IF(K150="N/A","N/A", IF(J150&gt;VALUE(MID(K150,1,2)), "No", IF(J150&lt;-1*VALUE(MID(K150,1,2)), "No", "Yes"))))</f>
        <v>Yes</v>
      </c>
    </row>
    <row r="151" spans="1:12" x14ac:dyDescent="0.2">
      <c r="A151" s="4" t="s">
        <v>534</v>
      </c>
      <c r="B151" s="50" t="s">
        <v>213</v>
      </c>
      <c r="C151" s="1">
        <v>58371</v>
      </c>
      <c r="D151" s="11" t="str">
        <f t="shared" si="56"/>
        <v>N/A</v>
      </c>
      <c r="E151" s="1">
        <v>65290</v>
      </c>
      <c r="F151" s="11" t="str">
        <f t="shared" si="57"/>
        <v>N/A</v>
      </c>
      <c r="G151" s="1">
        <v>73710</v>
      </c>
      <c r="H151" s="11" t="str">
        <f t="shared" si="58"/>
        <v>N/A</v>
      </c>
      <c r="I151" s="12">
        <v>11.85</v>
      </c>
      <c r="J151" s="12">
        <v>12.9</v>
      </c>
      <c r="K151" s="50" t="s">
        <v>739</v>
      </c>
      <c r="L151" s="9" t="str">
        <f t="shared" si="59"/>
        <v>Yes</v>
      </c>
    </row>
    <row r="152" spans="1:12" x14ac:dyDescent="0.2">
      <c r="A152" s="4" t="s">
        <v>535</v>
      </c>
      <c r="B152" s="50" t="s">
        <v>213</v>
      </c>
      <c r="C152" s="1">
        <v>290511</v>
      </c>
      <c r="D152" s="11" t="str">
        <f t="shared" si="56"/>
        <v>N/A</v>
      </c>
      <c r="E152" s="1">
        <v>309545</v>
      </c>
      <c r="F152" s="11" t="str">
        <f t="shared" si="57"/>
        <v>N/A</v>
      </c>
      <c r="G152" s="1">
        <v>333134</v>
      </c>
      <c r="H152" s="11" t="str">
        <f t="shared" si="58"/>
        <v>N/A</v>
      </c>
      <c r="I152" s="12">
        <v>6.5519999999999996</v>
      </c>
      <c r="J152" s="12">
        <v>7.6210000000000004</v>
      </c>
      <c r="K152" s="50" t="s">
        <v>739</v>
      </c>
      <c r="L152" s="9" t="str">
        <f t="shared" si="59"/>
        <v>Yes</v>
      </c>
    </row>
    <row r="153" spans="1:12" x14ac:dyDescent="0.2">
      <c r="A153" s="4" t="s">
        <v>536</v>
      </c>
      <c r="B153" s="50" t="s">
        <v>213</v>
      </c>
      <c r="C153" s="1">
        <v>1659705</v>
      </c>
      <c r="D153" s="11" t="str">
        <f t="shared" si="56"/>
        <v>N/A</v>
      </c>
      <c r="E153" s="1">
        <v>1757549</v>
      </c>
      <c r="F153" s="11" t="str">
        <f t="shared" si="57"/>
        <v>N/A</v>
      </c>
      <c r="G153" s="1">
        <v>1832543</v>
      </c>
      <c r="H153" s="11" t="str">
        <f t="shared" si="58"/>
        <v>N/A</v>
      </c>
      <c r="I153" s="12">
        <v>5.8949999999999996</v>
      </c>
      <c r="J153" s="12">
        <v>4.2670000000000003</v>
      </c>
      <c r="K153" s="50" t="s">
        <v>739</v>
      </c>
      <c r="L153" s="9" t="str">
        <f t="shared" si="59"/>
        <v>Yes</v>
      </c>
    </row>
    <row r="154" spans="1:12" x14ac:dyDescent="0.2">
      <c r="A154" s="4" t="s">
        <v>537</v>
      </c>
      <c r="B154" s="50" t="s">
        <v>213</v>
      </c>
      <c r="C154" s="1">
        <v>1666246</v>
      </c>
      <c r="D154" s="11" t="str">
        <f t="shared" si="56"/>
        <v>N/A</v>
      </c>
      <c r="E154" s="1">
        <v>1857911</v>
      </c>
      <c r="F154" s="11" t="str">
        <f t="shared" si="57"/>
        <v>N/A</v>
      </c>
      <c r="G154" s="1">
        <v>2012660</v>
      </c>
      <c r="H154" s="11" t="str">
        <f t="shared" si="58"/>
        <v>N/A</v>
      </c>
      <c r="I154" s="12">
        <v>11.5</v>
      </c>
      <c r="J154" s="12">
        <v>8.3290000000000006</v>
      </c>
      <c r="K154" s="50" t="s">
        <v>739</v>
      </c>
      <c r="L154" s="9" t="str">
        <f t="shared" si="59"/>
        <v>Yes</v>
      </c>
    </row>
    <row r="155" spans="1:12" x14ac:dyDescent="0.2">
      <c r="A155" s="2" t="s">
        <v>538</v>
      </c>
      <c r="B155" s="5" t="s">
        <v>213</v>
      </c>
      <c r="C155" s="64" t="s">
        <v>213</v>
      </c>
      <c r="D155" s="9" t="str">
        <f t="shared" ref="D155:D159" si="60">IF($B155="N/A","N/A",IF(C155&lt;0,"No","Yes"))</f>
        <v>N/A</v>
      </c>
      <c r="E155" s="64">
        <v>72.898424378000001</v>
      </c>
      <c r="F155" s="9" t="str">
        <f t="shared" ref="F155:F159" si="61">IF($B155="N/A","N/A",IF(E155&lt;0,"No","Yes"))</f>
        <v>N/A</v>
      </c>
      <c r="G155" s="64">
        <v>75.228695715000001</v>
      </c>
      <c r="H155" s="9" t="str">
        <f t="shared" ref="H155:H159" si="62">IF($B155="N/A","N/A",IF(G155&lt;0,"No","Yes"))</f>
        <v>N/A</v>
      </c>
      <c r="I155" s="12" t="s">
        <v>213</v>
      </c>
      <c r="J155" s="12">
        <v>3.1970000000000001</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15.423757642</v>
      </c>
      <c r="F156" s="9" t="str">
        <f t="shared" si="61"/>
        <v>N/A</v>
      </c>
      <c r="G156" s="64">
        <v>16.834186347999999</v>
      </c>
      <c r="H156" s="9" t="str">
        <f t="shared" si="62"/>
        <v>N/A</v>
      </c>
      <c r="I156" s="12" t="s">
        <v>213</v>
      </c>
      <c r="J156" s="12">
        <v>9.1449999999999996</v>
      </c>
      <c r="K156" s="5" t="s">
        <v>739</v>
      </c>
      <c r="L156" s="9" t="str">
        <f t="shared" ref="L156:L159" si="63">IF(J156="Div by 0", "N/A", IF(OR(J156="N/A",K156="N/A"),"N/A", IF(J156&gt;VALUE(MID(K156,1,2)), "No", IF(J156&lt;-1*VALUE(MID(K156,1,2)), "No", "Yes"))))</f>
        <v>Yes</v>
      </c>
    </row>
    <row r="157" spans="1:12" ht="25.5" x14ac:dyDescent="0.2">
      <c r="A157" s="2" t="s">
        <v>540</v>
      </c>
      <c r="B157" s="5" t="s">
        <v>213</v>
      </c>
      <c r="C157" s="64" t="s">
        <v>213</v>
      </c>
      <c r="D157" s="9" t="str">
        <f t="shared" si="60"/>
        <v>N/A</v>
      </c>
      <c r="E157" s="64">
        <v>39.511254921999999</v>
      </c>
      <c r="F157" s="9" t="str">
        <f t="shared" si="61"/>
        <v>N/A</v>
      </c>
      <c r="G157" s="64">
        <v>41.820742779</v>
      </c>
      <c r="H157" s="9" t="str">
        <f t="shared" si="62"/>
        <v>N/A</v>
      </c>
      <c r="I157" s="12" t="s">
        <v>213</v>
      </c>
      <c r="J157" s="12">
        <v>5.8449999999999998</v>
      </c>
      <c r="K157" s="5" t="s">
        <v>739</v>
      </c>
      <c r="L157" s="9" t="str">
        <f t="shared" si="63"/>
        <v>Yes</v>
      </c>
    </row>
    <row r="158" spans="1:12" ht="25.5" x14ac:dyDescent="0.2">
      <c r="A158" s="2" t="s">
        <v>541</v>
      </c>
      <c r="B158" s="5" t="s">
        <v>213</v>
      </c>
      <c r="C158" s="64" t="s">
        <v>213</v>
      </c>
      <c r="D158" s="9" t="str">
        <f t="shared" si="60"/>
        <v>N/A</v>
      </c>
      <c r="E158" s="64">
        <v>83.364433051999995</v>
      </c>
      <c r="F158" s="9" t="str">
        <f t="shared" si="61"/>
        <v>N/A</v>
      </c>
      <c r="G158" s="64">
        <v>85.379663856999997</v>
      </c>
      <c r="H158" s="9" t="str">
        <f t="shared" si="62"/>
        <v>N/A</v>
      </c>
      <c r="I158" s="12" t="s">
        <v>213</v>
      </c>
      <c r="J158" s="12">
        <v>2.4169999999999998</v>
      </c>
      <c r="K158" s="5" t="s">
        <v>739</v>
      </c>
      <c r="L158" s="9" t="str">
        <f t="shared" si="63"/>
        <v>Yes</v>
      </c>
    </row>
    <row r="159" spans="1:12" ht="25.5" x14ac:dyDescent="0.2">
      <c r="A159" s="2" t="s">
        <v>542</v>
      </c>
      <c r="B159" s="5" t="s">
        <v>213</v>
      </c>
      <c r="C159" s="64" t="s">
        <v>213</v>
      </c>
      <c r="D159" s="9" t="str">
        <f t="shared" si="60"/>
        <v>N/A</v>
      </c>
      <c r="E159" s="64">
        <v>86.063845014999998</v>
      </c>
      <c r="F159" s="9" t="str">
        <f t="shared" si="61"/>
        <v>N/A</v>
      </c>
      <c r="G159" s="64">
        <v>88.609567752000004</v>
      </c>
      <c r="H159" s="9" t="str">
        <f t="shared" si="62"/>
        <v>N/A</v>
      </c>
      <c r="I159" s="12" t="s">
        <v>213</v>
      </c>
      <c r="J159" s="12">
        <v>2.9580000000000002</v>
      </c>
      <c r="K159" s="5" t="s">
        <v>739</v>
      </c>
      <c r="L159" s="9" t="str">
        <f t="shared" si="63"/>
        <v>Yes</v>
      </c>
    </row>
    <row r="160" spans="1:12" ht="25.5" x14ac:dyDescent="0.2">
      <c r="A160" s="4" t="s">
        <v>543</v>
      </c>
      <c r="B160" s="50" t="s">
        <v>213</v>
      </c>
      <c r="C160" s="1">
        <v>2887410.8199</v>
      </c>
      <c r="D160" s="11" t="str">
        <f t="shared" si="56"/>
        <v>N/A</v>
      </c>
      <c r="E160" s="1">
        <v>3159690.5998999998</v>
      </c>
      <c r="F160" s="11" t="str">
        <f t="shared" si="57"/>
        <v>N/A</v>
      </c>
      <c r="G160" s="1">
        <v>3359075.1798999999</v>
      </c>
      <c r="H160" s="11" t="str">
        <f t="shared" si="58"/>
        <v>N/A</v>
      </c>
      <c r="I160" s="12">
        <v>9.43</v>
      </c>
      <c r="J160" s="12">
        <v>6.31</v>
      </c>
      <c r="K160" s="50" t="s">
        <v>739</v>
      </c>
      <c r="L160" s="9" t="str">
        <f t="shared" si="59"/>
        <v>Yes</v>
      </c>
    </row>
    <row r="161" spans="1:12" x14ac:dyDescent="0.2">
      <c r="A161" s="4" t="s">
        <v>544</v>
      </c>
      <c r="B161" s="50" t="s">
        <v>213</v>
      </c>
      <c r="C161" s="14">
        <v>7974956182</v>
      </c>
      <c r="D161" s="11" t="str">
        <f t="shared" si="56"/>
        <v>N/A</v>
      </c>
      <c r="E161" s="14">
        <v>9075776444</v>
      </c>
      <c r="F161" s="11" t="str">
        <f t="shared" si="57"/>
        <v>N/A</v>
      </c>
      <c r="G161" s="14">
        <v>11052054676</v>
      </c>
      <c r="H161" s="11" t="str">
        <f t="shared" si="58"/>
        <v>N/A</v>
      </c>
      <c r="I161" s="12">
        <v>13.8</v>
      </c>
      <c r="J161" s="12">
        <v>21.78</v>
      </c>
      <c r="K161" s="50" t="s">
        <v>739</v>
      </c>
      <c r="L161" s="9" t="str">
        <f t="shared" si="59"/>
        <v>Yes</v>
      </c>
    </row>
    <row r="162" spans="1:12" x14ac:dyDescent="0.2">
      <c r="A162" s="4" t="s">
        <v>1290</v>
      </c>
      <c r="B162" s="50" t="s">
        <v>213</v>
      </c>
      <c r="C162" s="14">
        <v>2170.1547205000002</v>
      </c>
      <c r="D162" s="11" t="str">
        <f t="shared" si="56"/>
        <v>N/A</v>
      </c>
      <c r="E162" s="14">
        <v>2274.4625256999998</v>
      </c>
      <c r="F162" s="11" t="str">
        <f t="shared" si="57"/>
        <v>N/A</v>
      </c>
      <c r="G162" s="14">
        <v>2599.2315408999998</v>
      </c>
      <c r="H162" s="11" t="str">
        <f t="shared" si="58"/>
        <v>N/A</v>
      </c>
      <c r="I162" s="12">
        <v>4.806</v>
      </c>
      <c r="J162" s="12">
        <v>14.28</v>
      </c>
      <c r="K162" s="50" t="s">
        <v>739</v>
      </c>
      <c r="L162" s="9" t="str">
        <f t="shared" si="59"/>
        <v>Yes</v>
      </c>
    </row>
    <row r="163" spans="1:12" ht="25.5" x14ac:dyDescent="0.2">
      <c r="A163" s="4" t="s">
        <v>1291</v>
      </c>
      <c r="B163" s="50" t="s">
        <v>213</v>
      </c>
      <c r="C163" s="14">
        <v>4829.1987802000003</v>
      </c>
      <c r="D163" s="11" t="str">
        <f t="shared" si="56"/>
        <v>N/A</v>
      </c>
      <c r="E163" s="14">
        <v>4795.7090213000001</v>
      </c>
      <c r="F163" s="11" t="str">
        <f t="shared" si="57"/>
        <v>N/A</v>
      </c>
      <c r="G163" s="14">
        <v>5564.3409849</v>
      </c>
      <c r="H163" s="11" t="str">
        <f t="shared" si="58"/>
        <v>N/A</v>
      </c>
      <c r="I163" s="12">
        <v>-0.69299999999999995</v>
      </c>
      <c r="J163" s="12">
        <v>16.03</v>
      </c>
      <c r="K163" s="50" t="s">
        <v>739</v>
      </c>
      <c r="L163" s="9" t="str">
        <f t="shared" si="59"/>
        <v>Yes</v>
      </c>
    </row>
    <row r="164" spans="1:12" ht="25.5" x14ac:dyDescent="0.2">
      <c r="A164" s="4" t="s">
        <v>1292</v>
      </c>
      <c r="B164" s="50" t="s">
        <v>213</v>
      </c>
      <c r="C164" s="14">
        <v>5609.985498</v>
      </c>
      <c r="D164" s="11" t="str">
        <f t="shared" si="56"/>
        <v>N/A</v>
      </c>
      <c r="E164" s="14">
        <v>5504.3358994999999</v>
      </c>
      <c r="F164" s="11" t="str">
        <f t="shared" si="57"/>
        <v>N/A</v>
      </c>
      <c r="G164" s="14">
        <v>6870.5389422999997</v>
      </c>
      <c r="H164" s="11" t="str">
        <f t="shared" si="58"/>
        <v>N/A</v>
      </c>
      <c r="I164" s="12">
        <v>-1.88</v>
      </c>
      <c r="J164" s="12">
        <v>24.82</v>
      </c>
      <c r="K164" s="50" t="s">
        <v>739</v>
      </c>
      <c r="L164" s="9" t="str">
        <f t="shared" si="59"/>
        <v>Yes</v>
      </c>
    </row>
    <row r="165" spans="1:12" ht="25.5" x14ac:dyDescent="0.2">
      <c r="A165" s="4" t="s">
        <v>1293</v>
      </c>
      <c r="B165" s="50" t="s">
        <v>213</v>
      </c>
      <c r="C165" s="14">
        <v>1372.6633998</v>
      </c>
      <c r="D165" s="11" t="str">
        <f t="shared" si="56"/>
        <v>N/A</v>
      </c>
      <c r="E165" s="14">
        <v>1462.5176351</v>
      </c>
      <c r="F165" s="11" t="str">
        <f t="shared" si="57"/>
        <v>N/A</v>
      </c>
      <c r="G165" s="14">
        <v>1564.176224</v>
      </c>
      <c r="H165" s="11" t="str">
        <f t="shared" si="58"/>
        <v>N/A</v>
      </c>
      <c r="I165" s="12">
        <v>6.5460000000000003</v>
      </c>
      <c r="J165" s="12">
        <v>6.9509999999999996</v>
      </c>
      <c r="K165" s="50" t="s">
        <v>739</v>
      </c>
      <c r="L165" s="9" t="str">
        <f t="shared" si="59"/>
        <v>Yes</v>
      </c>
    </row>
    <row r="166" spans="1:12" ht="25.5" x14ac:dyDescent="0.2">
      <c r="A166" s="4" t="s">
        <v>1294</v>
      </c>
      <c r="B166" s="50" t="s">
        <v>213</v>
      </c>
      <c r="C166" s="14">
        <v>2271.6286881000001</v>
      </c>
      <c r="D166" s="11" t="str">
        <f t="shared" si="56"/>
        <v>N/A</v>
      </c>
      <c r="E166" s="14">
        <v>2415.8199930000001</v>
      </c>
      <c r="F166" s="11" t="str">
        <f t="shared" si="57"/>
        <v>N/A</v>
      </c>
      <c r="G166" s="14">
        <v>2726.0822951</v>
      </c>
      <c r="H166" s="11" t="str">
        <f t="shared" si="58"/>
        <v>N/A</v>
      </c>
      <c r="I166" s="12">
        <v>6.3470000000000004</v>
      </c>
      <c r="J166" s="12">
        <v>12.84</v>
      </c>
      <c r="K166" s="50" t="s">
        <v>739</v>
      </c>
      <c r="L166" s="9" t="str">
        <f t="shared" si="59"/>
        <v>Yes</v>
      </c>
    </row>
    <row r="167" spans="1:12" x14ac:dyDescent="0.2">
      <c r="A167" s="48" t="s">
        <v>545</v>
      </c>
      <c r="B167" s="37" t="s">
        <v>213</v>
      </c>
      <c r="C167" s="49">
        <v>7347208111</v>
      </c>
      <c r="D167" s="46" t="str">
        <f t="shared" si="56"/>
        <v>N/A</v>
      </c>
      <c r="E167" s="49">
        <v>7542074334</v>
      </c>
      <c r="F167" s="46" t="str">
        <f t="shared" si="57"/>
        <v>N/A</v>
      </c>
      <c r="G167" s="49">
        <v>7459628489</v>
      </c>
      <c r="H167" s="46" t="str">
        <f t="shared" si="58"/>
        <v>N/A</v>
      </c>
      <c r="I167" s="12">
        <v>2.6520000000000001</v>
      </c>
      <c r="J167" s="12">
        <v>-1.0900000000000001</v>
      </c>
      <c r="K167" s="47" t="s">
        <v>739</v>
      </c>
      <c r="L167" s="9" t="str">
        <f t="shared" si="59"/>
        <v>Yes</v>
      </c>
    </row>
    <row r="168" spans="1:12" x14ac:dyDescent="0.2">
      <c r="A168" s="48" t="s">
        <v>1295</v>
      </c>
      <c r="B168" s="37" t="s">
        <v>213</v>
      </c>
      <c r="C168" s="49">
        <v>1999.3311563</v>
      </c>
      <c r="D168" s="46" t="str">
        <f t="shared" si="56"/>
        <v>N/A</v>
      </c>
      <c r="E168" s="49">
        <v>1890.1044494</v>
      </c>
      <c r="F168" s="46" t="str">
        <f t="shared" si="57"/>
        <v>N/A</v>
      </c>
      <c r="G168" s="49">
        <v>1754.3617201</v>
      </c>
      <c r="H168" s="46" t="str">
        <f t="shared" si="58"/>
        <v>N/A</v>
      </c>
      <c r="I168" s="12">
        <v>-5.46</v>
      </c>
      <c r="J168" s="12">
        <v>-7.18</v>
      </c>
      <c r="K168" s="47" t="s">
        <v>739</v>
      </c>
      <c r="L168" s="9" t="str">
        <f t="shared" si="59"/>
        <v>Yes</v>
      </c>
    </row>
    <row r="169" spans="1:12" ht="25.5" x14ac:dyDescent="0.2">
      <c r="A169" s="48" t="s">
        <v>1296</v>
      </c>
      <c r="B169" s="50" t="s">
        <v>213</v>
      </c>
      <c r="C169" s="14">
        <v>3098.5021843</v>
      </c>
      <c r="D169" s="11" t="str">
        <f t="shared" si="56"/>
        <v>N/A</v>
      </c>
      <c r="E169" s="14">
        <v>2975.8374635999999</v>
      </c>
      <c r="F169" s="11" t="str">
        <f t="shared" si="57"/>
        <v>N/A</v>
      </c>
      <c r="G169" s="14">
        <v>2739.4018043999999</v>
      </c>
      <c r="H169" s="11" t="str">
        <f t="shared" si="58"/>
        <v>N/A</v>
      </c>
      <c r="I169" s="12">
        <v>-3.96</v>
      </c>
      <c r="J169" s="12">
        <v>-7.95</v>
      </c>
      <c r="K169" s="50" t="s">
        <v>739</v>
      </c>
      <c r="L169" s="9" t="str">
        <f t="shared" si="59"/>
        <v>Yes</v>
      </c>
    </row>
    <row r="170" spans="1:12" ht="25.5" x14ac:dyDescent="0.2">
      <c r="A170" s="48" t="s">
        <v>1297</v>
      </c>
      <c r="B170" s="50" t="s">
        <v>213</v>
      </c>
      <c r="C170" s="14">
        <v>9831.5770522000003</v>
      </c>
      <c r="D170" s="11" t="str">
        <f t="shared" si="56"/>
        <v>N/A</v>
      </c>
      <c r="E170" s="14">
        <v>9736.8437092999993</v>
      </c>
      <c r="F170" s="11" t="str">
        <f t="shared" si="57"/>
        <v>N/A</v>
      </c>
      <c r="G170" s="14">
        <v>9301.9812777999996</v>
      </c>
      <c r="H170" s="11" t="str">
        <f t="shared" si="58"/>
        <v>N/A</v>
      </c>
      <c r="I170" s="12">
        <v>-0.96399999999999997</v>
      </c>
      <c r="J170" s="12">
        <v>-4.47</v>
      </c>
      <c r="K170" s="50" t="s">
        <v>739</v>
      </c>
      <c r="L170" s="9" t="str">
        <f t="shared" si="59"/>
        <v>Yes</v>
      </c>
    </row>
    <row r="171" spans="1:12" ht="25.5" x14ac:dyDescent="0.2">
      <c r="A171" s="48" t="s">
        <v>1298</v>
      </c>
      <c r="B171" s="50" t="s">
        <v>213</v>
      </c>
      <c r="C171" s="14">
        <v>961.76713151000001</v>
      </c>
      <c r="D171" s="11" t="str">
        <f t="shared" si="56"/>
        <v>N/A</v>
      </c>
      <c r="E171" s="14">
        <v>800.93127417999995</v>
      </c>
      <c r="F171" s="11" t="str">
        <f t="shared" si="57"/>
        <v>N/A</v>
      </c>
      <c r="G171" s="14">
        <v>716.28202011999997</v>
      </c>
      <c r="H171" s="11" t="str">
        <f t="shared" si="58"/>
        <v>N/A</v>
      </c>
      <c r="I171" s="12">
        <v>-16.7</v>
      </c>
      <c r="J171" s="12">
        <v>-10.6</v>
      </c>
      <c r="K171" s="50" t="s">
        <v>739</v>
      </c>
      <c r="L171" s="9" t="str">
        <f t="shared" si="59"/>
        <v>Yes</v>
      </c>
    </row>
    <row r="172" spans="1:12" ht="25.5" x14ac:dyDescent="0.2">
      <c r="A172" s="48" t="s">
        <v>1299</v>
      </c>
      <c r="B172" s="50" t="s">
        <v>213</v>
      </c>
      <c r="C172" s="14">
        <v>1628.7597642000001</v>
      </c>
      <c r="D172" s="11" t="str">
        <f t="shared" si="56"/>
        <v>N/A</v>
      </c>
      <c r="E172" s="14">
        <v>1574.9487784999999</v>
      </c>
      <c r="F172" s="11" t="str">
        <f t="shared" si="57"/>
        <v>N/A</v>
      </c>
      <c r="G172" s="14">
        <v>1414.1898527000001</v>
      </c>
      <c r="H172" s="11" t="str">
        <f t="shared" si="58"/>
        <v>N/A</v>
      </c>
      <c r="I172" s="12">
        <v>-3.3</v>
      </c>
      <c r="J172" s="12">
        <v>-10.199999999999999</v>
      </c>
      <c r="K172" s="50" t="s">
        <v>739</v>
      </c>
      <c r="L172" s="9" t="str">
        <f t="shared" si="59"/>
        <v>Yes</v>
      </c>
    </row>
    <row r="173" spans="1:12" ht="25.5" x14ac:dyDescent="0.2">
      <c r="A173" s="2" t="s">
        <v>546</v>
      </c>
      <c r="B173" s="136" t="s">
        <v>213</v>
      </c>
      <c r="C173" s="137">
        <v>1949231181</v>
      </c>
      <c r="D173" s="138" t="str">
        <f>IF($B173="N/A","N/A",IF(C173&gt;10,"No",IF(C173&lt;-10,"No","Yes")))</f>
        <v>N/A</v>
      </c>
      <c r="E173" s="137">
        <v>1733675703</v>
      </c>
      <c r="F173" s="138" t="str">
        <f>IF($B173="N/A","N/A",IF(E173&gt;10,"No",IF(E173&lt;-10,"No","Yes")))</f>
        <v>N/A</v>
      </c>
      <c r="G173" s="137">
        <v>1742429415</v>
      </c>
      <c r="H173" s="138" t="str">
        <f>IF($B173="N/A","N/A",IF(G173&gt;10,"No",IF(G173&lt;-10,"No","Yes")))</f>
        <v>N/A</v>
      </c>
      <c r="I173" s="133">
        <v>-11.1</v>
      </c>
      <c r="J173" s="133">
        <v>0.50490000000000002</v>
      </c>
      <c r="K173" s="134" t="s">
        <v>739</v>
      </c>
      <c r="L173" s="135" t="str">
        <f>IF(J173="Div by 0", "N/A", IF(K173="N/A","N/A", IF(J173&gt;VALUE(MID(K173,1,2)), "No", IF(J173&lt;-1*VALUE(MID(K173,1,2)), "No", "Yes"))))</f>
        <v>Yes</v>
      </c>
    </row>
    <row r="174" spans="1:12" ht="25.5" x14ac:dyDescent="0.2">
      <c r="A174" s="2" t="s">
        <v>1300</v>
      </c>
      <c r="B174" s="50" t="s">
        <v>213</v>
      </c>
      <c r="C174" s="14">
        <v>181231060</v>
      </c>
      <c r="D174" s="11" t="str">
        <f t="shared" ref="D174:D181" si="64">IF($B174="N/A","N/A",IF(C174&gt;10,"No",IF(C174&lt;-10,"No","Yes")))</f>
        <v>N/A</v>
      </c>
      <c r="E174" s="14">
        <v>184578424</v>
      </c>
      <c r="F174" s="11" t="str">
        <f t="shared" ref="F174:F181" si="65">IF($B174="N/A","N/A",IF(E174&gt;10,"No",IF(E174&lt;-10,"No","Yes")))</f>
        <v>N/A</v>
      </c>
      <c r="G174" s="14">
        <v>214331798</v>
      </c>
      <c r="H174" s="11" t="str">
        <f t="shared" ref="H174:H181" si="66">IF($B174="N/A","N/A",IF(G174&gt;10,"No",IF(G174&lt;-10,"No","Yes")))</f>
        <v>N/A</v>
      </c>
      <c r="I174" s="12">
        <v>1.847</v>
      </c>
      <c r="J174" s="12">
        <v>16.12</v>
      </c>
      <c r="K174" s="50" t="s">
        <v>739</v>
      </c>
      <c r="L174" s="9" t="str">
        <f t="shared" ref="L174:L181" si="67">IF(J174="Div by 0", "N/A", IF(K174="N/A","N/A", IF(J174&gt;VALUE(MID(K174,1,2)), "No", IF(J174&lt;-1*VALUE(MID(K174,1,2)), "No", "Yes"))))</f>
        <v>Yes</v>
      </c>
    </row>
    <row r="175" spans="1:12" ht="25.5" x14ac:dyDescent="0.2">
      <c r="A175" s="2" t="s">
        <v>547</v>
      </c>
      <c r="B175" s="50" t="s">
        <v>213</v>
      </c>
      <c r="C175" s="14">
        <v>2699271662</v>
      </c>
      <c r="D175" s="11" t="str">
        <f t="shared" si="64"/>
        <v>N/A</v>
      </c>
      <c r="E175" s="14">
        <v>3048597039</v>
      </c>
      <c r="F175" s="11" t="str">
        <f t="shared" si="65"/>
        <v>N/A</v>
      </c>
      <c r="G175" s="14">
        <v>2822651477</v>
      </c>
      <c r="H175" s="11" t="str">
        <f t="shared" si="66"/>
        <v>N/A</v>
      </c>
      <c r="I175" s="12">
        <v>12.94</v>
      </c>
      <c r="J175" s="12">
        <v>-7.41</v>
      </c>
      <c r="K175" s="50" t="s">
        <v>739</v>
      </c>
      <c r="L175" s="9" t="str">
        <f t="shared" si="67"/>
        <v>Yes</v>
      </c>
    </row>
    <row r="176" spans="1:12" ht="25.5" x14ac:dyDescent="0.2">
      <c r="A176" s="2" t="s">
        <v>512</v>
      </c>
      <c r="B176" s="50" t="s">
        <v>213</v>
      </c>
      <c r="C176" s="14">
        <v>2517474208</v>
      </c>
      <c r="D176" s="11" t="str">
        <f t="shared" si="64"/>
        <v>N/A</v>
      </c>
      <c r="E176" s="14">
        <v>2575223168</v>
      </c>
      <c r="F176" s="11" t="str">
        <f t="shared" si="65"/>
        <v>N/A</v>
      </c>
      <c r="G176" s="14">
        <v>2680215799</v>
      </c>
      <c r="H176" s="11" t="str">
        <f t="shared" si="66"/>
        <v>N/A</v>
      </c>
      <c r="I176" s="12">
        <v>2.294</v>
      </c>
      <c r="J176" s="12">
        <v>4.077</v>
      </c>
      <c r="K176" s="50" t="s">
        <v>739</v>
      </c>
      <c r="L176" s="9" t="str">
        <f t="shared" si="67"/>
        <v>Yes</v>
      </c>
    </row>
    <row r="177" spans="1:12" ht="25.5" x14ac:dyDescent="0.2">
      <c r="A177" s="2" t="s">
        <v>513</v>
      </c>
      <c r="B177" s="50" t="s">
        <v>213</v>
      </c>
      <c r="C177" s="14">
        <v>530.42714621000005</v>
      </c>
      <c r="D177" s="11" t="str">
        <f t="shared" si="64"/>
        <v>N/A</v>
      </c>
      <c r="E177" s="14">
        <v>434.47306602999998</v>
      </c>
      <c r="F177" s="11" t="str">
        <f t="shared" si="65"/>
        <v>N/A</v>
      </c>
      <c r="G177" s="14">
        <v>409.78601952999998</v>
      </c>
      <c r="H177" s="11" t="str">
        <f t="shared" si="66"/>
        <v>N/A</v>
      </c>
      <c r="I177" s="12">
        <v>-18.100000000000001</v>
      </c>
      <c r="J177" s="12">
        <v>-5.68</v>
      </c>
      <c r="K177" s="50" t="s">
        <v>739</v>
      </c>
      <c r="L177" s="9" t="str">
        <f t="shared" si="67"/>
        <v>Yes</v>
      </c>
    </row>
    <row r="178" spans="1:12" ht="25.5" x14ac:dyDescent="0.2">
      <c r="A178" s="2" t="s">
        <v>1301</v>
      </c>
      <c r="B178" s="37" t="s">
        <v>213</v>
      </c>
      <c r="C178" s="49">
        <v>49.316815212999998</v>
      </c>
      <c r="D178" s="46" t="str">
        <f t="shared" si="64"/>
        <v>N/A</v>
      </c>
      <c r="E178" s="49">
        <v>46.256836649999997</v>
      </c>
      <c r="F178" s="46" t="str">
        <f t="shared" si="65"/>
        <v>N/A</v>
      </c>
      <c r="G178" s="49">
        <v>50.406733039000002</v>
      </c>
      <c r="H178" s="46" t="str">
        <f t="shared" si="66"/>
        <v>N/A</v>
      </c>
      <c r="I178" s="12">
        <v>-6.2</v>
      </c>
      <c r="J178" s="12">
        <v>8.9710000000000001</v>
      </c>
      <c r="K178" s="47" t="s">
        <v>739</v>
      </c>
      <c r="L178" s="9" t="str">
        <f t="shared" si="67"/>
        <v>Yes</v>
      </c>
    </row>
    <row r="179" spans="1:12" ht="25.5" x14ac:dyDescent="0.2">
      <c r="A179" s="2" t="s">
        <v>514</v>
      </c>
      <c r="B179" s="37" t="s">
        <v>213</v>
      </c>
      <c r="C179" s="49">
        <v>734.52906894</v>
      </c>
      <c r="D179" s="46" t="str">
        <f t="shared" si="64"/>
        <v>N/A</v>
      </c>
      <c r="E179" s="49">
        <v>764.00292184</v>
      </c>
      <c r="F179" s="46" t="str">
        <f t="shared" si="65"/>
        <v>N/A</v>
      </c>
      <c r="G179" s="49">
        <v>663.83355523</v>
      </c>
      <c r="H179" s="46" t="str">
        <f t="shared" si="66"/>
        <v>N/A</v>
      </c>
      <c r="I179" s="12">
        <v>4.0129999999999999</v>
      </c>
      <c r="J179" s="12">
        <v>-13.1</v>
      </c>
      <c r="K179" s="47" t="s">
        <v>739</v>
      </c>
      <c r="L179" s="9" t="str">
        <f t="shared" si="67"/>
        <v>Yes</v>
      </c>
    </row>
    <row r="180" spans="1:12" ht="25.5" x14ac:dyDescent="0.2">
      <c r="A180" s="2" t="s">
        <v>515</v>
      </c>
      <c r="B180" s="37" t="s">
        <v>213</v>
      </c>
      <c r="C180" s="49">
        <v>685.05812590999994</v>
      </c>
      <c r="D180" s="46" t="str">
        <f t="shared" si="64"/>
        <v>N/A</v>
      </c>
      <c r="E180" s="49">
        <v>645.37162490000003</v>
      </c>
      <c r="F180" s="46" t="str">
        <f t="shared" si="65"/>
        <v>N/A</v>
      </c>
      <c r="G180" s="49">
        <v>630.33541233000005</v>
      </c>
      <c r="H180" s="46" t="str">
        <f t="shared" si="66"/>
        <v>N/A</v>
      </c>
      <c r="I180" s="12">
        <v>-5.79</v>
      </c>
      <c r="J180" s="12">
        <v>-2.33</v>
      </c>
      <c r="K180" s="47" t="s">
        <v>739</v>
      </c>
      <c r="L180" s="9" t="str">
        <f t="shared" si="67"/>
        <v>Yes</v>
      </c>
    </row>
    <row r="181" spans="1:12" ht="25.5" x14ac:dyDescent="0.2">
      <c r="A181" s="2" t="s">
        <v>1653</v>
      </c>
      <c r="B181" s="50" t="s">
        <v>213</v>
      </c>
      <c r="C181" s="13">
        <v>77.292764051999995</v>
      </c>
      <c r="D181" s="11" t="str">
        <f t="shared" si="64"/>
        <v>N/A</v>
      </c>
      <c r="E181" s="13">
        <v>73.090961945999993</v>
      </c>
      <c r="F181" s="11" t="str">
        <f t="shared" si="65"/>
        <v>N/A</v>
      </c>
      <c r="G181" s="13">
        <v>78.700000259000007</v>
      </c>
      <c r="H181" s="11" t="str">
        <f t="shared" si="66"/>
        <v>N/A</v>
      </c>
      <c r="I181" s="59">
        <v>-5.44</v>
      </c>
      <c r="J181" s="59">
        <v>7.6740000000000004</v>
      </c>
      <c r="K181" s="50" t="s">
        <v>739</v>
      </c>
      <c r="L181" s="9" t="str">
        <f t="shared" si="67"/>
        <v>Yes</v>
      </c>
    </row>
    <row r="182" spans="1:12" ht="25.5" x14ac:dyDescent="0.2">
      <c r="A182" s="2" t="s">
        <v>1654</v>
      </c>
      <c r="B182" s="139" t="s">
        <v>213</v>
      </c>
      <c r="C182" s="140">
        <v>58.618149424000002</v>
      </c>
      <c r="D182" s="135" t="str">
        <f t="shared" ref="D182" si="68">IF($B182="N/A","N/A",IF(C182&lt;0,"No","Yes"))</f>
        <v>N/A</v>
      </c>
      <c r="E182" s="140">
        <v>55.513861233999997</v>
      </c>
      <c r="F182" s="135" t="str">
        <f t="shared" ref="F182" si="69">IF($B182="N/A","N/A",IF(E182&lt;0,"No","Yes"))</f>
        <v>N/A</v>
      </c>
      <c r="G182" s="140">
        <v>62.367385701000003</v>
      </c>
      <c r="H182" s="135" t="str">
        <f t="shared" ref="H182" si="70">IF($B182="N/A","N/A",IF(G182&lt;0,"No","Yes"))</f>
        <v>N/A</v>
      </c>
      <c r="I182" s="141">
        <v>-5.3</v>
      </c>
      <c r="J182" s="141">
        <v>12.35</v>
      </c>
      <c r="K182" s="139" t="s">
        <v>739</v>
      </c>
      <c r="L182" s="135" t="str">
        <f t="shared" ref="L182" si="71">IF(J182="Div by 0", "N/A", IF(OR(J182="N/A",K182="N/A"),"N/A", IF(J182&gt;VALUE(MID(K182,1,2)), "No", IF(J182&lt;-1*VALUE(MID(K182,1,2)), "No", "Yes"))))</f>
        <v>Yes</v>
      </c>
    </row>
    <row r="183" spans="1:12" ht="25.5" x14ac:dyDescent="0.2">
      <c r="A183" s="2" t="s">
        <v>1655</v>
      </c>
      <c r="B183" s="5" t="s">
        <v>213</v>
      </c>
      <c r="C183" s="13">
        <v>88.413519625999996</v>
      </c>
      <c r="D183" s="9" t="str">
        <f t="shared" ref="D183:D185" si="72">IF($B183="N/A","N/A",IF(C183&lt;0,"No","Yes"))</f>
        <v>N/A</v>
      </c>
      <c r="E183" s="13">
        <v>85.591755641000006</v>
      </c>
      <c r="F183" s="9" t="str">
        <f t="shared" ref="F183:F185" si="73">IF($B183="N/A","N/A",IF(E183&lt;0,"No","Yes"))</f>
        <v>N/A</v>
      </c>
      <c r="G183" s="13">
        <v>90.732558069999996</v>
      </c>
      <c r="H183" s="9" t="str">
        <f t="shared" ref="H183:H185" si="74">IF($B183="N/A","N/A",IF(G183&lt;0,"No","Yes"))</f>
        <v>N/A</v>
      </c>
      <c r="I183" s="59">
        <v>-3.19</v>
      </c>
      <c r="J183" s="59">
        <v>6.0060000000000002</v>
      </c>
      <c r="K183" s="5" t="s">
        <v>739</v>
      </c>
      <c r="L183" s="9" t="str">
        <f t="shared" ref="L183:L213" si="75">IF(J183="Div by 0", "N/A", IF(OR(J183="N/A",K183="N/A"),"N/A", IF(J183&gt;VALUE(MID(K183,1,2)), "No", IF(J183&lt;-1*VALUE(MID(K183,1,2)), "No", "Yes"))))</f>
        <v>Yes</v>
      </c>
    </row>
    <row r="184" spans="1:12" ht="25.5" x14ac:dyDescent="0.2">
      <c r="A184" s="2" t="s">
        <v>1656</v>
      </c>
      <c r="B184" s="5" t="s">
        <v>213</v>
      </c>
      <c r="C184" s="13">
        <v>81.883165984000001</v>
      </c>
      <c r="D184" s="9" t="str">
        <f t="shared" si="72"/>
        <v>N/A</v>
      </c>
      <c r="E184" s="13">
        <v>76.814984959</v>
      </c>
      <c r="F184" s="9" t="str">
        <f t="shared" si="73"/>
        <v>N/A</v>
      </c>
      <c r="G184" s="13">
        <v>84.218105660000006</v>
      </c>
      <c r="H184" s="9" t="str">
        <f t="shared" si="74"/>
        <v>N/A</v>
      </c>
      <c r="I184" s="59">
        <v>-6.19</v>
      </c>
      <c r="J184" s="59">
        <v>9.6379999999999999</v>
      </c>
      <c r="K184" s="5" t="s">
        <v>739</v>
      </c>
      <c r="L184" s="9" t="str">
        <f t="shared" si="75"/>
        <v>Yes</v>
      </c>
    </row>
    <row r="185" spans="1:12" ht="25.5" x14ac:dyDescent="0.2">
      <c r="A185" s="2" t="s">
        <v>1657</v>
      </c>
      <c r="B185" s="5" t="s">
        <v>213</v>
      </c>
      <c r="C185" s="13">
        <v>71.435670363</v>
      </c>
      <c r="D185" s="9" t="str">
        <f t="shared" si="72"/>
        <v>N/A</v>
      </c>
      <c r="E185" s="13">
        <v>68.103046917</v>
      </c>
      <c r="F185" s="9" t="str">
        <f t="shared" si="73"/>
        <v>N/A</v>
      </c>
      <c r="G185" s="13">
        <v>72.282253335999997</v>
      </c>
      <c r="H185" s="9" t="str">
        <f t="shared" si="74"/>
        <v>N/A</v>
      </c>
      <c r="I185" s="59">
        <v>-4.67</v>
      </c>
      <c r="J185" s="59">
        <v>6.1369999999999996</v>
      </c>
      <c r="K185" s="5" t="s">
        <v>739</v>
      </c>
      <c r="L185" s="9" t="str">
        <f t="shared" si="75"/>
        <v>Yes</v>
      </c>
    </row>
    <row r="186" spans="1:12" ht="25.5" x14ac:dyDescent="0.2">
      <c r="A186" s="2" t="s">
        <v>1659</v>
      </c>
      <c r="B186" s="142" t="s">
        <v>213</v>
      </c>
      <c r="C186" s="140">
        <v>8.5216389424999992</v>
      </c>
      <c r="D186" s="132" t="str">
        <f>IF($B186="N/A","N/A",IF(C186&gt;10,"No",IF(C186&lt;-10,"No","Yes")))</f>
        <v>N/A</v>
      </c>
      <c r="E186" s="140">
        <v>6.5341284290999999</v>
      </c>
      <c r="F186" s="132" t="str">
        <f>IF($B186="N/A","N/A",IF(E186&gt;10,"No",IF(E186&lt;-10,"No","Yes")))</f>
        <v>N/A</v>
      </c>
      <c r="G186" s="140">
        <v>8.2370914526999996</v>
      </c>
      <c r="H186" s="132" t="str">
        <f>IF($B186="N/A","N/A",IF(G186&gt;10,"No",IF(G186&lt;-10,"No","Yes")))</f>
        <v>N/A</v>
      </c>
      <c r="I186" s="141">
        <v>-23.3</v>
      </c>
      <c r="J186" s="141">
        <v>26.06</v>
      </c>
      <c r="K186" s="142" t="s">
        <v>739</v>
      </c>
      <c r="L186" s="9" t="str">
        <f t="shared" si="75"/>
        <v>Yes</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1747</v>
      </c>
      <c r="J188" s="59" t="s">
        <v>1747</v>
      </c>
      <c r="K188" s="47" t="s">
        <v>739</v>
      </c>
      <c r="L188" s="9" t="str">
        <f t="shared" si="75"/>
        <v>N/A</v>
      </c>
    </row>
    <row r="189" spans="1:12" ht="25.5" x14ac:dyDescent="0.2">
      <c r="A189" s="2" t="s">
        <v>1662</v>
      </c>
      <c r="B189" s="37" t="s">
        <v>213</v>
      </c>
      <c r="C189" s="13">
        <v>1.42047271E-2</v>
      </c>
      <c r="D189" s="46" t="str">
        <f t="shared" si="76"/>
        <v>N/A</v>
      </c>
      <c r="E189" s="13">
        <v>1.82442651E-2</v>
      </c>
      <c r="F189" s="46" t="str">
        <f t="shared" si="77"/>
        <v>N/A</v>
      </c>
      <c r="G189" s="13">
        <v>1.8202997299999999E-2</v>
      </c>
      <c r="H189" s="46" t="str">
        <f t="shared" si="78"/>
        <v>N/A</v>
      </c>
      <c r="I189" s="59">
        <v>28.44</v>
      </c>
      <c r="J189" s="59">
        <v>-0.22600000000000001</v>
      </c>
      <c r="K189" s="47" t="s">
        <v>739</v>
      </c>
      <c r="L189" s="9" t="str">
        <f t="shared" si="75"/>
        <v>Yes</v>
      </c>
    </row>
    <row r="190" spans="1:12" ht="25.5" x14ac:dyDescent="0.2">
      <c r="A190" s="2" t="s">
        <v>1663</v>
      </c>
      <c r="B190" s="37" t="s">
        <v>213</v>
      </c>
      <c r="C190" s="13">
        <v>7.0805938700000001E-2</v>
      </c>
      <c r="D190" s="46" t="str">
        <f t="shared" si="76"/>
        <v>N/A</v>
      </c>
      <c r="E190" s="13">
        <v>6.5057846599999997E-2</v>
      </c>
      <c r="F190" s="46" t="str">
        <f t="shared" si="77"/>
        <v>N/A</v>
      </c>
      <c r="G190" s="13">
        <v>0.10331494450000001</v>
      </c>
      <c r="H190" s="46" t="str">
        <f t="shared" si="78"/>
        <v>N/A</v>
      </c>
      <c r="I190" s="59">
        <v>-8.1199999999999992</v>
      </c>
      <c r="J190" s="59">
        <v>58.8</v>
      </c>
      <c r="K190" s="47" t="s">
        <v>739</v>
      </c>
      <c r="L190" s="9" t="str">
        <f t="shared" si="75"/>
        <v>No</v>
      </c>
    </row>
    <row r="191" spans="1:12" ht="25.5" x14ac:dyDescent="0.2">
      <c r="A191" s="2" t="s">
        <v>1664</v>
      </c>
      <c r="B191" s="37" t="s">
        <v>213</v>
      </c>
      <c r="C191" s="13">
        <v>64.525571638000002</v>
      </c>
      <c r="D191" s="46" t="str">
        <f t="shared" si="76"/>
        <v>N/A</v>
      </c>
      <c r="E191" s="13">
        <v>59.081371177000001</v>
      </c>
      <c r="F191" s="46" t="str">
        <f t="shared" si="77"/>
        <v>N/A</v>
      </c>
      <c r="G191" s="13">
        <v>66.457449788000005</v>
      </c>
      <c r="H191" s="46" t="str">
        <f t="shared" si="78"/>
        <v>N/A</v>
      </c>
      <c r="I191" s="59">
        <v>-8.44</v>
      </c>
      <c r="J191" s="59">
        <v>12.48</v>
      </c>
      <c r="K191" s="47" t="s">
        <v>739</v>
      </c>
      <c r="L191" s="9" t="str">
        <f t="shared" si="75"/>
        <v>Yes</v>
      </c>
    </row>
    <row r="192" spans="1:12" ht="25.5" x14ac:dyDescent="0.2">
      <c r="A192" s="2" t="s">
        <v>1665</v>
      </c>
      <c r="B192" s="37" t="s">
        <v>213</v>
      </c>
      <c r="C192" s="13">
        <v>22.334729224</v>
      </c>
      <c r="D192" s="46" t="str">
        <f t="shared" si="76"/>
        <v>N/A</v>
      </c>
      <c r="E192" s="13">
        <v>20.504022886000001</v>
      </c>
      <c r="F192" s="46" t="str">
        <f t="shared" si="77"/>
        <v>N/A</v>
      </c>
      <c r="G192" s="13">
        <v>23.906626620000001</v>
      </c>
      <c r="H192" s="46" t="str">
        <f t="shared" si="78"/>
        <v>N/A</v>
      </c>
      <c r="I192" s="59">
        <v>-8.1999999999999993</v>
      </c>
      <c r="J192" s="59">
        <v>16.59</v>
      </c>
      <c r="K192" s="47" t="s">
        <v>739</v>
      </c>
      <c r="L192" s="9" t="str">
        <f t="shared" si="75"/>
        <v>Yes</v>
      </c>
    </row>
    <row r="193" spans="1:12" ht="25.5" x14ac:dyDescent="0.2">
      <c r="A193" s="2" t="s">
        <v>1666</v>
      </c>
      <c r="B193" s="37" t="s">
        <v>213</v>
      </c>
      <c r="C193" s="13">
        <v>3.1550549372000001</v>
      </c>
      <c r="D193" s="46" t="str">
        <f t="shared" si="76"/>
        <v>N/A</v>
      </c>
      <c r="E193" s="13">
        <v>3.1327758975000002</v>
      </c>
      <c r="F193" s="46" t="str">
        <f t="shared" si="77"/>
        <v>N/A</v>
      </c>
      <c r="G193" s="13">
        <v>4.1937918372</v>
      </c>
      <c r="H193" s="46" t="str">
        <f t="shared" si="78"/>
        <v>N/A</v>
      </c>
      <c r="I193" s="59">
        <v>-0.70599999999999996</v>
      </c>
      <c r="J193" s="59">
        <v>33.869999999999997</v>
      </c>
      <c r="K193" s="47" t="s">
        <v>739</v>
      </c>
      <c r="L193" s="9" t="str">
        <f t="shared" si="75"/>
        <v>No</v>
      </c>
    </row>
    <row r="194" spans="1:12" ht="25.5" x14ac:dyDescent="0.2">
      <c r="A194" s="2" t="s">
        <v>1667</v>
      </c>
      <c r="B194" s="37" t="s">
        <v>213</v>
      </c>
      <c r="C194" s="13">
        <v>33.444458564999998</v>
      </c>
      <c r="D194" s="46" t="str">
        <f t="shared" si="76"/>
        <v>N/A</v>
      </c>
      <c r="E194" s="13">
        <v>25.334968967999998</v>
      </c>
      <c r="F194" s="46" t="str">
        <f t="shared" si="77"/>
        <v>N/A</v>
      </c>
      <c r="G194" s="13">
        <v>33.041403352000003</v>
      </c>
      <c r="H194" s="46" t="str">
        <f t="shared" si="78"/>
        <v>N/A</v>
      </c>
      <c r="I194" s="59">
        <v>-24.2</v>
      </c>
      <c r="J194" s="59">
        <v>30.42</v>
      </c>
      <c r="K194" s="47" t="s">
        <v>739</v>
      </c>
      <c r="L194" s="9" t="str">
        <f t="shared" si="75"/>
        <v>No</v>
      </c>
    </row>
    <row r="195" spans="1:12" ht="25.5" x14ac:dyDescent="0.2">
      <c r="A195" s="2" t="s">
        <v>1668</v>
      </c>
      <c r="B195" s="37" t="s">
        <v>213</v>
      </c>
      <c r="C195" s="13">
        <v>5.9673459991</v>
      </c>
      <c r="D195" s="46" t="str">
        <f t="shared" si="76"/>
        <v>N/A</v>
      </c>
      <c r="E195" s="13">
        <v>5.7389491252999996</v>
      </c>
      <c r="F195" s="46" t="str">
        <f t="shared" si="77"/>
        <v>N/A</v>
      </c>
      <c r="G195" s="13">
        <v>6.4499522230000004</v>
      </c>
      <c r="H195" s="46" t="str">
        <f t="shared" si="78"/>
        <v>N/A</v>
      </c>
      <c r="I195" s="59">
        <v>-3.83</v>
      </c>
      <c r="J195" s="59">
        <v>12.39</v>
      </c>
      <c r="K195" s="47" t="s">
        <v>739</v>
      </c>
      <c r="L195" s="9" t="str">
        <f t="shared" si="75"/>
        <v>Yes</v>
      </c>
    </row>
    <row r="196" spans="1:12" ht="25.5" x14ac:dyDescent="0.2">
      <c r="A196" s="2" t="s">
        <v>1669</v>
      </c>
      <c r="B196" s="37" t="s">
        <v>213</v>
      </c>
      <c r="C196" s="13">
        <v>0.89702035440000005</v>
      </c>
      <c r="D196" s="46" t="str">
        <f t="shared" si="76"/>
        <v>N/A</v>
      </c>
      <c r="E196" s="13">
        <v>0.78758588019999998</v>
      </c>
      <c r="F196" s="46" t="str">
        <f t="shared" si="77"/>
        <v>N/A</v>
      </c>
      <c r="G196" s="13">
        <v>1.0131825917999999</v>
      </c>
      <c r="H196" s="46" t="str">
        <f t="shared" si="78"/>
        <v>N/A</v>
      </c>
      <c r="I196" s="59">
        <v>-12.2</v>
      </c>
      <c r="J196" s="59">
        <v>28.64</v>
      </c>
      <c r="K196" s="47" t="s">
        <v>739</v>
      </c>
      <c r="L196" s="9" t="str">
        <f t="shared" si="75"/>
        <v>Yes</v>
      </c>
    </row>
    <row r="197" spans="1:12" ht="25.5" x14ac:dyDescent="0.2">
      <c r="A197" s="2" t="s">
        <v>1670</v>
      </c>
      <c r="B197" s="37" t="s">
        <v>213</v>
      </c>
      <c r="C197" s="13">
        <v>57.922278372999997</v>
      </c>
      <c r="D197" s="46" t="str">
        <f t="shared" si="76"/>
        <v>N/A</v>
      </c>
      <c r="E197" s="13">
        <v>53.511933327999998</v>
      </c>
      <c r="F197" s="46" t="str">
        <f t="shared" si="77"/>
        <v>N/A</v>
      </c>
      <c r="G197" s="13">
        <v>58.486818231000001</v>
      </c>
      <c r="H197" s="46" t="str">
        <f t="shared" si="78"/>
        <v>N/A</v>
      </c>
      <c r="I197" s="59">
        <v>-7.61</v>
      </c>
      <c r="J197" s="59">
        <v>9.2970000000000006</v>
      </c>
      <c r="K197" s="47" t="s">
        <v>739</v>
      </c>
      <c r="L197" s="9" t="str">
        <f t="shared" si="75"/>
        <v>Yes</v>
      </c>
    </row>
    <row r="198" spans="1:12" ht="25.5" x14ac:dyDescent="0.2">
      <c r="A198" s="2" t="s">
        <v>1671</v>
      </c>
      <c r="B198" s="37" t="s">
        <v>213</v>
      </c>
      <c r="C198" s="13">
        <v>0.1293664229</v>
      </c>
      <c r="D198" s="46" t="str">
        <f t="shared" si="76"/>
        <v>N/A</v>
      </c>
      <c r="E198" s="13">
        <v>0.10452861250000001</v>
      </c>
      <c r="F198" s="46" t="str">
        <f t="shared" si="77"/>
        <v>N/A</v>
      </c>
      <c r="G198" s="13">
        <v>40.422177836000003</v>
      </c>
      <c r="H198" s="46" t="str">
        <f t="shared" si="78"/>
        <v>N/A</v>
      </c>
      <c r="I198" s="59">
        <v>-19.2</v>
      </c>
      <c r="J198" s="59">
        <v>38571</v>
      </c>
      <c r="K198" s="47" t="s">
        <v>739</v>
      </c>
      <c r="L198" s="9" t="str">
        <f t="shared" si="75"/>
        <v>No</v>
      </c>
    </row>
    <row r="199" spans="1:12" ht="25.5" x14ac:dyDescent="0.2">
      <c r="A199" s="2" t="s">
        <v>1672</v>
      </c>
      <c r="B199" s="37" t="s">
        <v>213</v>
      </c>
      <c r="C199" s="13">
        <v>10.785143162000001</v>
      </c>
      <c r="D199" s="46" t="str">
        <f t="shared" si="76"/>
        <v>N/A</v>
      </c>
      <c r="E199" s="13">
        <v>9.3146496687999996</v>
      </c>
      <c r="F199" s="46" t="str">
        <f t="shared" si="77"/>
        <v>N/A</v>
      </c>
      <c r="G199" s="13">
        <v>10.950631543</v>
      </c>
      <c r="H199" s="46" t="str">
        <f t="shared" si="78"/>
        <v>N/A</v>
      </c>
      <c r="I199" s="59">
        <v>-13.6</v>
      </c>
      <c r="J199" s="59">
        <v>17.559999999999999</v>
      </c>
      <c r="K199" s="47" t="s">
        <v>739</v>
      </c>
      <c r="L199" s="9" t="str">
        <f t="shared" si="75"/>
        <v>Yes</v>
      </c>
    </row>
    <row r="200" spans="1:12" ht="25.5" x14ac:dyDescent="0.2">
      <c r="A200" s="2" t="s">
        <v>1673</v>
      </c>
      <c r="B200" s="37" t="s">
        <v>213</v>
      </c>
      <c r="C200" s="13">
        <v>5.7083954562999999</v>
      </c>
      <c r="D200" s="46" t="str">
        <f t="shared" si="76"/>
        <v>N/A</v>
      </c>
      <c r="E200" s="13">
        <v>6.0980704434000002</v>
      </c>
      <c r="F200" s="46" t="str">
        <f t="shared" si="77"/>
        <v>N/A</v>
      </c>
      <c r="G200" s="13">
        <v>6.3610538641999996</v>
      </c>
      <c r="H200" s="46" t="str">
        <f t="shared" si="78"/>
        <v>N/A</v>
      </c>
      <c r="I200" s="59">
        <v>6.8259999999999996</v>
      </c>
      <c r="J200" s="59">
        <v>4.3129999999999997</v>
      </c>
      <c r="K200" s="47" t="s">
        <v>739</v>
      </c>
      <c r="L200" s="9" t="str">
        <f t="shared" si="75"/>
        <v>Yes</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0</v>
      </c>
      <c r="D203" s="46" t="str">
        <f t="shared" si="76"/>
        <v>N/A</v>
      </c>
      <c r="E203" s="13">
        <v>0</v>
      </c>
      <c r="F203" s="46" t="str">
        <f t="shared" si="77"/>
        <v>N/A</v>
      </c>
      <c r="G203" s="13">
        <v>0</v>
      </c>
      <c r="H203" s="46" t="str">
        <f t="shared" si="78"/>
        <v>N/A</v>
      </c>
      <c r="I203" s="59" t="s">
        <v>1747</v>
      </c>
      <c r="J203" s="59" t="s">
        <v>1747</v>
      </c>
      <c r="K203" s="47" t="s">
        <v>739</v>
      </c>
      <c r="L203" s="9" t="str">
        <f t="shared" si="75"/>
        <v>N/A</v>
      </c>
    </row>
    <row r="204" spans="1:12" ht="25.5" x14ac:dyDescent="0.2">
      <c r="A204" s="2" t="s">
        <v>1677</v>
      </c>
      <c r="B204" s="37" t="s">
        <v>213</v>
      </c>
      <c r="C204" s="13">
        <v>0.51082593409999999</v>
      </c>
      <c r="D204" s="46" t="str">
        <f t="shared" si="76"/>
        <v>N/A</v>
      </c>
      <c r="E204" s="13">
        <v>0.53349439080000005</v>
      </c>
      <c r="F204" s="46" t="str">
        <f t="shared" si="77"/>
        <v>N/A</v>
      </c>
      <c r="G204" s="13">
        <v>0.53466012959999998</v>
      </c>
      <c r="H204" s="46" t="str">
        <f t="shared" si="78"/>
        <v>N/A</v>
      </c>
      <c r="I204" s="59">
        <v>4.4379999999999997</v>
      </c>
      <c r="J204" s="59">
        <v>0.2185</v>
      </c>
      <c r="K204" s="47" t="s">
        <v>739</v>
      </c>
      <c r="L204" s="9" t="str">
        <f t="shared" si="75"/>
        <v>Yes</v>
      </c>
    </row>
    <row r="205" spans="1:12" ht="25.5" x14ac:dyDescent="0.2">
      <c r="A205" s="2" t="s">
        <v>1678</v>
      </c>
      <c r="B205" s="37" t="s">
        <v>213</v>
      </c>
      <c r="C205" s="13">
        <v>1.4966667E-3</v>
      </c>
      <c r="D205" s="46" t="str">
        <f t="shared" si="76"/>
        <v>N/A</v>
      </c>
      <c r="E205" s="13">
        <v>1.027493E-3</v>
      </c>
      <c r="F205" s="46" t="str">
        <f t="shared" si="77"/>
        <v>N/A</v>
      </c>
      <c r="G205" s="13">
        <v>1.4110851000000001E-3</v>
      </c>
      <c r="H205" s="46" t="str">
        <f t="shared" si="78"/>
        <v>N/A</v>
      </c>
      <c r="I205" s="59">
        <v>-31.3</v>
      </c>
      <c r="J205" s="59">
        <v>37.33</v>
      </c>
      <c r="K205" s="47" t="s">
        <v>739</v>
      </c>
      <c r="L205" s="9" t="str">
        <f t="shared" si="75"/>
        <v>No</v>
      </c>
    </row>
    <row r="206" spans="1:12" ht="25.5" x14ac:dyDescent="0.2">
      <c r="A206" s="2" t="s">
        <v>1679</v>
      </c>
      <c r="B206" s="37" t="s">
        <v>213</v>
      </c>
      <c r="C206" s="13">
        <v>1.9963900400000001</v>
      </c>
      <c r="D206" s="46" t="str">
        <f t="shared" si="76"/>
        <v>N/A</v>
      </c>
      <c r="E206" s="13">
        <v>1.9413101036</v>
      </c>
      <c r="F206" s="46" t="str">
        <f t="shared" si="77"/>
        <v>N/A</v>
      </c>
      <c r="G206" s="13">
        <v>2.0645820707000002</v>
      </c>
      <c r="H206" s="46" t="str">
        <f t="shared" si="78"/>
        <v>N/A</v>
      </c>
      <c r="I206" s="59">
        <v>-2.76</v>
      </c>
      <c r="J206" s="59">
        <v>6.35</v>
      </c>
      <c r="K206" s="47" t="s">
        <v>739</v>
      </c>
      <c r="L206" s="9" t="str">
        <f t="shared" si="75"/>
        <v>Yes</v>
      </c>
    </row>
    <row r="207" spans="1:12" ht="25.5" x14ac:dyDescent="0.2">
      <c r="A207" s="2" t="s">
        <v>1680</v>
      </c>
      <c r="B207" s="37" t="s">
        <v>213</v>
      </c>
      <c r="C207" s="13">
        <v>0.21067624030000001</v>
      </c>
      <c r="D207" s="46" t="str">
        <f t="shared" si="76"/>
        <v>N/A</v>
      </c>
      <c r="E207" s="13">
        <v>0.1676567773</v>
      </c>
      <c r="F207" s="46" t="str">
        <f t="shared" si="77"/>
        <v>N/A</v>
      </c>
      <c r="G207" s="13">
        <v>0.23708580830000001</v>
      </c>
      <c r="H207" s="46" t="str">
        <f t="shared" si="78"/>
        <v>N/A</v>
      </c>
      <c r="I207" s="59">
        <v>-20.399999999999999</v>
      </c>
      <c r="J207" s="59">
        <v>41.41</v>
      </c>
      <c r="K207" s="47" t="s">
        <v>739</v>
      </c>
      <c r="L207" s="9" t="str">
        <f t="shared" si="75"/>
        <v>No</v>
      </c>
    </row>
    <row r="208" spans="1:12" ht="25.5" x14ac:dyDescent="0.2">
      <c r="A208" s="2" t="s">
        <v>1681</v>
      </c>
      <c r="B208" s="37" t="s">
        <v>213</v>
      </c>
      <c r="C208" s="13">
        <v>13.865201494000001</v>
      </c>
      <c r="D208" s="46" t="str">
        <f t="shared" si="76"/>
        <v>N/A</v>
      </c>
      <c r="E208" s="13">
        <v>12.968038704</v>
      </c>
      <c r="F208" s="46" t="str">
        <f t="shared" si="77"/>
        <v>N/A</v>
      </c>
      <c r="G208" s="13">
        <v>15.227794989</v>
      </c>
      <c r="H208" s="46" t="str">
        <f t="shared" si="78"/>
        <v>N/A</v>
      </c>
      <c r="I208" s="59">
        <v>-6.47</v>
      </c>
      <c r="J208" s="59">
        <v>17.43</v>
      </c>
      <c r="K208" s="47" t="s">
        <v>739</v>
      </c>
      <c r="L208" s="9" t="str">
        <f t="shared" si="75"/>
        <v>Yes</v>
      </c>
    </row>
    <row r="209" spans="1:12" ht="25.5" x14ac:dyDescent="0.2">
      <c r="A209" s="2" t="s">
        <v>1682</v>
      </c>
      <c r="B209" s="37" t="s">
        <v>213</v>
      </c>
      <c r="C209" s="13">
        <v>9.5242419999999996E-4</v>
      </c>
      <c r="D209" s="46" t="str">
        <f t="shared" si="76"/>
        <v>N/A</v>
      </c>
      <c r="E209" s="13">
        <v>4.260337E-4</v>
      </c>
      <c r="F209" s="46" t="str">
        <f t="shared" si="77"/>
        <v>N/A</v>
      </c>
      <c r="G209" s="13">
        <v>4.2332550000000001E-4</v>
      </c>
      <c r="H209" s="46" t="str">
        <f t="shared" si="78"/>
        <v>N/A</v>
      </c>
      <c r="I209" s="59">
        <v>-55.3</v>
      </c>
      <c r="J209" s="59">
        <v>-0.63600000000000001</v>
      </c>
      <c r="K209" s="47" t="s">
        <v>739</v>
      </c>
      <c r="L209" s="9" t="str">
        <f t="shared" si="75"/>
        <v>Yes</v>
      </c>
    </row>
    <row r="210" spans="1:12" ht="25.5" x14ac:dyDescent="0.2">
      <c r="A210" s="2" t="s">
        <v>1683</v>
      </c>
      <c r="B210" s="37" t="s">
        <v>213</v>
      </c>
      <c r="C210" s="13">
        <v>11.733050181999999</v>
      </c>
      <c r="D210" s="46" t="str">
        <f t="shared" si="76"/>
        <v>N/A</v>
      </c>
      <c r="E210" s="13">
        <v>5.1982372230999996</v>
      </c>
      <c r="F210" s="46" t="str">
        <f t="shared" si="77"/>
        <v>N/A</v>
      </c>
      <c r="G210" s="13">
        <v>6.6220340461999996</v>
      </c>
      <c r="H210" s="46" t="str">
        <f t="shared" si="78"/>
        <v>N/A</v>
      </c>
      <c r="I210" s="59">
        <v>-55.7</v>
      </c>
      <c r="J210" s="59">
        <v>27.39</v>
      </c>
      <c r="K210" s="47" t="s">
        <v>739</v>
      </c>
      <c r="L210" s="9" t="str">
        <f t="shared" si="75"/>
        <v>Yes</v>
      </c>
    </row>
    <row r="211" spans="1:12" ht="25.5" x14ac:dyDescent="0.2">
      <c r="A211" s="2" t="s">
        <v>1684</v>
      </c>
      <c r="B211" s="37" t="s">
        <v>213</v>
      </c>
      <c r="C211" s="13">
        <v>6.4737635700000004E-2</v>
      </c>
      <c r="D211" s="46" t="str">
        <f t="shared" si="76"/>
        <v>N/A</v>
      </c>
      <c r="E211" s="13">
        <v>6.6185582800000003E-2</v>
      </c>
      <c r="F211" s="46" t="str">
        <f t="shared" si="77"/>
        <v>N/A</v>
      </c>
      <c r="G211" s="13">
        <v>6.6344515899999998E-2</v>
      </c>
      <c r="H211" s="46" t="str">
        <f t="shared" si="78"/>
        <v>N/A</v>
      </c>
      <c r="I211" s="59">
        <v>2.2370000000000001</v>
      </c>
      <c r="J211" s="59">
        <v>0.24010000000000001</v>
      </c>
      <c r="K211" s="47" t="s">
        <v>739</v>
      </c>
      <c r="L211" s="9" t="str">
        <f t="shared" si="75"/>
        <v>Yes</v>
      </c>
    </row>
    <row r="212" spans="1:12" ht="25.5" x14ac:dyDescent="0.2">
      <c r="A212" s="2" t="s">
        <v>1685</v>
      </c>
      <c r="B212" s="37" t="s">
        <v>213</v>
      </c>
      <c r="C212" s="13">
        <v>0</v>
      </c>
      <c r="D212" s="46" t="str">
        <f t="shared" si="76"/>
        <v>N/A</v>
      </c>
      <c r="E212" s="13">
        <v>0</v>
      </c>
      <c r="F212" s="46" t="str">
        <f t="shared" si="77"/>
        <v>N/A</v>
      </c>
      <c r="G212" s="13">
        <v>0</v>
      </c>
      <c r="H212" s="46" t="str">
        <f t="shared" si="78"/>
        <v>N/A</v>
      </c>
      <c r="I212" s="59" t="s">
        <v>1747</v>
      </c>
      <c r="J212" s="59" t="s">
        <v>1747</v>
      </c>
      <c r="K212" s="47" t="s">
        <v>739</v>
      </c>
      <c r="L212" s="9" t="str">
        <f t="shared" si="75"/>
        <v>N/A</v>
      </c>
    </row>
    <row r="213" spans="1:12" ht="38.25" x14ac:dyDescent="0.2">
      <c r="A213" s="2" t="s">
        <v>1658</v>
      </c>
      <c r="B213" s="37" t="s">
        <v>213</v>
      </c>
      <c r="C213" s="13">
        <v>0</v>
      </c>
      <c r="D213" s="46" t="str">
        <f t="shared" si="76"/>
        <v>N/A</v>
      </c>
      <c r="E213" s="13">
        <v>0</v>
      </c>
      <c r="F213" s="46" t="str">
        <f t="shared" si="77"/>
        <v>N/A</v>
      </c>
      <c r="G213" s="13">
        <v>0</v>
      </c>
      <c r="H213" s="46" t="str">
        <f t="shared" si="78"/>
        <v>N/A</v>
      </c>
      <c r="I213" s="59" t="s">
        <v>1747</v>
      </c>
      <c r="J213" s="59" t="s">
        <v>1747</v>
      </c>
      <c r="K213" s="47" t="s">
        <v>739</v>
      </c>
      <c r="L213" s="9" t="str">
        <f t="shared" si="75"/>
        <v>N/A</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862997</v>
      </c>
      <c r="D6" s="11" t="str">
        <f t="shared" ref="D6:D39" si="0">IF($B6="N/A","N/A",IF(C6&gt;10,"No",IF(C6&lt;-10,"No","Yes")))</f>
        <v>N/A</v>
      </c>
      <c r="E6" s="1">
        <v>821891</v>
      </c>
      <c r="F6" s="11" t="str">
        <f t="shared" ref="F6:F39" si="1">IF($B6="N/A","N/A",IF(E6&gt;10,"No",IF(E6&lt;-10,"No","Yes")))</f>
        <v>N/A</v>
      </c>
      <c r="G6" s="1">
        <v>721197</v>
      </c>
      <c r="H6" s="11" t="str">
        <f t="shared" ref="H6:H39" si="2">IF($B6="N/A","N/A",IF(G6&gt;10,"No",IF(G6&lt;-10,"No","Yes")))</f>
        <v>N/A</v>
      </c>
      <c r="I6" s="59">
        <v>-4.76</v>
      </c>
      <c r="J6" s="59">
        <v>-12.3</v>
      </c>
      <c r="K6" s="50" t="s">
        <v>739</v>
      </c>
      <c r="L6" s="9" t="str">
        <f t="shared" ref="L6:L39" si="3">IF(J6="Div by 0", "N/A", IF(K6="N/A","N/A", IF(J6&gt;VALUE(MID(K6,1,2)), "No", IF(J6&lt;-1*VALUE(MID(K6,1,2)), "No", "Yes"))))</f>
        <v>Yes</v>
      </c>
    </row>
    <row r="7" spans="1:12" x14ac:dyDescent="0.2">
      <c r="A7" s="18" t="s">
        <v>4</v>
      </c>
      <c r="B7" s="37" t="s">
        <v>213</v>
      </c>
      <c r="C7" s="38">
        <v>556142</v>
      </c>
      <c r="D7" s="46" t="str">
        <f t="shared" si="0"/>
        <v>N/A</v>
      </c>
      <c r="E7" s="38">
        <v>529450</v>
      </c>
      <c r="F7" s="46" t="str">
        <f t="shared" si="1"/>
        <v>N/A</v>
      </c>
      <c r="G7" s="38">
        <v>450719</v>
      </c>
      <c r="H7" s="46" t="str">
        <f t="shared" si="2"/>
        <v>N/A</v>
      </c>
      <c r="I7" s="12">
        <v>-4.8</v>
      </c>
      <c r="J7" s="12">
        <v>-14.9</v>
      </c>
      <c r="K7" s="47" t="s">
        <v>739</v>
      </c>
      <c r="L7" s="9" t="str">
        <f t="shared" si="3"/>
        <v>Yes</v>
      </c>
    </row>
    <row r="8" spans="1:12" x14ac:dyDescent="0.2">
      <c r="A8" s="18" t="s">
        <v>359</v>
      </c>
      <c r="B8" s="37" t="s">
        <v>213</v>
      </c>
      <c r="C8" s="38" t="s">
        <v>213</v>
      </c>
      <c r="D8" s="46" t="str">
        <f>IF($B8="N/A","N/A",IF(C8&gt;10,"No",IF(C8&lt;-10,"No","Yes")))</f>
        <v>N/A</v>
      </c>
      <c r="E8" s="38">
        <v>64.418517784000002</v>
      </c>
      <c r="F8" s="46" t="str">
        <f t="shared" si="1"/>
        <v>N/A</v>
      </c>
      <c r="G8" s="8">
        <v>62.495961575000003</v>
      </c>
      <c r="H8" s="46" t="str">
        <f t="shared" si="2"/>
        <v>N/A</v>
      </c>
      <c r="I8" s="12" t="s">
        <v>213</v>
      </c>
      <c r="J8" s="12">
        <v>-2.98</v>
      </c>
      <c r="K8" s="47" t="s">
        <v>739</v>
      </c>
      <c r="L8" s="9" t="str">
        <f t="shared" si="3"/>
        <v>Yes</v>
      </c>
    </row>
    <row r="9" spans="1:12" x14ac:dyDescent="0.2">
      <c r="A9" s="18" t="s">
        <v>83</v>
      </c>
      <c r="B9" s="37" t="s">
        <v>213</v>
      </c>
      <c r="C9" s="38">
        <v>546516.66</v>
      </c>
      <c r="D9" s="46" t="str">
        <f t="shared" si="0"/>
        <v>N/A</v>
      </c>
      <c r="E9" s="38">
        <v>522652.38</v>
      </c>
      <c r="F9" s="46" t="str">
        <f t="shared" si="1"/>
        <v>N/A</v>
      </c>
      <c r="G9" s="38">
        <v>448783.45</v>
      </c>
      <c r="H9" s="46" t="str">
        <f t="shared" si="2"/>
        <v>N/A</v>
      </c>
      <c r="I9" s="12">
        <v>-4.37</v>
      </c>
      <c r="J9" s="12">
        <v>-14.1</v>
      </c>
      <c r="K9" s="47" t="s">
        <v>739</v>
      </c>
      <c r="L9" s="9" t="str">
        <f t="shared" si="3"/>
        <v>Yes</v>
      </c>
    </row>
    <row r="10" spans="1:12" x14ac:dyDescent="0.2">
      <c r="A10" s="18" t="s">
        <v>100</v>
      </c>
      <c r="B10" s="37" t="s">
        <v>213</v>
      </c>
      <c r="C10" s="38">
        <v>14987</v>
      </c>
      <c r="D10" s="46" t="str">
        <f t="shared" si="0"/>
        <v>N/A</v>
      </c>
      <c r="E10" s="38">
        <v>13082</v>
      </c>
      <c r="F10" s="46" t="str">
        <f t="shared" si="1"/>
        <v>N/A</v>
      </c>
      <c r="G10" s="38">
        <v>12393</v>
      </c>
      <c r="H10" s="46" t="str">
        <f t="shared" si="2"/>
        <v>N/A</v>
      </c>
      <c r="I10" s="12">
        <v>-12.7</v>
      </c>
      <c r="J10" s="12">
        <v>-5.27</v>
      </c>
      <c r="K10" s="47" t="s">
        <v>739</v>
      </c>
      <c r="L10" s="9" t="str">
        <f t="shared" si="3"/>
        <v>Yes</v>
      </c>
    </row>
    <row r="11" spans="1:12" x14ac:dyDescent="0.2">
      <c r="A11" s="18" t="s">
        <v>991</v>
      </c>
      <c r="B11" s="37" t="s">
        <v>213</v>
      </c>
      <c r="C11" s="38">
        <v>3956</v>
      </c>
      <c r="D11" s="46" t="str">
        <f t="shared" si="0"/>
        <v>N/A</v>
      </c>
      <c r="E11" s="38">
        <v>3086</v>
      </c>
      <c r="F11" s="46" t="str">
        <f t="shared" si="1"/>
        <v>N/A</v>
      </c>
      <c r="G11" s="38">
        <v>2849</v>
      </c>
      <c r="H11" s="46" t="str">
        <f t="shared" si="2"/>
        <v>N/A</v>
      </c>
      <c r="I11" s="12">
        <v>-22</v>
      </c>
      <c r="J11" s="12">
        <v>-7.68</v>
      </c>
      <c r="K11" s="47" t="s">
        <v>739</v>
      </c>
      <c r="L11" s="9" t="str">
        <f t="shared" si="3"/>
        <v>Yes</v>
      </c>
    </row>
    <row r="12" spans="1:12" x14ac:dyDescent="0.2">
      <c r="A12" s="18" t="s">
        <v>992</v>
      </c>
      <c r="B12" s="37" t="s">
        <v>213</v>
      </c>
      <c r="C12" s="38">
        <v>9019</v>
      </c>
      <c r="D12" s="46" t="str">
        <f t="shared" si="0"/>
        <v>N/A</v>
      </c>
      <c r="E12" s="38">
        <v>7945</v>
      </c>
      <c r="F12" s="46" t="str">
        <f t="shared" si="1"/>
        <v>N/A</v>
      </c>
      <c r="G12" s="38">
        <v>7625</v>
      </c>
      <c r="H12" s="46" t="str">
        <f t="shared" si="2"/>
        <v>N/A</v>
      </c>
      <c r="I12" s="12">
        <v>-11.9</v>
      </c>
      <c r="J12" s="12">
        <v>-4.03</v>
      </c>
      <c r="K12" s="47" t="s">
        <v>739</v>
      </c>
      <c r="L12" s="9" t="str">
        <f t="shared" si="3"/>
        <v>Yes</v>
      </c>
    </row>
    <row r="13" spans="1:12" x14ac:dyDescent="0.2">
      <c r="A13" s="18" t="s">
        <v>993</v>
      </c>
      <c r="B13" s="37" t="s">
        <v>213</v>
      </c>
      <c r="C13" s="38">
        <v>23</v>
      </c>
      <c r="D13" s="46" t="str">
        <f t="shared" si="0"/>
        <v>N/A</v>
      </c>
      <c r="E13" s="38">
        <v>39</v>
      </c>
      <c r="F13" s="46" t="str">
        <f t="shared" si="1"/>
        <v>N/A</v>
      </c>
      <c r="G13" s="38">
        <v>30</v>
      </c>
      <c r="H13" s="46" t="str">
        <f t="shared" si="2"/>
        <v>N/A</v>
      </c>
      <c r="I13" s="12">
        <v>69.569999999999993</v>
      </c>
      <c r="J13" s="12">
        <v>-23.1</v>
      </c>
      <c r="K13" s="47" t="s">
        <v>739</v>
      </c>
      <c r="L13" s="9" t="str">
        <f t="shared" si="3"/>
        <v>Yes</v>
      </c>
    </row>
    <row r="14" spans="1:12" x14ac:dyDescent="0.2">
      <c r="A14" s="18" t="s">
        <v>994</v>
      </c>
      <c r="B14" s="37" t="s">
        <v>213</v>
      </c>
      <c r="C14" s="38">
        <v>1989</v>
      </c>
      <c r="D14" s="46" t="str">
        <f t="shared" si="0"/>
        <v>N/A</v>
      </c>
      <c r="E14" s="38">
        <v>2012</v>
      </c>
      <c r="F14" s="46" t="str">
        <f t="shared" si="1"/>
        <v>N/A</v>
      </c>
      <c r="G14" s="38">
        <v>1889</v>
      </c>
      <c r="H14" s="46" t="str">
        <f t="shared" si="2"/>
        <v>N/A</v>
      </c>
      <c r="I14" s="12">
        <v>1.1559999999999999</v>
      </c>
      <c r="J14" s="12">
        <v>-6.11</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179071</v>
      </c>
      <c r="D16" s="46" t="str">
        <f t="shared" si="0"/>
        <v>N/A</v>
      </c>
      <c r="E16" s="38">
        <v>167459</v>
      </c>
      <c r="F16" s="46" t="str">
        <f t="shared" si="1"/>
        <v>N/A</v>
      </c>
      <c r="G16" s="38">
        <v>146631</v>
      </c>
      <c r="H16" s="46" t="str">
        <f t="shared" si="2"/>
        <v>N/A</v>
      </c>
      <c r="I16" s="12">
        <v>-6.48</v>
      </c>
      <c r="J16" s="12">
        <v>-12.4</v>
      </c>
      <c r="K16" s="47" t="s">
        <v>739</v>
      </c>
      <c r="L16" s="9" t="str">
        <f t="shared" si="3"/>
        <v>Yes</v>
      </c>
    </row>
    <row r="17" spans="1:12" x14ac:dyDescent="0.2">
      <c r="A17" s="4" t="s">
        <v>996</v>
      </c>
      <c r="B17" s="37" t="s">
        <v>213</v>
      </c>
      <c r="C17" s="38">
        <v>142822</v>
      </c>
      <c r="D17" s="46" t="str">
        <f t="shared" si="0"/>
        <v>N/A</v>
      </c>
      <c r="E17" s="38">
        <v>132040</v>
      </c>
      <c r="F17" s="46" t="str">
        <f t="shared" si="1"/>
        <v>N/A</v>
      </c>
      <c r="G17" s="38">
        <v>112386</v>
      </c>
      <c r="H17" s="46" t="str">
        <f t="shared" si="2"/>
        <v>N/A</v>
      </c>
      <c r="I17" s="12">
        <v>-7.55</v>
      </c>
      <c r="J17" s="12">
        <v>-14.9</v>
      </c>
      <c r="K17" s="47" t="s">
        <v>739</v>
      </c>
      <c r="L17" s="9" t="str">
        <f t="shared" si="3"/>
        <v>Yes</v>
      </c>
    </row>
    <row r="18" spans="1:12" x14ac:dyDescent="0.2">
      <c r="A18" s="4" t="s">
        <v>997</v>
      </c>
      <c r="B18" s="37" t="s">
        <v>213</v>
      </c>
      <c r="C18" s="38">
        <v>33526</v>
      </c>
      <c r="D18" s="46" t="str">
        <f t="shared" si="0"/>
        <v>N/A</v>
      </c>
      <c r="E18" s="38">
        <v>32450</v>
      </c>
      <c r="F18" s="46" t="str">
        <f t="shared" si="1"/>
        <v>N/A</v>
      </c>
      <c r="G18" s="38">
        <v>31291</v>
      </c>
      <c r="H18" s="46" t="str">
        <f t="shared" si="2"/>
        <v>N/A</v>
      </c>
      <c r="I18" s="12">
        <v>-3.21</v>
      </c>
      <c r="J18" s="12">
        <v>-3.57</v>
      </c>
      <c r="K18" s="47" t="s">
        <v>739</v>
      </c>
      <c r="L18" s="9" t="str">
        <f t="shared" si="3"/>
        <v>Yes</v>
      </c>
    </row>
    <row r="19" spans="1:12" x14ac:dyDescent="0.2">
      <c r="A19" s="4" t="s">
        <v>998</v>
      </c>
      <c r="B19" s="37" t="s">
        <v>213</v>
      </c>
      <c r="C19" s="38">
        <v>895</v>
      </c>
      <c r="D19" s="46" t="str">
        <f t="shared" si="0"/>
        <v>N/A</v>
      </c>
      <c r="E19" s="38">
        <v>1039</v>
      </c>
      <c r="F19" s="46" t="str">
        <f t="shared" si="1"/>
        <v>N/A</v>
      </c>
      <c r="G19" s="38">
        <v>1285</v>
      </c>
      <c r="H19" s="46" t="str">
        <f t="shared" si="2"/>
        <v>N/A</v>
      </c>
      <c r="I19" s="12">
        <v>16.09</v>
      </c>
      <c r="J19" s="12">
        <v>23.68</v>
      </c>
      <c r="K19" s="47" t="s">
        <v>739</v>
      </c>
      <c r="L19" s="9" t="str">
        <f t="shared" si="3"/>
        <v>Yes</v>
      </c>
    </row>
    <row r="20" spans="1:12" x14ac:dyDescent="0.2">
      <c r="A20" s="4" t="s">
        <v>999</v>
      </c>
      <c r="B20" s="37" t="s">
        <v>213</v>
      </c>
      <c r="C20" s="38">
        <v>1828</v>
      </c>
      <c r="D20" s="46" t="str">
        <f t="shared" si="0"/>
        <v>N/A</v>
      </c>
      <c r="E20" s="38">
        <v>1930</v>
      </c>
      <c r="F20" s="46" t="str">
        <f t="shared" si="1"/>
        <v>N/A</v>
      </c>
      <c r="G20" s="38">
        <v>1669</v>
      </c>
      <c r="H20" s="46" t="str">
        <f t="shared" si="2"/>
        <v>N/A</v>
      </c>
      <c r="I20" s="12">
        <v>5.58</v>
      </c>
      <c r="J20" s="12">
        <v>-13.5</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371220</v>
      </c>
      <c r="D22" s="46" t="str">
        <f t="shared" si="0"/>
        <v>N/A</v>
      </c>
      <c r="E22" s="38">
        <v>350639</v>
      </c>
      <c r="F22" s="46" t="str">
        <f t="shared" si="1"/>
        <v>N/A</v>
      </c>
      <c r="G22" s="38">
        <v>313713</v>
      </c>
      <c r="H22" s="46" t="str">
        <f t="shared" si="2"/>
        <v>N/A</v>
      </c>
      <c r="I22" s="12">
        <v>-5.54</v>
      </c>
      <c r="J22" s="12">
        <v>-10.5</v>
      </c>
      <c r="K22" s="47" t="s">
        <v>739</v>
      </c>
      <c r="L22" s="9" t="str">
        <f t="shared" si="3"/>
        <v>Yes</v>
      </c>
    </row>
    <row r="23" spans="1:12" x14ac:dyDescent="0.2">
      <c r="A23" s="4" t="s">
        <v>1001</v>
      </c>
      <c r="B23" s="37" t="s">
        <v>213</v>
      </c>
      <c r="C23" s="38">
        <v>176034</v>
      </c>
      <c r="D23" s="46" t="str">
        <f t="shared" si="0"/>
        <v>N/A</v>
      </c>
      <c r="E23" s="38">
        <v>168688</v>
      </c>
      <c r="F23" s="46" t="str">
        <f t="shared" si="1"/>
        <v>N/A</v>
      </c>
      <c r="G23" s="38">
        <v>139196</v>
      </c>
      <c r="H23" s="46" t="str">
        <f t="shared" si="2"/>
        <v>N/A</v>
      </c>
      <c r="I23" s="12">
        <v>-4.17</v>
      </c>
      <c r="J23" s="12">
        <v>-17.5</v>
      </c>
      <c r="K23" s="47" t="s">
        <v>739</v>
      </c>
      <c r="L23" s="9" t="str">
        <f t="shared" si="3"/>
        <v>Yes</v>
      </c>
    </row>
    <row r="24" spans="1:12" x14ac:dyDescent="0.2">
      <c r="A24" s="4" t="s">
        <v>1002</v>
      </c>
      <c r="B24" s="37" t="s">
        <v>213</v>
      </c>
      <c r="C24" s="38">
        <v>11</v>
      </c>
      <c r="D24" s="46" t="str">
        <f t="shared" si="0"/>
        <v>N/A</v>
      </c>
      <c r="E24" s="38">
        <v>11</v>
      </c>
      <c r="F24" s="46" t="str">
        <f t="shared" si="1"/>
        <v>N/A</v>
      </c>
      <c r="G24" s="38">
        <v>11</v>
      </c>
      <c r="H24" s="46" t="str">
        <f t="shared" si="2"/>
        <v>N/A</v>
      </c>
      <c r="I24" s="12">
        <v>-33.299999999999997</v>
      </c>
      <c r="J24" s="12">
        <v>0</v>
      </c>
      <c r="K24" s="47" t="s">
        <v>739</v>
      </c>
      <c r="L24" s="9" t="str">
        <f t="shared" si="3"/>
        <v>Yes</v>
      </c>
    </row>
    <row r="25" spans="1:12" x14ac:dyDescent="0.2">
      <c r="A25" s="4" t="s">
        <v>1003</v>
      </c>
      <c r="B25" s="37" t="s">
        <v>213</v>
      </c>
      <c r="C25" s="38">
        <v>65897</v>
      </c>
      <c r="D25" s="46" t="str">
        <f t="shared" si="0"/>
        <v>N/A</v>
      </c>
      <c r="E25" s="38">
        <v>59432</v>
      </c>
      <c r="F25" s="46" t="str">
        <f t="shared" si="1"/>
        <v>N/A</v>
      </c>
      <c r="G25" s="38">
        <v>53540</v>
      </c>
      <c r="H25" s="46" t="str">
        <f t="shared" si="2"/>
        <v>N/A</v>
      </c>
      <c r="I25" s="12">
        <v>-9.81</v>
      </c>
      <c r="J25" s="12">
        <v>-9.91</v>
      </c>
      <c r="K25" s="47" t="s">
        <v>739</v>
      </c>
      <c r="L25" s="9" t="str">
        <f t="shared" si="3"/>
        <v>Yes</v>
      </c>
    </row>
    <row r="26" spans="1:12" x14ac:dyDescent="0.2">
      <c r="A26" s="4" t="s">
        <v>1004</v>
      </c>
      <c r="B26" s="37" t="s">
        <v>213</v>
      </c>
      <c r="C26" s="38">
        <v>77571</v>
      </c>
      <c r="D26" s="46" t="str">
        <f t="shared" si="0"/>
        <v>N/A</v>
      </c>
      <c r="E26" s="38">
        <v>72238</v>
      </c>
      <c r="F26" s="46" t="str">
        <f t="shared" si="1"/>
        <v>N/A</v>
      </c>
      <c r="G26" s="38">
        <v>68099</v>
      </c>
      <c r="H26" s="46" t="str">
        <f t="shared" si="2"/>
        <v>N/A</v>
      </c>
      <c r="I26" s="12">
        <v>-6.87</v>
      </c>
      <c r="J26" s="12">
        <v>-5.73</v>
      </c>
      <c r="K26" s="47" t="s">
        <v>739</v>
      </c>
      <c r="L26" s="9" t="str">
        <f t="shared" si="3"/>
        <v>Yes</v>
      </c>
    </row>
    <row r="27" spans="1:12" x14ac:dyDescent="0.2">
      <c r="A27" s="4" t="s">
        <v>1005</v>
      </c>
      <c r="B27" s="37" t="s">
        <v>213</v>
      </c>
      <c r="C27" s="38">
        <v>5366</v>
      </c>
      <c r="D27" s="46" t="str">
        <f t="shared" si="0"/>
        <v>N/A</v>
      </c>
      <c r="E27" s="38">
        <v>4807</v>
      </c>
      <c r="F27" s="46" t="str">
        <f t="shared" si="1"/>
        <v>N/A</v>
      </c>
      <c r="G27" s="38">
        <v>7691</v>
      </c>
      <c r="H27" s="46" t="str">
        <f t="shared" si="2"/>
        <v>N/A</v>
      </c>
      <c r="I27" s="12">
        <v>-10.4</v>
      </c>
      <c r="J27" s="12">
        <v>60</v>
      </c>
      <c r="K27" s="47" t="s">
        <v>739</v>
      </c>
      <c r="L27" s="9" t="str">
        <f t="shared" si="3"/>
        <v>No</v>
      </c>
    </row>
    <row r="28" spans="1:12" x14ac:dyDescent="0.2">
      <c r="A28" s="60" t="s">
        <v>1006</v>
      </c>
      <c r="B28" s="37" t="s">
        <v>213</v>
      </c>
      <c r="C28" s="38">
        <v>45538</v>
      </c>
      <c r="D28" s="46" t="str">
        <f t="shared" si="0"/>
        <v>N/A</v>
      </c>
      <c r="E28" s="38">
        <v>44742</v>
      </c>
      <c r="F28" s="46" t="str">
        <f t="shared" si="1"/>
        <v>N/A</v>
      </c>
      <c r="G28" s="38">
        <v>44596</v>
      </c>
      <c r="H28" s="46" t="str">
        <f t="shared" si="2"/>
        <v>N/A</v>
      </c>
      <c r="I28" s="12">
        <v>-1.75</v>
      </c>
      <c r="J28" s="12">
        <v>-0.32600000000000001</v>
      </c>
      <c r="K28" s="47" t="s">
        <v>739</v>
      </c>
      <c r="L28" s="9" t="str">
        <f t="shared" si="3"/>
        <v>Yes</v>
      </c>
    </row>
    <row r="29" spans="1:12" x14ac:dyDescent="0.2">
      <c r="A29" s="60" t="s">
        <v>1007</v>
      </c>
      <c r="B29" s="37" t="s">
        <v>213</v>
      </c>
      <c r="C29" s="38">
        <v>811</v>
      </c>
      <c r="D29" s="46" t="str">
        <f t="shared" si="0"/>
        <v>N/A</v>
      </c>
      <c r="E29" s="38">
        <v>730</v>
      </c>
      <c r="F29" s="46" t="str">
        <f t="shared" si="1"/>
        <v>N/A</v>
      </c>
      <c r="G29" s="38">
        <v>589</v>
      </c>
      <c r="H29" s="46" t="str">
        <f t="shared" si="2"/>
        <v>N/A</v>
      </c>
      <c r="I29" s="12">
        <v>-9.99</v>
      </c>
      <c r="J29" s="12">
        <v>-19.3</v>
      </c>
      <c r="K29" s="47" t="s">
        <v>739</v>
      </c>
      <c r="L29" s="9" t="str">
        <f t="shared" si="3"/>
        <v>Yes</v>
      </c>
    </row>
    <row r="30" spans="1:12" x14ac:dyDescent="0.2">
      <c r="A30" s="60" t="s">
        <v>106</v>
      </c>
      <c r="B30" s="37" t="s">
        <v>213</v>
      </c>
      <c r="C30" s="38">
        <v>297719</v>
      </c>
      <c r="D30" s="46" t="str">
        <f t="shared" si="0"/>
        <v>N/A</v>
      </c>
      <c r="E30" s="38">
        <v>290711</v>
      </c>
      <c r="F30" s="46" t="str">
        <f t="shared" si="1"/>
        <v>N/A</v>
      </c>
      <c r="G30" s="38">
        <v>248460</v>
      </c>
      <c r="H30" s="46" t="str">
        <f t="shared" si="2"/>
        <v>N/A</v>
      </c>
      <c r="I30" s="12">
        <v>-2.35</v>
      </c>
      <c r="J30" s="12">
        <v>-14.5</v>
      </c>
      <c r="K30" s="47" t="s">
        <v>739</v>
      </c>
      <c r="L30" s="9" t="str">
        <f t="shared" si="3"/>
        <v>Yes</v>
      </c>
    </row>
    <row r="31" spans="1:12" x14ac:dyDescent="0.2">
      <c r="A31" s="48" t="s">
        <v>1008</v>
      </c>
      <c r="B31" s="37" t="s">
        <v>213</v>
      </c>
      <c r="C31" s="38">
        <v>78654</v>
      </c>
      <c r="D31" s="46" t="str">
        <f t="shared" si="0"/>
        <v>N/A</v>
      </c>
      <c r="E31" s="38">
        <v>74877</v>
      </c>
      <c r="F31" s="46" t="str">
        <f t="shared" si="1"/>
        <v>N/A</v>
      </c>
      <c r="G31" s="38">
        <v>54645</v>
      </c>
      <c r="H31" s="46" t="str">
        <f t="shared" si="2"/>
        <v>N/A</v>
      </c>
      <c r="I31" s="12">
        <v>-4.8</v>
      </c>
      <c r="J31" s="12">
        <v>-27</v>
      </c>
      <c r="K31" s="47" t="s">
        <v>739</v>
      </c>
      <c r="L31" s="9" t="str">
        <f t="shared" si="3"/>
        <v>Yes</v>
      </c>
    </row>
    <row r="32" spans="1:12" x14ac:dyDescent="0.2">
      <c r="A32" s="48" t="s">
        <v>1009</v>
      </c>
      <c r="B32" s="37" t="s">
        <v>213</v>
      </c>
      <c r="C32" s="38">
        <v>11</v>
      </c>
      <c r="D32" s="46" t="str">
        <f t="shared" si="0"/>
        <v>N/A</v>
      </c>
      <c r="E32" s="38">
        <v>11</v>
      </c>
      <c r="F32" s="46" t="str">
        <f t="shared" si="1"/>
        <v>N/A</v>
      </c>
      <c r="G32" s="38">
        <v>11</v>
      </c>
      <c r="H32" s="46" t="str">
        <f t="shared" si="2"/>
        <v>N/A</v>
      </c>
      <c r="I32" s="12">
        <v>0</v>
      </c>
      <c r="J32" s="12">
        <v>-20</v>
      </c>
      <c r="K32" s="47" t="s">
        <v>739</v>
      </c>
      <c r="L32" s="9" t="str">
        <f t="shared" si="3"/>
        <v>Yes</v>
      </c>
    </row>
    <row r="33" spans="1:12" x14ac:dyDescent="0.2">
      <c r="A33" s="48" t="s">
        <v>1010</v>
      </c>
      <c r="B33" s="37" t="s">
        <v>213</v>
      </c>
      <c r="C33" s="38">
        <v>24371</v>
      </c>
      <c r="D33" s="46" t="str">
        <f t="shared" si="0"/>
        <v>N/A</v>
      </c>
      <c r="E33" s="38">
        <v>21905</v>
      </c>
      <c r="F33" s="46" t="str">
        <f t="shared" si="1"/>
        <v>N/A</v>
      </c>
      <c r="G33" s="38">
        <v>14699</v>
      </c>
      <c r="H33" s="46" t="str">
        <f t="shared" si="2"/>
        <v>N/A</v>
      </c>
      <c r="I33" s="12">
        <v>-10.1</v>
      </c>
      <c r="J33" s="12">
        <v>-32.9</v>
      </c>
      <c r="K33" s="47" t="s">
        <v>739</v>
      </c>
      <c r="L33" s="9" t="str">
        <f t="shared" si="3"/>
        <v>No</v>
      </c>
    </row>
    <row r="34" spans="1:12" x14ac:dyDescent="0.2">
      <c r="A34" s="48" t="s">
        <v>1011</v>
      </c>
      <c r="B34" s="37" t="s">
        <v>213</v>
      </c>
      <c r="C34" s="38">
        <v>50</v>
      </c>
      <c r="D34" s="46" t="str">
        <f t="shared" si="0"/>
        <v>N/A</v>
      </c>
      <c r="E34" s="38">
        <v>46</v>
      </c>
      <c r="F34" s="46" t="str">
        <f t="shared" si="1"/>
        <v>N/A</v>
      </c>
      <c r="G34" s="38">
        <v>54</v>
      </c>
      <c r="H34" s="46" t="str">
        <f t="shared" si="2"/>
        <v>N/A</v>
      </c>
      <c r="I34" s="12">
        <v>-8</v>
      </c>
      <c r="J34" s="12">
        <v>17.39</v>
      </c>
      <c r="K34" s="47" t="s">
        <v>739</v>
      </c>
      <c r="L34" s="9" t="str">
        <f t="shared" si="3"/>
        <v>Yes</v>
      </c>
    </row>
    <row r="35" spans="1:12" x14ac:dyDescent="0.2">
      <c r="A35" s="48" t="s">
        <v>1012</v>
      </c>
      <c r="B35" s="37" t="s">
        <v>213</v>
      </c>
      <c r="C35" s="38">
        <v>11112</v>
      </c>
      <c r="D35" s="46" t="str">
        <f t="shared" si="0"/>
        <v>N/A</v>
      </c>
      <c r="E35" s="38">
        <v>10119</v>
      </c>
      <c r="F35" s="46" t="str">
        <f t="shared" si="1"/>
        <v>N/A</v>
      </c>
      <c r="G35" s="38">
        <v>20142</v>
      </c>
      <c r="H35" s="46" t="str">
        <f t="shared" si="2"/>
        <v>N/A</v>
      </c>
      <c r="I35" s="12">
        <v>-8.94</v>
      </c>
      <c r="J35" s="12">
        <v>99.05</v>
      </c>
      <c r="K35" s="47" t="s">
        <v>739</v>
      </c>
      <c r="L35" s="9" t="str">
        <f t="shared" si="3"/>
        <v>No</v>
      </c>
    </row>
    <row r="36" spans="1:12" x14ac:dyDescent="0.2">
      <c r="A36" s="48" t="s">
        <v>1013</v>
      </c>
      <c r="B36" s="37" t="s">
        <v>213</v>
      </c>
      <c r="C36" s="38">
        <v>183527</v>
      </c>
      <c r="D36" s="46" t="str">
        <f t="shared" si="0"/>
        <v>N/A</v>
      </c>
      <c r="E36" s="38">
        <v>183759</v>
      </c>
      <c r="F36" s="46" t="str">
        <f t="shared" si="1"/>
        <v>N/A</v>
      </c>
      <c r="G36" s="38">
        <v>158916</v>
      </c>
      <c r="H36" s="46" t="str">
        <f t="shared" si="2"/>
        <v>N/A</v>
      </c>
      <c r="I36" s="12">
        <v>0.12640000000000001</v>
      </c>
      <c r="J36" s="12">
        <v>-13.5</v>
      </c>
      <c r="K36" s="47" t="s">
        <v>739</v>
      </c>
      <c r="L36" s="9" t="str">
        <f t="shared" si="3"/>
        <v>Yes</v>
      </c>
    </row>
    <row r="37" spans="1:12" x14ac:dyDescent="0.2">
      <c r="A37" s="48" t="s">
        <v>122</v>
      </c>
      <c r="B37" s="37" t="s">
        <v>213</v>
      </c>
      <c r="C37" s="38">
        <v>10641</v>
      </c>
      <c r="D37" s="46" t="str">
        <f t="shared" si="0"/>
        <v>N/A</v>
      </c>
      <c r="E37" s="38">
        <v>8020</v>
      </c>
      <c r="F37" s="46" t="str">
        <f t="shared" si="1"/>
        <v>N/A</v>
      </c>
      <c r="G37" s="38">
        <v>7261</v>
      </c>
      <c r="H37" s="46" t="str">
        <f t="shared" si="2"/>
        <v>N/A</v>
      </c>
      <c r="I37" s="12">
        <v>-24.6</v>
      </c>
      <c r="J37" s="12">
        <v>-9.4600000000000009</v>
      </c>
      <c r="K37" s="47" t="s">
        <v>739</v>
      </c>
      <c r="L37" s="9" t="str">
        <f t="shared" si="3"/>
        <v>Yes</v>
      </c>
    </row>
    <row r="38" spans="1:12" x14ac:dyDescent="0.2">
      <c r="A38" s="48" t="s">
        <v>84</v>
      </c>
      <c r="B38" s="37" t="s">
        <v>213</v>
      </c>
      <c r="C38" s="49">
        <v>10631628690</v>
      </c>
      <c r="D38" s="46" t="str">
        <f t="shared" si="0"/>
        <v>N/A</v>
      </c>
      <c r="E38" s="49">
        <v>10313123947</v>
      </c>
      <c r="F38" s="46" t="str">
        <f t="shared" si="1"/>
        <v>N/A</v>
      </c>
      <c r="G38" s="49">
        <v>9153795198</v>
      </c>
      <c r="H38" s="46" t="str">
        <f t="shared" si="2"/>
        <v>N/A</v>
      </c>
      <c r="I38" s="12">
        <v>-3</v>
      </c>
      <c r="J38" s="12">
        <v>-11.2</v>
      </c>
      <c r="K38" s="47" t="s">
        <v>739</v>
      </c>
      <c r="L38" s="9" t="str">
        <f t="shared" si="3"/>
        <v>Yes</v>
      </c>
    </row>
    <row r="39" spans="1:12" x14ac:dyDescent="0.2">
      <c r="A39" s="48" t="s">
        <v>1302</v>
      </c>
      <c r="B39" s="37" t="s">
        <v>213</v>
      </c>
      <c r="C39" s="49">
        <v>12319.427170999999</v>
      </c>
      <c r="D39" s="46" t="str">
        <f t="shared" si="0"/>
        <v>N/A</v>
      </c>
      <c r="E39" s="49">
        <v>12548.043411000001</v>
      </c>
      <c r="F39" s="46" t="str">
        <f t="shared" si="1"/>
        <v>N/A</v>
      </c>
      <c r="G39" s="49">
        <v>12692.503155</v>
      </c>
      <c r="H39" s="46" t="str">
        <f t="shared" si="2"/>
        <v>N/A</v>
      </c>
      <c r="I39" s="12">
        <v>1.8560000000000001</v>
      </c>
      <c r="J39" s="12">
        <v>1.151</v>
      </c>
      <c r="K39" s="47" t="s">
        <v>739</v>
      </c>
      <c r="L39" s="9" t="str">
        <f t="shared" si="3"/>
        <v>Yes</v>
      </c>
    </row>
    <row r="40" spans="1:12" x14ac:dyDescent="0.2">
      <c r="A40" s="48" t="s">
        <v>1303</v>
      </c>
      <c r="B40" s="37" t="s">
        <v>213</v>
      </c>
      <c r="C40" s="49">
        <v>19116.751999</v>
      </c>
      <c r="D40" s="46" t="str">
        <f>IF($B40="N/A","N/A",IF(C40&gt;10,"No",IF(C40&lt;-10,"No","Yes")))</f>
        <v>N/A</v>
      </c>
      <c r="E40" s="49">
        <v>19478.938420999999</v>
      </c>
      <c r="F40" s="46" t="str">
        <f>IF($B40="N/A","N/A",IF(E40&gt;10,"No",IF(E40&lt;-10,"No","Yes")))</f>
        <v>N/A</v>
      </c>
      <c r="G40" s="49">
        <v>20309.317330999998</v>
      </c>
      <c r="H40" s="46" t="str">
        <f>IF($B40="N/A","N/A",IF(G40&gt;10,"No",IF(G40&lt;-10,"No","Yes")))</f>
        <v>N/A</v>
      </c>
      <c r="I40" s="12">
        <v>1.895</v>
      </c>
      <c r="J40" s="12">
        <v>4.2629999999999999</v>
      </c>
      <c r="K40" s="47" t="s">
        <v>739</v>
      </c>
      <c r="L40" s="9" t="str">
        <f>IF(J40="Div by 0", "N/A", IF(K40="N/A","N/A", IF(J40&gt;VALUE(MID(K40,1,2)), "No", IF(J40&lt;-1*VALUE(MID(K40,1,2)), "No", "Yes"))))</f>
        <v>Yes</v>
      </c>
    </row>
    <row r="41" spans="1:12" x14ac:dyDescent="0.2">
      <c r="A41" s="48" t="s">
        <v>107</v>
      </c>
      <c r="B41" s="37" t="s">
        <v>213</v>
      </c>
      <c r="C41" s="49">
        <v>179340231</v>
      </c>
      <c r="D41" s="46" t="str">
        <f t="shared" ref="D41:D44" si="4">IF($B41="N/A","N/A",IF(C41&gt;10,"No",IF(C41&lt;-10,"No","Yes")))</f>
        <v>N/A</v>
      </c>
      <c r="E41" s="49">
        <v>185814489</v>
      </c>
      <c r="F41" s="46" t="str">
        <f t="shared" ref="F41:F44" si="5">IF($B41="N/A","N/A",IF(E41&gt;10,"No",IF(E41&lt;-10,"No","Yes")))</f>
        <v>N/A</v>
      </c>
      <c r="G41" s="49">
        <v>178477616</v>
      </c>
      <c r="H41" s="46" t="str">
        <f t="shared" ref="H41:H44" si="6">IF($B41="N/A","N/A",IF(G41&gt;10,"No",IF(G41&lt;-10,"No","Yes")))</f>
        <v>N/A</v>
      </c>
      <c r="I41" s="12">
        <v>3.61</v>
      </c>
      <c r="J41" s="12">
        <v>-3.95</v>
      </c>
      <c r="K41" s="47" t="s">
        <v>739</v>
      </c>
      <c r="L41" s="9" t="str">
        <f t="shared" ref="L41:L43" si="7">IF(J41="Div by 0", "N/A", IF(K41="N/A","N/A", IF(J41&gt;VALUE(MID(K41,1,2)), "No", IF(J41&lt;-1*VALUE(MID(K41,1,2)), "No", "Yes"))))</f>
        <v>Yes</v>
      </c>
    </row>
    <row r="42" spans="1:12" x14ac:dyDescent="0.2">
      <c r="A42" s="48" t="s">
        <v>158</v>
      </c>
      <c r="B42" s="50" t="s">
        <v>217</v>
      </c>
      <c r="C42" s="1">
        <v>55076</v>
      </c>
      <c r="D42" s="46" t="str">
        <f>IF($B42="N/A","N/A",IF(C42&gt;0,"No",IF(C42&lt;0,"No","Yes")))</f>
        <v>No</v>
      </c>
      <c r="E42" s="1">
        <v>51031</v>
      </c>
      <c r="F42" s="46" t="str">
        <f>IF($B42="N/A","N/A",IF(E42&gt;0,"No",IF(E42&lt;0,"No","Yes")))</f>
        <v>No</v>
      </c>
      <c r="G42" s="1">
        <v>33325</v>
      </c>
      <c r="H42" s="46" t="str">
        <f>IF($B42="N/A","N/A",IF(G42&gt;0,"No",IF(G42&lt;0,"No","Yes")))</f>
        <v>No</v>
      </c>
      <c r="I42" s="12">
        <v>-7.34</v>
      </c>
      <c r="J42" s="12">
        <v>-34.700000000000003</v>
      </c>
      <c r="K42" s="47" t="s">
        <v>739</v>
      </c>
      <c r="L42" s="9" t="str">
        <f t="shared" si="7"/>
        <v>No</v>
      </c>
    </row>
    <row r="43" spans="1:12" x14ac:dyDescent="0.2">
      <c r="A43" s="48" t="s">
        <v>156</v>
      </c>
      <c r="B43" s="37" t="s">
        <v>213</v>
      </c>
      <c r="C43" s="49">
        <v>179340231</v>
      </c>
      <c r="D43" s="46" t="str">
        <f t="shared" si="4"/>
        <v>N/A</v>
      </c>
      <c r="E43" s="49">
        <v>185814489</v>
      </c>
      <c r="F43" s="46" t="str">
        <f t="shared" si="5"/>
        <v>N/A</v>
      </c>
      <c r="G43" s="49">
        <v>178477616</v>
      </c>
      <c r="H43" s="46" t="str">
        <f t="shared" si="6"/>
        <v>N/A</v>
      </c>
      <c r="I43" s="12">
        <v>3.61</v>
      </c>
      <c r="J43" s="12">
        <v>-3.95</v>
      </c>
      <c r="K43" s="47" t="s">
        <v>739</v>
      </c>
      <c r="L43" s="9" t="str">
        <f t="shared" si="7"/>
        <v>Yes</v>
      </c>
    </row>
    <row r="44" spans="1:12" x14ac:dyDescent="0.2">
      <c r="A44" s="48" t="s">
        <v>1304</v>
      </c>
      <c r="B44" s="37" t="s">
        <v>213</v>
      </c>
      <c r="C44" s="49">
        <v>3256.2319521999998</v>
      </c>
      <c r="D44" s="46" t="str">
        <f t="shared" si="4"/>
        <v>N/A</v>
      </c>
      <c r="E44" s="49">
        <v>3641.2080695999998</v>
      </c>
      <c r="F44" s="46" t="str">
        <f t="shared" si="5"/>
        <v>N/A</v>
      </c>
      <c r="G44" s="49">
        <v>5355.6673967999996</v>
      </c>
      <c r="H44" s="46" t="str">
        <f t="shared" si="6"/>
        <v>N/A</v>
      </c>
      <c r="I44" s="12">
        <v>11.82</v>
      </c>
      <c r="J44" s="12">
        <v>47.08</v>
      </c>
      <c r="K44" s="47" t="s">
        <v>739</v>
      </c>
      <c r="L44" s="9" t="str">
        <f>IF(J44="Div by 0", "N/A", IF(OR(J44="N/A",K44="N/A"),"N/A", IF(J44&gt;VALUE(MID(K44,1,2)), "No", IF(J44&lt;-1*VALUE(MID(K44,1,2)), "No", "Yes"))))</f>
        <v>No</v>
      </c>
    </row>
    <row r="45" spans="1:12" x14ac:dyDescent="0.2">
      <c r="A45" s="48" t="s">
        <v>1305</v>
      </c>
      <c r="B45" s="37" t="s">
        <v>213</v>
      </c>
      <c r="C45" s="49">
        <v>21417.986521999999</v>
      </c>
      <c r="D45" s="46" t="str">
        <f t="shared" ref="D45:D71" si="8">IF($B45="N/A","N/A",IF(C45&gt;10,"No",IF(C45&lt;-10,"No","Yes")))</f>
        <v>N/A</v>
      </c>
      <c r="E45" s="49">
        <v>23534.994342999998</v>
      </c>
      <c r="F45" s="46" t="str">
        <f t="shared" ref="F45:F71" si="9">IF($B45="N/A","N/A",IF(E45&gt;10,"No",IF(E45&lt;-10,"No","Yes")))</f>
        <v>N/A</v>
      </c>
      <c r="G45" s="49">
        <v>23697.557815</v>
      </c>
      <c r="H45" s="46" t="str">
        <f t="shared" ref="H45:H71" si="10">IF($B45="N/A","N/A",IF(G45&gt;10,"No",IF(G45&lt;-10,"No","Yes")))</f>
        <v>N/A</v>
      </c>
      <c r="I45" s="12">
        <v>9.8840000000000003</v>
      </c>
      <c r="J45" s="12">
        <v>0.69069999999999998</v>
      </c>
      <c r="K45" s="47" t="s">
        <v>739</v>
      </c>
      <c r="L45" s="9" t="str">
        <f t="shared" ref="L45:L71" si="11">IF(J45="Div by 0", "N/A", IF(K45="N/A","N/A", IF(J45&gt;VALUE(MID(K45,1,2)), "No", IF(J45&lt;-1*VALUE(MID(K45,1,2)), "No", "Yes"))))</f>
        <v>Yes</v>
      </c>
    </row>
    <row r="46" spans="1:12" x14ac:dyDescent="0.2">
      <c r="A46" s="48" t="s">
        <v>1306</v>
      </c>
      <c r="B46" s="37" t="s">
        <v>213</v>
      </c>
      <c r="C46" s="49">
        <v>18508.513145000001</v>
      </c>
      <c r="D46" s="46" t="str">
        <f t="shared" si="8"/>
        <v>N/A</v>
      </c>
      <c r="E46" s="49">
        <v>20732.159105999999</v>
      </c>
      <c r="F46" s="46" t="str">
        <f t="shared" si="9"/>
        <v>N/A</v>
      </c>
      <c r="G46" s="49">
        <v>17788.212705999998</v>
      </c>
      <c r="H46" s="46" t="str">
        <f t="shared" si="10"/>
        <v>N/A</v>
      </c>
      <c r="I46" s="12">
        <v>12.01</v>
      </c>
      <c r="J46" s="12">
        <v>-14.2</v>
      </c>
      <c r="K46" s="47" t="s">
        <v>739</v>
      </c>
      <c r="L46" s="9" t="str">
        <f t="shared" si="11"/>
        <v>Yes</v>
      </c>
    </row>
    <row r="47" spans="1:12" x14ac:dyDescent="0.2">
      <c r="A47" s="48" t="s">
        <v>1307</v>
      </c>
      <c r="B47" s="37" t="s">
        <v>213</v>
      </c>
      <c r="C47" s="49">
        <v>24551.257678000002</v>
      </c>
      <c r="D47" s="46" t="str">
        <f t="shared" si="8"/>
        <v>N/A</v>
      </c>
      <c r="E47" s="49">
        <v>26963.439772999998</v>
      </c>
      <c r="F47" s="46" t="str">
        <f t="shared" si="9"/>
        <v>N/A</v>
      </c>
      <c r="G47" s="49">
        <v>28308.894164000001</v>
      </c>
      <c r="H47" s="46" t="str">
        <f t="shared" si="10"/>
        <v>N/A</v>
      </c>
      <c r="I47" s="12">
        <v>9.8249999999999993</v>
      </c>
      <c r="J47" s="12">
        <v>4.99</v>
      </c>
      <c r="K47" s="47" t="s">
        <v>739</v>
      </c>
      <c r="L47" s="9" t="str">
        <f t="shared" si="11"/>
        <v>Yes</v>
      </c>
    </row>
    <row r="48" spans="1:12" x14ac:dyDescent="0.2">
      <c r="A48" s="48" t="s">
        <v>1308</v>
      </c>
      <c r="B48" s="37" t="s">
        <v>213</v>
      </c>
      <c r="C48" s="49">
        <v>8392.5652174000006</v>
      </c>
      <c r="D48" s="46" t="str">
        <f t="shared" si="8"/>
        <v>N/A</v>
      </c>
      <c r="E48" s="49">
        <v>17542.974359</v>
      </c>
      <c r="F48" s="46" t="str">
        <f t="shared" si="9"/>
        <v>N/A</v>
      </c>
      <c r="G48" s="49">
        <v>12498.833333</v>
      </c>
      <c r="H48" s="46" t="str">
        <f t="shared" si="10"/>
        <v>N/A</v>
      </c>
      <c r="I48" s="12">
        <v>109</v>
      </c>
      <c r="J48" s="12">
        <v>-28.8</v>
      </c>
      <c r="K48" s="47" t="s">
        <v>739</v>
      </c>
      <c r="L48" s="9" t="str">
        <f t="shared" si="11"/>
        <v>Yes</v>
      </c>
    </row>
    <row r="49" spans="1:12" x14ac:dyDescent="0.2">
      <c r="A49" s="48" t="s">
        <v>1309</v>
      </c>
      <c r="B49" s="37" t="s">
        <v>213</v>
      </c>
      <c r="C49" s="49">
        <v>13147.744595</v>
      </c>
      <c r="D49" s="46" t="str">
        <f t="shared" si="8"/>
        <v>N/A</v>
      </c>
      <c r="E49" s="49">
        <v>14411.852883</v>
      </c>
      <c r="F49" s="46" t="str">
        <f t="shared" si="9"/>
        <v>N/A</v>
      </c>
      <c r="G49" s="49">
        <v>14174.130757000001</v>
      </c>
      <c r="H49" s="46" t="str">
        <f t="shared" si="10"/>
        <v>N/A</v>
      </c>
      <c r="I49" s="12">
        <v>9.6150000000000002</v>
      </c>
      <c r="J49" s="12">
        <v>-1.65</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43323.428019999999</v>
      </c>
      <c r="D51" s="46" t="str">
        <f t="shared" si="8"/>
        <v>N/A</v>
      </c>
      <c r="E51" s="49">
        <v>45331.848320999998</v>
      </c>
      <c r="F51" s="46" t="str">
        <f t="shared" si="9"/>
        <v>N/A</v>
      </c>
      <c r="G51" s="49">
        <v>46469.214886000002</v>
      </c>
      <c r="H51" s="46" t="str">
        <f t="shared" si="10"/>
        <v>N/A</v>
      </c>
      <c r="I51" s="12">
        <v>4.6360000000000001</v>
      </c>
      <c r="J51" s="12">
        <v>2.5089999999999999</v>
      </c>
      <c r="K51" s="47" t="s">
        <v>739</v>
      </c>
      <c r="L51" s="9" t="str">
        <f t="shared" si="11"/>
        <v>Yes</v>
      </c>
    </row>
    <row r="52" spans="1:12" x14ac:dyDescent="0.2">
      <c r="A52" s="48" t="s">
        <v>1312</v>
      </c>
      <c r="B52" s="37" t="s">
        <v>213</v>
      </c>
      <c r="C52" s="49">
        <v>44688.383428000001</v>
      </c>
      <c r="D52" s="46" t="str">
        <f t="shared" si="8"/>
        <v>N/A</v>
      </c>
      <c r="E52" s="49">
        <v>47380.417509999999</v>
      </c>
      <c r="F52" s="46" t="str">
        <f t="shared" si="9"/>
        <v>N/A</v>
      </c>
      <c r="G52" s="49">
        <v>49264.603723</v>
      </c>
      <c r="H52" s="46" t="str">
        <f t="shared" si="10"/>
        <v>N/A</v>
      </c>
      <c r="I52" s="12">
        <v>6.024</v>
      </c>
      <c r="J52" s="12">
        <v>3.9769999999999999</v>
      </c>
      <c r="K52" s="47" t="s">
        <v>739</v>
      </c>
      <c r="L52" s="9" t="str">
        <f t="shared" si="11"/>
        <v>Yes</v>
      </c>
    </row>
    <row r="53" spans="1:12" x14ac:dyDescent="0.2">
      <c r="A53" s="48" t="s">
        <v>1313</v>
      </c>
      <c r="B53" s="37" t="s">
        <v>213</v>
      </c>
      <c r="C53" s="49">
        <v>39057.075404000003</v>
      </c>
      <c r="D53" s="46" t="str">
        <f t="shared" si="8"/>
        <v>N/A</v>
      </c>
      <c r="E53" s="49">
        <v>38778.745762999999</v>
      </c>
      <c r="F53" s="46" t="str">
        <f t="shared" si="9"/>
        <v>N/A</v>
      </c>
      <c r="G53" s="49">
        <v>38774.930651000002</v>
      </c>
      <c r="H53" s="46" t="str">
        <f t="shared" si="10"/>
        <v>N/A</v>
      </c>
      <c r="I53" s="12">
        <v>-0.71299999999999997</v>
      </c>
      <c r="J53" s="12">
        <v>-0.01</v>
      </c>
      <c r="K53" s="47" t="s">
        <v>739</v>
      </c>
      <c r="L53" s="9" t="str">
        <f t="shared" si="11"/>
        <v>Yes</v>
      </c>
    </row>
    <row r="54" spans="1:12" x14ac:dyDescent="0.2">
      <c r="A54" s="48" t="s">
        <v>1314</v>
      </c>
      <c r="B54" s="37" t="s">
        <v>213</v>
      </c>
      <c r="C54" s="49">
        <v>13610.07933</v>
      </c>
      <c r="D54" s="46" t="str">
        <f t="shared" si="8"/>
        <v>N/A</v>
      </c>
      <c r="E54" s="49">
        <v>15339.779596</v>
      </c>
      <c r="F54" s="46" t="str">
        <f t="shared" si="9"/>
        <v>N/A</v>
      </c>
      <c r="G54" s="49">
        <v>15997.533852</v>
      </c>
      <c r="H54" s="46" t="str">
        <f t="shared" si="10"/>
        <v>N/A</v>
      </c>
      <c r="I54" s="12">
        <v>12.71</v>
      </c>
      <c r="J54" s="12">
        <v>4.2880000000000003</v>
      </c>
      <c r="K54" s="47" t="s">
        <v>739</v>
      </c>
      <c r="L54" s="9" t="str">
        <f t="shared" si="11"/>
        <v>Yes</v>
      </c>
    </row>
    <row r="55" spans="1:12" x14ac:dyDescent="0.2">
      <c r="A55" s="48" t="s">
        <v>1691</v>
      </c>
      <c r="B55" s="37" t="s">
        <v>213</v>
      </c>
      <c r="C55" s="49">
        <v>29473.057987</v>
      </c>
      <c r="D55" s="46" t="str">
        <f t="shared" si="8"/>
        <v>N/A</v>
      </c>
      <c r="E55" s="49">
        <v>31506.388083000002</v>
      </c>
      <c r="F55" s="46" t="str">
        <f t="shared" si="9"/>
        <v>N/A</v>
      </c>
      <c r="G55" s="49">
        <v>25951.173158000001</v>
      </c>
      <c r="H55" s="46" t="str">
        <f t="shared" si="10"/>
        <v>N/A</v>
      </c>
      <c r="I55" s="12">
        <v>6.899</v>
      </c>
      <c r="J55" s="12">
        <v>-17.600000000000001</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2833.3892516999999</v>
      </c>
      <c r="D57" s="46" t="str">
        <f t="shared" si="8"/>
        <v>N/A</v>
      </c>
      <c r="E57" s="49">
        <v>2794.1826380000002</v>
      </c>
      <c r="F57" s="46" t="str">
        <f t="shared" si="9"/>
        <v>N/A</v>
      </c>
      <c r="G57" s="49">
        <v>2943.2627115</v>
      </c>
      <c r="H57" s="46" t="str">
        <f t="shared" si="10"/>
        <v>N/A</v>
      </c>
      <c r="I57" s="12">
        <v>-1.38</v>
      </c>
      <c r="J57" s="12">
        <v>5.335</v>
      </c>
      <c r="K57" s="47" t="s">
        <v>739</v>
      </c>
      <c r="L57" s="9" t="str">
        <f t="shared" si="11"/>
        <v>Yes</v>
      </c>
    </row>
    <row r="58" spans="1:12" x14ac:dyDescent="0.2">
      <c r="A58" s="48" t="s">
        <v>1316</v>
      </c>
      <c r="B58" s="37" t="s">
        <v>213</v>
      </c>
      <c r="C58" s="49">
        <v>2486.0941635999998</v>
      </c>
      <c r="D58" s="46" t="str">
        <f t="shared" si="8"/>
        <v>N/A</v>
      </c>
      <c r="E58" s="49">
        <v>2308.8064948000001</v>
      </c>
      <c r="F58" s="46" t="str">
        <f t="shared" si="9"/>
        <v>N/A</v>
      </c>
      <c r="G58" s="49">
        <v>2376.1594586000001</v>
      </c>
      <c r="H58" s="46" t="str">
        <f t="shared" si="10"/>
        <v>N/A</v>
      </c>
      <c r="I58" s="12">
        <v>-7.13</v>
      </c>
      <c r="J58" s="12">
        <v>2.9169999999999998</v>
      </c>
      <c r="K58" s="47" t="s">
        <v>739</v>
      </c>
      <c r="L58" s="9" t="str">
        <f t="shared" si="11"/>
        <v>Yes</v>
      </c>
    </row>
    <row r="59" spans="1:12" ht="12" customHeight="1" x14ac:dyDescent="0.2">
      <c r="A59" s="48" t="s">
        <v>1693</v>
      </c>
      <c r="B59" s="37" t="s">
        <v>213</v>
      </c>
      <c r="C59" s="49">
        <v>18171.666667000001</v>
      </c>
      <c r="D59" s="46" t="str">
        <f t="shared" si="8"/>
        <v>N/A</v>
      </c>
      <c r="E59" s="49">
        <v>0</v>
      </c>
      <c r="F59" s="46" t="str">
        <f t="shared" si="9"/>
        <v>N/A</v>
      </c>
      <c r="G59" s="49">
        <v>0</v>
      </c>
      <c r="H59" s="46" t="str">
        <f t="shared" si="10"/>
        <v>N/A</v>
      </c>
      <c r="I59" s="12">
        <v>-100</v>
      </c>
      <c r="J59" s="12" t="s">
        <v>1747</v>
      </c>
      <c r="K59" s="47" t="s">
        <v>739</v>
      </c>
      <c r="L59" s="9" t="str">
        <f t="shared" si="11"/>
        <v>N/A</v>
      </c>
    </row>
    <row r="60" spans="1:12" x14ac:dyDescent="0.2">
      <c r="A60" s="48" t="s">
        <v>1694</v>
      </c>
      <c r="B60" s="37" t="s">
        <v>213</v>
      </c>
      <c r="C60" s="49">
        <v>1039.1387013000001</v>
      </c>
      <c r="D60" s="46" t="str">
        <f t="shared" si="8"/>
        <v>N/A</v>
      </c>
      <c r="E60" s="49">
        <v>1005.96655</v>
      </c>
      <c r="F60" s="46" t="str">
        <f t="shared" si="9"/>
        <v>N/A</v>
      </c>
      <c r="G60" s="49">
        <v>960.94310796000002</v>
      </c>
      <c r="H60" s="46" t="str">
        <f t="shared" si="10"/>
        <v>N/A</v>
      </c>
      <c r="I60" s="12">
        <v>-3.19</v>
      </c>
      <c r="J60" s="12">
        <v>-4.4800000000000004</v>
      </c>
      <c r="K60" s="47" t="s">
        <v>739</v>
      </c>
      <c r="L60" s="9" t="str">
        <f t="shared" si="11"/>
        <v>Yes</v>
      </c>
    </row>
    <row r="61" spans="1:12" x14ac:dyDescent="0.2">
      <c r="A61" s="3" t="s">
        <v>1695</v>
      </c>
      <c r="B61" s="37" t="s">
        <v>213</v>
      </c>
      <c r="C61" s="49">
        <v>1724.5666292999999</v>
      </c>
      <c r="D61" s="46" t="str">
        <f t="shared" si="8"/>
        <v>N/A</v>
      </c>
      <c r="E61" s="49">
        <v>1778.6297517</v>
      </c>
      <c r="F61" s="46" t="str">
        <f t="shared" si="9"/>
        <v>N/A</v>
      </c>
      <c r="G61" s="49">
        <v>1672.6804357999999</v>
      </c>
      <c r="H61" s="46" t="str">
        <f t="shared" si="10"/>
        <v>N/A</v>
      </c>
      <c r="I61" s="12">
        <v>3.1349999999999998</v>
      </c>
      <c r="J61" s="12">
        <v>-5.96</v>
      </c>
      <c r="K61" s="47" t="s">
        <v>739</v>
      </c>
      <c r="L61" s="9" t="str">
        <f t="shared" si="11"/>
        <v>Yes</v>
      </c>
    </row>
    <row r="62" spans="1:12" x14ac:dyDescent="0.2">
      <c r="A62" s="3" t="s">
        <v>1696</v>
      </c>
      <c r="B62" s="37" t="s">
        <v>213</v>
      </c>
      <c r="C62" s="49">
        <v>1554.3266865000001</v>
      </c>
      <c r="D62" s="46" t="str">
        <f t="shared" si="8"/>
        <v>N/A</v>
      </c>
      <c r="E62" s="49">
        <v>1791.9080508</v>
      </c>
      <c r="F62" s="46" t="str">
        <f t="shared" si="9"/>
        <v>N/A</v>
      </c>
      <c r="G62" s="49">
        <v>1685.1791705000001</v>
      </c>
      <c r="H62" s="46" t="str">
        <f t="shared" si="10"/>
        <v>N/A</v>
      </c>
      <c r="I62" s="12">
        <v>15.29</v>
      </c>
      <c r="J62" s="12">
        <v>-5.96</v>
      </c>
      <c r="K62" s="47" t="s">
        <v>739</v>
      </c>
      <c r="L62" s="9" t="str">
        <f t="shared" si="11"/>
        <v>Yes</v>
      </c>
    </row>
    <row r="63" spans="1:12" x14ac:dyDescent="0.2">
      <c r="A63" s="3" t="s">
        <v>1697</v>
      </c>
      <c r="B63" s="37" t="s">
        <v>213</v>
      </c>
      <c r="C63" s="49">
        <v>8844.5837322999996</v>
      </c>
      <c r="D63" s="46" t="str">
        <f t="shared" si="8"/>
        <v>N/A</v>
      </c>
      <c r="E63" s="49">
        <v>8774.6715836999992</v>
      </c>
      <c r="F63" s="46" t="str">
        <f t="shared" si="9"/>
        <v>N/A</v>
      </c>
      <c r="G63" s="49">
        <v>9277.0988429000008</v>
      </c>
      <c r="H63" s="46" t="str">
        <f t="shared" si="10"/>
        <v>N/A</v>
      </c>
      <c r="I63" s="12">
        <v>-0.79</v>
      </c>
      <c r="J63" s="12">
        <v>5.726</v>
      </c>
      <c r="K63" s="47" t="s">
        <v>739</v>
      </c>
      <c r="L63" s="9" t="str">
        <f t="shared" si="11"/>
        <v>Yes</v>
      </c>
    </row>
    <row r="64" spans="1:12" x14ac:dyDescent="0.2">
      <c r="A64" s="3" t="s">
        <v>1698</v>
      </c>
      <c r="B64" s="37" t="s">
        <v>213</v>
      </c>
      <c r="C64" s="49">
        <v>938.95314427000005</v>
      </c>
      <c r="D64" s="46" t="str">
        <f t="shared" si="8"/>
        <v>N/A</v>
      </c>
      <c r="E64" s="49">
        <v>1096.0794521</v>
      </c>
      <c r="F64" s="46" t="str">
        <f t="shared" si="9"/>
        <v>N/A</v>
      </c>
      <c r="G64" s="49">
        <v>931.93718165999996</v>
      </c>
      <c r="H64" s="46" t="str">
        <f t="shared" si="10"/>
        <v>N/A</v>
      </c>
      <c r="I64" s="12">
        <v>16.73</v>
      </c>
      <c r="J64" s="12">
        <v>-15</v>
      </c>
      <c r="K64" s="47" t="s">
        <v>739</v>
      </c>
      <c r="L64" s="9" t="str">
        <f t="shared" si="11"/>
        <v>Yes</v>
      </c>
    </row>
    <row r="65" spans="1:12" x14ac:dyDescent="0.2">
      <c r="A65" s="3" t="s">
        <v>1699</v>
      </c>
      <c r="B65" s="37" t="s">
        <v>213</v>
      </c>
      <c r="C65" s="49">
        <v>5041.1864509999996</v>
      </c>
      <c r="D65" s="46" t="str">
        <f t="shared" si="8"/>
        <v>N/A</v>
      </c>
      <c r="E65" s="49">
        <v>4933.6411660000003</v>
      </c>
      <c r="F65" s="46" t="str">
        <f t="shared" si="9"/>
        <v>N/A</v>
      </c>
      <c r="G65" s="49">
        <v>4519.6174072000003</v>
      </c>
      <c r="H65" s="46" t="str">
        <f t="shared" si="10"/>
        <v>N/A</v>
      </c>
      <c r="I65" s="12">
        <v>-2.13</v>
      </c>
      <c r="J65" s="12">
        <v>-8.39</v>
      </c>
      <c r="K65" s="47" t="s">
        <v>739</v>
      </c>
      <c r="L65" s="9" t="str">
        <f t="shared" si="11"/>
        <v>Yes</v>
      </c>
    </row>
    <row r="66" spans="1:12" x14ac:dyDescent="0.2">
      <c r="A66" s="3" t="s">
        <v>1700</v>
      </c>
      <c r="B66" s="37" t="s">
        <v>213</v>
      </c>
      <c r="C66" s="49">
        <v>3214.3211915000002</v>
      </c>
      <c r="D66" s="46" t="str">
        <f t="shared" si="8"/>
        <v>N/A</v>
      </c>
      <c r="E66" s="49">
        <v>3162.8305488000001</v>
      </c>
      <c r="F66" s="46" t="str">
        <f t="shared" si="9"/>
        <v>N/A</v>
      </c>
      <c r="G66" s="49">
        <v>2923.4362522000001</v>
      </c>
      <c r="H66" s="46" t="str">
        <f t="shared" si="10"/>
        <v>N/A</v>
      </c>
      <c r="I66" s="12">
        <v>-1.6</v>
      </c>
      <c r="J66" s="12">
        <v>-7.57</v>
      </c>
      <c r="K66" s="47" t="s">
        <v>739</v>
      </c>
      <c r="L66" s="9" t="str">
        <f t="shared" si="11"/>
        <v>Yes</v>
      </c>
    </row>
    <row r="67" spans="1:12" x14ac:dyDescent="0.2">
      <c r="A67" s="3" t="s">
        <v>1701</v>
      </c>
      <c r="B67" s="37" t="s">
        <v>213</v>
      </c>
      <c r="C67" s="49">
        <v>4693.8</v>
      </c>
      <c r="D67" s="46" t="str">
        <f t="shared" si="8"/>
        <v>N/A</v>
      </c>
      <c r="E67" s="49">
        <v>7822.6</v>
      </c>
      <c r="F67" s="46" t="str">
        <f t="shared" si="9"/>
        <v>N/A</v>
      </c>
      <c r="G67" s="49">
        <v>0.75</v>
      </c>
      <c r="H67" s="46" t="str">
        <f t="shared" si="10"/>
        <v>N/A</v>
      </c>
      <c r="I67" s="12">
        <v>66.66</v>
      </c>
      <c r="J67" s="12">
        <v>-100</v>
      </c>
      <c r="K67" s="47" t="s">
        <v>739</v>
      </c>
      <c r="L67" s="9" t="str">
        <f t="shared" si="11"/>
        <v>No</v>
      </c>
    </row>
    <row r="68" spans="1:12" x14ac:dyDescent="0.2">
      <c r="A68" s="2" t="s">
        <v>1702</v>
      </c>
      <c r="B68" s="37" t="s">
        <v>213</v>
      </c>
      <c r="C68" s="49">
        <v>2873.2593655999999</v>
      </c>
      <c r="D68" s="46" t="str">
        <f t="shared" si="8"/>
        <v>N/A</v>
      </c>
      <c r="E68" s="49">
        <v>2820.1485962000002</v>
      </c>
      <c r="F68" s="46" t="str">
        <f t="shared" si="9"/>
        <v>N/A</v>
      </c>
      <c r="G68" s="49">
        <v>2900.7389618000002</v>
      </c>
      <c r="H68" s="46" t="str">
        <f t="shared" si="10"/>
        <v>N/A</v>
      </c>
      <c r="I68" s="12">
        <v>-1.85</v>
      </c>
      <c r="J68" s="12">
        <v>2.8580000000000001</v>
      </c>
      <c r="K68" s="47" t="s">
        <v>739</v>
      </c>
      <c r="L68" s="9" t="str">
        <f t="shared" si="11"/>
        <v>Yes</v>
      </c>
    </row>
    <row r="69" spans="1:12" x14ac:dyDescent="0.2">
      <c r="A69" s="2" t="s">
        <v>1703</v>
      </c>
      <c r="B69" s="37" t="s">
        <v>213</v>
      </c>
      <c r="C69" s="49">
        <v>2792.84</v>
      </c>
      <c r="D69" s="46" t="str">
        <f t="shared" si="8"/>
        <v>N/A</v>
      </c>
      <c r="E69" s="49">
        <v>5190.5652173999997</v>
      </c>
      <c r="F69" s="46" t="str">
        <f t="shared" si="9"/>
        <v>N/A</v>
      </c>
      <c r="G69" s="49">
        <v>3884.6851852</v>
      </c>
      <c r="H69" s="46" t="str">
        <f t="shared" si="10"/>
        <v>N/A</v>
      </c>
      <c r="I69" s="12">
        <v>85.85</v>
      </c>
      <c r="J69" s="12">
        <v>-25.2</v>
      </c>
      <c r="K69" s="47" t="s">
        <v>739</v>
      </c>
      <c r="L69" s="9" t="str">
        <f t="shared" si="11"/>
        <v>Yes</v>
      </c>
    </row>
    <row r="70" spans="1:12" x14ac:dyDescent="0.2">
      <c r="A70" s="48" t="s">
        <v>1704</v>
      </c>
      <c r="B70" s="37" t="s">
        <v>213</v>
      </c>
      <c r="C70" s="49">
        <v>2230.7361411000002</v>
      </c>
      <c r="D70" s="46" t="str">
        <f t="shared" si="8"/>
        <v>N/A</v>
      </c>
      <c r="E70" s="49">
        <v>1872.9714399</v>
      </c>
      <c r="F70" s="46" t="str">
        <f t="shared" si="9"/>
        <v>N/A</v>
      </c>
      <c r="G70" s="49">
        <v>2124.7321517</v>
      </c>
      <c r="H70" s="46" t="str">
        <f t="shared" si="10"/>
        <v>N/A</v>
      </c>
      <c r="I70" s="12">
        <v>-16</v>
      </c>
      <c r="J70" s="12">
        <v>13.44</v>
      </c>
      <c r="K70" s="47" t="s">
        <v>739</v>
      </c>
      <c r="L70" s="9" t="str">
        <f t="shared" si="11"/>
        <v>Yes</v>
      </c>
    </row>
    <row r="71" spans="1:12" x14ac:dyDescent="0.2">
      <c r="A71" s="48" t="s">
        <v>1705</v>
      </c>
      <c r="B71" s="37" t="s">
        <v>213</v>
      </c>
      <c r="C71" s="49">
        <v>6282.7949838000004</v>
      </c>
      <c r="D71" s="46" t="str">
        <f t="shared" si="8"/>
        <v>N/A</v>
      </c>
      <c r="E71" s="49">
        <v>6075.5373178999998</v>
      </c>
      <c r="F71" s="46" t="str">
        <f t="shared" si="9"/>
        <v>N/A</v>
      </c>
      <c r="G71" s="49">
        <v>5522.0926400999997</v>
      </c>
      <c r="H71" s="46" t="str">
        <f t="shared" si="10"/>
        <v>N/A</v>
      </c>
      <c r="I71" s="12">
        <v>-3.3</v>
      </c>
      <c r="J71" s="12">
        <v>-9.11</v>
      </c>
      <c r="K71" s="47" t="s">
        <v>739</v>
      </c>
      <c r="L71" s="9" t="str">
        <f t="shared" si="11"/>
        <v>Yes</v>
      </c>
    </row>
    <row r="72" spans="1:12" x14ac:dyDescent="0.2">
      <c r="A72" s="48" t="s">
        <v>1623</v>
      </c>
      <c r="B72" s="37" t="s">
        <v>213</v>
      </c>
      <c r="C72" s="49">
        <v>2598419440</v>
      </c>
      <c r="D72" s="46" t="str">
        <f t="shared" ref="D72:D135" si="12">IF($B72="N/A","N/A",IF(C72&gt;10,"No",IF(C72&lt;-10,"No","Yes")))</f>
        <v>N/A</v>
      </c>
      <c r="E72" s="49">
        <v>2394478150</v>
      </c>
      <c r="F72" s="46" t="str">
        <f t="shared" ref="F72:F135" si="13">IF($B72="N/A","N/A",IF(E72&gt;10,"No",IF(E72&lt;-10,"No","Yes")))</f>
        <v>N/A</v>
      </c>
      <c r="G72" s="49">
        <v>2006000623</v>
      </c>
      <c r="H72" s="46" t="str">
        <f t="shared" ref="H72:H135" si="14">IF($B72="N/A","N/A",IF(G72&gt;10,"No",IF(G72&lt;-10,"No","Yes")))</f>
        <v>N/A</v>
      </c>
      <c r="I72" s="12">
        <v>-7.85</v>
      </c>
      <c r="J72" s="12">
        <v>-16.2</v>
      </c>
      <c r="K72" s="47" t="s">
        <v>739</v>
      </c>
      <c r="L72" s="9" t="str">
        <f t="shared" ref="L72:L132" si="15">IF(J72="Div by 0", "N/A", IF(K72="N/A","N/A", IF(J72&gt;VALUE(MID(K72,1,2)), "No", IF(J72&lt;-1*VALUE(MID(K72,1,2)), "No", "Yes"))))</f>
        <v>Yes</v>
      </c>
    </row>
    <row r="73" spans="1:12" x14ac:dyDescent="0.2">
      <c r="A73" s="48" t="s">
        <v>1624</v>
      </c>
      <c r="B73" s="37" t="s">
        <v>213</v>
      </c>
      <c r="C73" s="38">
        <v>114051</v>
      </c>
      <c r="D73" s="46" t="str">
        <f t="shared" si="12"/>
        <v>N/A</v>
      </c>
      <c r="E73" s="38">
        <v>106179</v>
      </c>
      <c r="F73" s="46" t="str">
        <f t="shared" si="13"/>
        <v>N/A</v>
      </c>
      <c r="G73" s="38">
        <v>87676</v>
      </c>
      <c r="H73" s="46" t="str">
        <f t="shared" si="14"/>
        <v>N/A</v>
      </c>
      <c r="I73" s="12">
        <v>-6.9</v>
      </c>
      <c r="J73" s="12">
        <v>-17.399999999999999</v>
      </c>
      <c r="K73" s="47" t="s">
        <v>739</v>
      </c>
      <c r="L73" s="9" t="str">
        <f t="shared" si="15"/>
        <v>Yes</v>
      </c>
    </row>
    <row r="74" spans="1:12" x14ac:dyDescent="0.2">
      <c r="A74" s="48" t="s">
        <v>1317</v>
      </c>
      <c r="B74" s="37" t="s">
        <v>213</v>
      </c>
      <c r="C74" s="49">
        <v>22782.960605</v>
      </c>
      <c r="D74" s="46" t="str">
        <f t="shared" si="12"/>
        <v>N/A</v>
      </c>
      <c r="E74" s="49">
        <v>22551.334538999999</v>
      </c>
      <c r="F74" s="46" t="str">
        <f t="shared" si="13"/>
        <v>N/A</v>
      </c>
      <c r="G74" s="49">
        <v>22879.700521999999</v>
      </c>
      <c r="H74" s="46" t="str">
        <f t="shared" si="14"/>
        <v>N/A</v>
      </c>
      <c r="I74" s="12">
        <v>-1.02</v>
      </c>
      <c r="J74" s="12">
        <v>1.456</v>
      </c>
      <c r="K74" s="47" t="s">
        <v>739</v>
      </c>
      <c r="L74" s="9" t="str">
        <f t="shared" si="15"/>
        <v>Yes</v>
      </c>
    </row>
    <row r="75" spans="1:12" ht="25.5" x14ac:dyDescent="0.2">
      <c r="A75" s="48" t="s">
        <v>1318</v>
      </c>
      <c r="B75" s="37" t="s">
        <v>213</v>
      </c>
      <c r="C75" s="38">
        <v>13.322671436</v>
      </c>
      <c r="D75" s="46" t="str">
        <f t="shared" si="12"/>
        <v>N/A</v>
      </c>
      <c r="E75" s="38">
        <v>24.348694185999999</v>
      </c>
      <c r="F75" s="46" t="str">
        <f t="shared" si="13"/>
        <v>N/A</v>
      </c>
      <c r="G75" s="38">
        <v>25.254893015</v>
      </c>
      <c r="H75" s="46" t="str">
        <f t="shared" si="14"/>
        <v>N/A</v>
      </c>
      <c r="I75" s="12">
        <v>82.76</v>
      </c>
      <c r="J75" s="12">
        <v>3.722</v>
      </c>
      <c r="K75" s="47" t="s">
        <v>739</v>
      </c>
      <c r="L75" s="9" t="str">
        <f t="shared" si="15"/>
        <v>Yes</v>
      </c>
    </row>
    <row r="76" spans="1:12" ht="25.5" x14ac:dyDescent="0.2">
      <c r="A76" s="48" t="s">
        <v>548</v>
      </c>
      <c r="B76" s="37" t="s">
        <v>213</v>
      </c>
      <c r="C76" s="49">
        <v>17612477</v>
      </c>
      <c r="D76" s="46" t="str">
        <f t="shared" si="12"/>
        <v>N/A</v>
      </c>
      <c r="E76" s="49">
        <v>17233192</v>
      </c>
      <c r="F76" s="46" t="str">
        <f t="shared" si="13"/>
        <v>N/A</v>
      </c>
      <c r="G76" s="49">
        <v>15879528</v>
      </c>
      <c r="H76" s="46" t="str">
        <f t="shared" si="14"/>
        <v>N/A</v>
      </c>
      <c r="I76" s="12">
        <v>-2.15</v>
      </c>
      <c r="J76" s="12">
        <v>-7.85</v>
      </c>
      <c r="K76" s="47" t="s">
        <v>739</v>
      </c>
      <c r="L76" s="9" t="str">
        <f t="shared" si="15"/>
        <v>Yes</v>
      </c>
    </row>
    <row r="77" spans="1:12" x14ac:dyDescent="0.2">
      <c r="A77" s="48" t="s">
        <v>549</v>
      </c>
      <c r="B77" s="37" t="s">
        <v>213</v>
      </c>
      <c r="C77" s="38">
        <v>297</v>
      </c>
      <c r="D77" s="46" t="str">
        <f t="shared" si="12"/>
        <v>N/A</v>
      </c>
      <c r="E77" s="38">
        <v>250</v>
      </c>
      <c r="F77" s="46" t="str">
        <f t="shared" si="13"/>
        <v>N/A</v>
      </c>
      <c r="G77" s="38">
        <v>227</v>
      </c>
      <c r="H77" s="46" t="str">
        <f t="shared" si="14"/>
        <v>N/A</v>
      </c>
      <c r="I77" s="12">
        <v>-15.8</v>
      </c>
      <c r="J77" s="12">
        <v>-9.1999999999999993</v>
      </c>
      <c r="K77" s="47" t="s">
        <v>739</v>
      </c>
      <c r="L77" s="9" t="str">
        <f t="shared" si="15"/>
        <v>Yes</v>
      </c>
    </row>
    <row r="78" spans="1:12" x14ac:dyDescent="0.2">
      <c r="A78" s="48" t="s">
        <v>1319</v>
      </c>
      <c r="B78" s="37" t="s">
        <v>213</v>
      </c>
      <c r="C78" s="49">
        <v>59301.269359999998</v>
      </c>
      <c r="D78" s="46" t="str">
        <f t="shared" si="12"/>
        <v>N/A</v>
      </c>
      <c r="E78" s="49">
        <v>68932.767999999996</v>
      </c>
      <c r="F78" s="46" t="str">
        <f t="shared" si="13"/>
        <v>N/A</v>
      </c>
      <c r="G78" s="49">
        <v>69953.867840999999</v>
      </c>
      <c r="H78" s="46" t="str">
        <f t="shared" si="14"/>
        <v>N/A</v>
      </c>
      <c r="I78" s="12">
        <v>16.239999999999998</v>
      </c>
      <c r="J78" s="12">
        <v>1.4810000000000001</v>
      </c>
      <c r="K78" s="47" t="s">
        <v>739</v>
      </c>
      <c r="L78" s="9" t="str">
        <f t="shared" si="15"/>
        <v>Yes</v>
      </c>
    </row>
    <row r="79" spans="1:12" ht="25.5" x14ac:dyDescent="0.2">
      <c r="A79" s="48" t="s">
        <v>550</v>
      </c>
      <c r="B79" s="37" t="s">
        <v>213</v>
      </c>
      <c r="C79" s="49">
        <v>285553679</v>
      </c>
      <c r="D79" s="46" t="str">
        <f t="shared" si="12"/>
        <v>N/A</v>
      </c>
      <c r="E79" s="49">
        <v>272211123</v>
      </c>
      <c r="F79" s="46" t="str">
        <f t="shared" si="13"/>
        <v>N/A</v>
      </c>
      <c r="G79" s="49">
        <v>260639639</v>
      </c>
      <c r="H79" s="46" t="str">
        <f t="shared" si="14"/>
        <v>N/A</v>
      </c>
      <c r="I79" s="12">
        <v>-4.67</v>
      </c>
      <c r="J79" s="12">
        <v>-4.25</v>
      </c>
      <c r="K79" s="47" t="s">
        <v>739</v>
      </c>
      <c r="L79" s="9" t="str">
        <f t="shared" si="15"/>
        <v>Yes</v>
      </c>
    </row>
    <row r="80" spans="1:12" x14ac:dyDescent="0.2">
      <c r="A80" s="48" t="s">
        <v>551</v>
      </c>
      <c r="B80" s="37" t="s">
        <v>213</v>
      </c>
      <c r="C80" s="38">
        <v>6169</v>
      </c>
      <c r="D80" s="46" t="str">
        <f t="shared" si="12"/>
        <v>N/A</v>
      </c>
      <c r="E80" s="38">
        <v>6024</v>
      </c>
      <c r="F80" s="46" t="str">
        <f t="shared" si="13"/>
        <v>N/A</v>
      </c>
      <c r="G80" s="38">
        <v>5384</v>
      </c>
      <c r="H80" s="46" t="str">
        <f t="shared" si="14"/>
        <v>N/A</v>
      </c>
      <c r="I80" s="12">
        <v>-2.35</v>
      </c>
      <c r="J80" s="12">
        <v>-10.6</v>
      </c>
      <c r="K80" s="47" t="s">
        <v>739</v>
      </c>
      <c r="L80" s="9" t="str">
        <f t="shared" si="15"/>
        <v>Yes</v>
      </c>
    </row>
    <row r="81" spans="1:12" ht="25.5" x14ac:dyDescent="0.2">
      <c r="A81" s="48" t="s">
        <v>1320</v>
      </c>
      <c r="B81" s="37" t="s">
        <v>213</v>
      </c>
      <c r="C81" s="49">
        <v>46288.487437000003</v>
      </c>
      <c r="D81" s="46" t="str">
        <f t="shared" si="12"/>
        <v>N/A</v>
      </c>
      <c r="E81" s="49">
        <v>45187.769421999998</v>
      </c>
      <c r="F81" s="46" t="str">
        <f t="shared" si="13"/>
        <v>N/A</v>
      </c>
      <c r="G81" s="49">
        <v>48410.036960999998</v>
      </c>
      <c r="H81" s="46" t="str">
        <f t="shared" si="14"/>
        <v>N/A</v>
      </c>
      <c r="I81" s="12">
        <v>-2.38</v>
      </c>
      <c r="J81" s="12">
        <v>7.1310000000000002</v>
      </c>
      <c r="K81" s="47" t="s">
        <v>739</v>
      </c>
      <c r="L81" s="9" t="str">
        <f t="shared" si="15"/>
        <v>Yes</v>
      </c>
    </row>
    <row r="82" spans="1:12" ht="25.5" x14ac:dyDescent="0.2">
      <c r="A82" s="48" t="s">
        <v>552</v>
      </c>
      <c r="B82" s="37" t="s">
        <v>213</v>
      </c>
      <c r="C82" s="49">
        <v>1345174040</v>
      </c>
      <c r="D82" s="46" t="str">
        <f t="shared" si="12"/>
        <v>N/A</v>
      </c>
      <c r="E82" s="49">
        <v>1424740078</v>
      </c>
      <c r="F82" s="46" t="str">
        <f t="shared" si="13"/>
        <v>N/A</v>
      </c>
      <c r="G82" s="49">
        <v>1333407158</v>
      </c>
      <c r="H82" s="46" t="str">
        <f t="shared" si="14"/>
        <v>N/A</v>
      </c>
      <c r="I82" s="12">
        <v>5.915</v>
      </c>
      <c r="J82" s="12">
        <v>-6.41</v>
      </c>
      <c r="K82" s="47" t="s">
        <v>739</v>
      </c>
      <c r="L82" s="9" t="str">
        <f t="shared" si="15"/>
        <v>Yes</v>
      </c>
    </row>
    <row r="83" spans="1:12" x14ac:dyDescent="0.2">
      <c r="A83" s="48" t="s">
        <v>553</v>
      </c>
      <c r="B83" s="37" t="s">
        <v>213</v>
      </c>
      <c r="C83" s="38">
        <v>3053</v>
      </c>
      <c r="D83" s="46" t="str">
        <f t="shared" si="12"/>
        <v>N/A</v>
      </c>
      <c r="E83" s="38">
        <v>3000</v>
      </c>
      <c r="F83" s="46" t="str">
        <f t="shared" si="13"/>
        <v>N/A</v>
      </c>
      <c r="G83" s="38">
        <v>2895</v>
      </c>
      <c r="H83" s="46" t="str">
        <f t="shared" si="14"/>
        <v>N/A</v>
      </c>
      <c r="I83" s="12">
        <v>-1.74</v>
      </c>
      <c r="J83" s="12">
        <v>-3.5</v>
      </c>
      <c r="K83" s="47" t="s">
        <v>739</v>
      </c>
      <c r="L83" s="9" t="str">
        <f t="shared" si="15"/>
        <v>Yes</v>
      </c>
    </row>
    <row r="84" spans="1:12" x14ac:dyDescent="0.2">
      <c r="A84" s="48" t="s">
        <v>1321</v>
      </c>
      <c r="B84" s="37" t="s">
        <v>213</v>
      </c>
      <c r="C84" s="49">
        <v>440607.28464000003</v>
      </c>
      <c r="D84" s="46" t="str">
        <f t="shared" si="12"/>
        <v>N/A</v>
      </c>
      <c r="E84" s="49">
        <v>474913.35933000001</v>
      </c>
      <c r="F84" s="46" t="str">
        <f t="shared" si="13"/>
        <v>N/A</v>
      </c>
      <c r="G84" s="49">
        <v>460589.69188</v>
      </c>
      <c r="H84" s="46" t="str">
        <f t="shared" si="14"/>
        <v>N/A</v>
      </c>
      <c r="I84" s="12">
        <v>7.7859999999999996</v>
      </c>
      <c r="J84" s="12">
        <v>-3.02</v>
      </c>
      <c r="K84" s="47" t="s">
        <v>739</v>
      </c>
      <c r="L84" s="9" t="str">
        <f t="shared" si="15"/>
        <v>Yes</v>
      </c>
    </row>
    <row r="85" spans="1:12" x14ac:dyDescent="0.2">
      <c r="A85" s="48" t="s">
        <v>554</v>
      </c>
      <c r="B85" s="37" t="s">
        <v>213</v>
      </c>
      <c r="C85" s="49">
        <v>972899835</v>
      </c>
      <c r="D85" s="46" t="str">
        <f t="shared" si="12"/>
        <v>N/A</v>
      </c>
      <c r="E85" s="49">
        <v>946737351</v>
      </c>
      <c r="F85" s="46" t="str">
        <f t="shared" si="13"/>
        <v>N/A</v>
      </c>
      <c r="G85" s="49">
        <v>968275670</v>
      </c>
      <c r="H85" s="46" t="str">
        <f t="shared" si="14"/>
        <v>N/A</v>
      </c>
      <c r="I85" s="12">
        <v>-2.69</v>
      </c>
      <c r="J85" s="12">
        <v>2.2749999999999999</v>
      </c>
      <c r="K85" s="47" t="s">
        <v>739</v>
      </c>
      <c r="L85" s="9" t="str">
        <f t="shared" si="15"/>
        <v>Yes</v>
      </c>
    </row>
    <row r="86" spans="1:12" x14ac:dyDescent="0.2">
      <c r="A86" s="48" t="s">
        <v>555</v>
      </c>
      <c r="B86" s="37" t="s">
        <v>213</v>
      </c>
      <c r="C86" s="38">
        <v>14362</v>
      </c>
      <c r="D86" s="46" t="str">
        <f t="shared" si="12"/>
        <v>N/A</v>
      </c>
      <c r="E86" s="38">
        <v>13324</v>
      </c>
      <c r="F86" s="46" t="str">
        <f t="shared" si="13"/>
        <v>N/A</v>
      </c>
      <c r="G86" s="38">
        <v>12428</v>
      </c>
      <c r="H86" s="46" t="str">
        <f t="shared" si="14"/>
        <v>N/A</v>
      </c>
      <c r="I86" s="12">
        <v>-7.23</v>
      </c>
      <c r="J86" s="12">
        <v>-6.72</v>
      </c>
      <c r="K86" s="47" t="s">
        <v>739</v>
      </c>
      <c r="L86" s="9" t="str">
        <f t="shared" si="15"/>
        <v>Yes</v>
      </c>
    </row>
    <row r="87" spans="1:12" x14ac:dyDescent="0.2">
      <c r="A87" s="48" t="s">
        <v>1322</v>
      </c>
      <c r="B87" s="37" t="s">
        <v>213</v>
      </c>
      <c r="C87" s="49">
        <v>67741.250174000001</v>
      </c>
      <c r="D87" s="46" t="str">
        <f t="shared" si="12"/>
        <v>N/A</v>
      </c>
      <c r="E87" s="49">
        <v>71055.039852999995</v>
      </c>
      <c r="F87" s="46" t="str">
        <f t="shared" si="13"/>
        <v>N/A</v>
      </c>
      <c r="G87" s="49">
        <v>77910.819923000003</v>
      </c>
      <c r="H87" s="46" t="str">
        <f t="shared" si="14"/>
        <v>N/A</v>
      </c>
      <c r="I87" s="12">
        <v>4.8920000000000003</v>
      </c>
      <c r="J87" s="12">
        <v>9.6489999999999991</v>
      </c>
      <c r="K87" s="47" t="s">
        <v>739</v>
      </c>
      <c r="L87" s="9" t="str">
        <f t="shared" si="15"/>
        <v>Yes</v>
      </c>
    </row>
    <row r="88" spans="1:12" ht="25.5" x14ac:dyDescent="0.2">
      <c r="A88" s="48" t="s">
        <v>556</v>
      </c>
      <c r="B88" s="37" t="s">
        <v>213</v>
      </c>
      <c r="C88" s="49">
        <v>144855191</v>
      </c>
      <c r="D88" s="46" t="str">
        <f t="shared" si="12"/>
        <v>N/A</v>
      </c>
      <c r="E88" s="49">
        <v>150606619</v>
      </c>
      <c r="F88" s="46" t="str">
        <f t="shared" si="13"/>
        <v>N/A</v>
      </c>
      <c r="G88" s="49">
        <v>131154049</v>
      </c>
      <c r="H88" s="46" t="str">
        <f t="shared" si="14"/>
        <v>N/A</v>
      </c>
      <c r="I88" s="12">
        <v>3.97</v>
      </c>
      <c r="J88" s="12">
        <v>-12.9</v>
      </c>
      <c r="K88" s="47" t="s">
        <v>739</v>
      </c>
      <c r="L88" s="9" t="str">
        <f t="shared" si="15"/>
        <v>Yes</v>
      </c>
    </row>
    <row r="89" spans="1:12" x14ac:dyDescent="0.2">
      <c r="A89" s="48" t="s">
        <v>557</v>
      </c>
      <c r="B89" s="37" t="s">
        <v>213</v>
      </c>
      <c r="C89" s="38">
        <v>319210</v>
      </c>
      <c r="D89" s="46" t="str">
        <f t="shared" si="12"/>
        <v>N/A</v>
      </c>
      <c r="E89" s="38">
        <v>319242</v>
      </c>
      <c r="F89" s="46" t="str">
        <f t="shared" si="13"/>
        <v>N/A</v>
      </c>
      <c r="G89" s="38">
        <v>270267</v>
      </c>
      <c r="H89" s="46" t="str">
        <f t="shared" si="14"/>
        <v>N/A</v>
      </c>
      <c r="I89" s="12">
        <v>0.01</v>
      </c>
      <c r="J89" s="12">
        <v>-15.3</v>
      </c>
      <c r="K89" s="47" t="s">
        <v>739</v>
      </c>
      <c r="L89" s="9" t="str">
        <f t="shared" si="15"/>
        <v>Yes</v>
      </c>
    </row>
    <row r="90" spans="1:12" x14ac:dyDescent="0.2">
      <c r="A90" s="48" t="s">
        <v>1323</v>
      </c>
      <c r="B90" s="37" t="s">
        <v>213</v>
      </c>
      <c r="C90" s="49">
        <v>453.79277278000001</v>
      </c>
      <c r="D90" s="46" t="str">
        <f t="shared" si="12"/>
        <v>N/A</v>
      </c>
      <c r="E90" s="49">
        <v>471.76317339000002</v>
      </c>
      <c r="F90" s="46" t="str">
        <f t="shared" si="13"/>
        <v>N/A</v>
      </c>
      <c r="G90" s="49">
        <v>485.27585313999998</v>
      </c>
      <c r="H90" s="46" t="str">
        <f t="shared" si="14"/>
        <v>N/A</v>
      </c>
      <c r="I90" s="12">
        <v>3.96</v>
      </c>
      <c r="J90" s="12">
        <v>2.8639999999999999</v>
      </c>
      <c r="K90" s="47" t="s">
        <v>739</v>
      </c>
      <c r="L90" s="9" t="str">
        <f t="shared" si="15"/>
        <v>Yes</v>
      </c>
    </row>
    <row r="91" spans="1:12" x14ac:dyDescent="0.2">
      <c r="A91" s="48" t="s">
        <v>558</v>
      </c>
      <c r="B91" s="37" t="s">
        <v>213</v>
      </c>
      <c r="C91" s="49">
        <v>78042857</v>
      </c>
      <c r="D91" s="46" t="str">
        <f t="shared" si="12"/>
        <v>N/A</v>
      </c>
      <c r="E91" s="49">
        <v>65604385</v>
      </c>
      <c r="F91" s="46" t="str">
        <f t="shared" si="13"/>
        <v>N/A</v>
      </c>
      <c r="G91" s="49">
        <v>44277162</v>
      </c>
      <c r="H91" s="46" t="str">
        <f t="shared" si="14"/>
        <v>N/A</v>
      </c>
      <c r="I91" s="12">
        <v>-15.9</v>
      </c>
      <c r="J91" s="12">
        <v>-32.5</v>
      </c>
      <c r="K91" s="47" t="s">
        <v>739</v>
      </c>
      <c r="L91" s="9" t="str">
        <f t="shared" si="15"/>
        <v>No</v>
      </c>
    </row>
    <row r="92" spans="1:12" x14ac:dyDescent="0.2">
      <c r="A92" s="48" t="s">
        <v>559</v>
      </c>
      <c r="B92" s="37" t="s">
        <v>213</v>
      </c>
      <c r="C92" s="38">
        <v>151836</v>
      </c>
      <c r="D92" s="46" t="str">
        <f t="shared" si="12"/>
        <v>N/A</v>
      </c>
      <c r="E92" s="38">
        <v>134193</v>
      </c>
      <c r="F92" s="46" t="str">
        <f t="shared" si="13"/>
        <v>N/A</v>
      </c>
      <c r="G92" s="38">
        <v>98114</v>
      </c>
      <c r="H92" s="46" t="str">
        <f t="shared" si="14"/>
        <v>N/A</v>
      </c>
      <c r="I92" s="12">
        <v>-11.6</v>
      </c>
      <c r="J92" s="12">
        <v>-26.9</v>
      </c>
      <c r="K92" s="47" t="s">
        <v>739</v>
      </c>
      <c r="L92" s="9" t="str">
        <f t="shared" si="15"/>
        <v>Yes</v>
      </c>
    </row>
    <row r="93" spans="1:12" x14ac:dyDescent="0.2">
      <c r="A93" s="48" t="s">
        <v>1324</v>
      </c>
      <c r="B93" s="37" t="s">
        <v>213</v>
      </c>
      <c r="C93" s="49">
        <v>513.99442161000002</v>
      </c>
      <c r="D93" s="46" t="str">
        <f t="shared" si="12"/>
        <v>N/A</v>
      </c>
      <c r="E93" s="49">
        <v>488.88082836000001</v>
      </c>
      <c r="F93" s="46" t="str">
        <f t="shared" si="13"/>
        <v>N/A</v>
      </c>
      <c r="G93" s="49">
        <v>451.28281386999998</v>
      </c>
      <c r="H93" s="46" t="str">
        <f t="shared" si="14"/>
        <v>N/A</v>
      </c>
      <c r="I93" s="12">
        <v>-4.8899999999999997</v>
      </c>
      <c r="J93" s="12">
        <v>-7.69</v>
      </c>
      <c r="K93" s="47" t="s">
        <v>739</v>
      </c>
      <c r="L93" s="9" t="str">
        <f t="shared" si="15"/>
        <v>Yes</v>
      </c>
    </row>
    <row r="94" spans="1:12" ht="25.5" x14ac:dyDescent="0.2">
      <c r="A94" s="48" t="s">
        <v>560</v>
      </c>
      <c r="B94" s="37" t="s">
        <v>213</v>
      </c>
      <c r="C94" s="49">
        <v>1877282</v>
      </c>
      <c r="D94" s="46" t="str">
        <f t="shared" si="12"/>
        <v>N/A</v>
      </c>
      <c r="E94" s="49">
        <v>1756092</v>
      </c>
      <c r="F94" s="46" t="str">
        <f t="shared" si="13"/>
        <v>N/A</v>
      </c>
      <c r="G94" s="49">
        <v>1433109</v>
      </c>
      <c r="H94" s="46" t="str">
        <f t="shared" si="14"/>
        <v>N/A</v>
      </c>
      <c r="I94" s="12">
        <v>-6.46</v>
      </c>
      <c r="J94" s="12">
        <v>-18.399999999999999</v>
      </c>
      <c r="K94" s="47" t="s">
        <v>739</v>
      </c>
      <c r="L94" s="9" t="str">
        <f t="shared" si="15"/>
        <v>Yes</v>
      </c>
    </row>
    <row r="95" spans="1:12" x14ac:dyDescent="0.2">
      <c r="A95" s="48" t="s">
        <v>561</v>
      </c>
      <c r="B95" s="37" t="s">
        <v>213</v>
      </c>
      <c r="C95" s="38">
        <v>30813</v>
      </c>
      <c r="D95" s="46" t="str">
        <f t="shared" si="12"/>
        <v>N/A</v>
      </c>
      <c r="E95" s="38">
        <v>28113</v>
      </c>
      <c r="F95" s="46" t="str">
        <f t="shared" si="13"/>
        <v>N/A</v>
      </c>
      <c r="G95" s="38">
        <v>22060</v>
      </c>
      <c r="H95" s="46" t="str">
        <f t="shared" si="14"/>
        <v>N/A</v>
      </c>
      <c r="I95" s="12">
        <v>-8.76</v>
      </c>
      <c r="J95" s="12">
        <v>-21.5</v>
      </c>
      <c r="K95" s="47" t="s">
        <v>739</v>
      </c>
      <c r="L95" s="9" t="str">
        <f t="shared" si="15"/>
        <v>Yes</v>
      </c>
    </row>
    <row r="96" spans="1:12" ht="25.5" x14ac:dyDescent="0.2">
      <c r="A96" s="48" t="s">
        <v>1325</v>
      </c>
      <c r="B96" s="37" t="s">
        <v>213</v>
      </c>
      <c r="C96" s="49">
        <v>60.924999188999998</v>
      </c>
      <c r="D96" s="46" t="str">
        <f t="shared" si="12"/>
        <v>N/A</v>
      </c>
      <c r="E96" s="49">
        <v>62.465478603999998</v>
      </c>
      <c r="F96" s="46" t="str">
        <f t="shared" si="13"/>
        <v>N/A</v>
      </c>
      <c r="G96" s="49">
        <v>64.964143246000006</v>
      </c>
      <c r="H96" s="46" t="str">
        <f t="shared" si="14"/>
        <v>N/A</v>
      </c>
      <c r="I96" s="12">
        <v>2.528</v>
      </c>
      <c r="J96" s="12">
        <v>4</v>
      </c>
      <c r="K96" s="47" t="s">
        <v>739</v>
      </c>
      <c r="L96" s="9" t="str">
        <f t="shared" si="15"/>
        <v>Yes</v>
      </c>
    </row>
    <row r="97" spans="1:12" ht="25.5" x14ac:dyDescent="0.2">
      <c r="A97" s="48" t="s">
        <v>562</v>
      </c>
      <c r="B97" s="37" t="s">
        <v>213</v>
      </c>
      <c r="C97" s="49">
        <v>449542339</v>
      </c>
      <c r="D97" s="46" t="str">
        <f t="shared" si="12"/>
        <v>N/A</v>
      </c>
      <c r="E97" s="49">
        <v>417960037</v>
      </c>
      <c r="F97" s="46" t="str">
        <f t="shared" si="13"/>
        <v>N/A</v>
      </c>
      <c r="G97" s="49">
        <v>335367013</v>
      </c>
      <c r="H97" s="46" t="str">
        <f t="shared" si="14"/>
        <v>N/A</v>
      </c>
      <c r="I97" s="12">
        <v>-7.03</v>
      </c>
      <c r="J97" s="12">
        <v>-19.8</v>
      </c>
      <c r="K97" s="47" t="s">
        <v>739</v>
      </c>
      <c r="L97" s="9" t="str">
        <f t="shared" si="15"/>
        <v>Yes</v>
      </c>
    </row>
    <row r="98" spans="1:12" x14ac:dyDescent="0.2">
      <c r="A98" s="48" t="s">
        <v>563</v>
      </c>
      <c r="B98" s="37" t="s">
        <v>213</v>
      </c>
      <c r="C98" s="38">
        <v>328194</v>
      </c>
      <c r="D98" s="46" t="str">
        <f t="shared" si="12"/>
        <v>N/A</v>
      </c>
      <c r="E98" s="38">
        <v>301906</v>
      </c>
      <c r="F98" s="46" t="str">
        <f t="shared" si="13"/>
        <v>N/A</v>
      </c>
      <c r="G98" s="38">
        <v>247394</v>
      </c>
      <c r="H98" s="46" t="str">
        <f t="shared" si="14"/>
        <v>N/A</v>
      </c>
      <c r="I98" s="12">
        <v>-8.01</v>
      </c>
      <c r="J98" s="12">
        <v>-18.100000000000001</v>
      </c>
      <c r="K98" s="47" t="s">
        <v>739</v>
      </c>
      <c r="L98" s="9" t="str">
        <f t="shared" si="15"/>
        <v>Yes</v>
      </c>
    </row>
    <row r="99" spans="1:12" x14ac:dyDescent="0.2">
      <c r="A99" s="48" t="s">
        <v>1326</v>
      </c>
      <c r="B99" s="37" t="s">
        <v>213</v>
      </c>
      <c r="C99" s="49">
        <v>1369.7457571</v>
      </c>
      <c r="D99" s="46" t="str">
        <f t="shared" si="12"/>
        <v>N/A</v>
      </c>
      <c r="E99" s="49">
        <v>1384.4045398000001</v>
      </c>
      <c r="F99" s="46" t="str">
        <f t="shared" si="13"/>
        <v>N/A</v>
      </c>
      <c r="G99" s="49">
        <v>1355.5988139999999</v>
      </c>
      <c r="H99" s="46" t="str">
        <f t="shared" si="14"/>
        <v>N/A</v>
      </c>
      <c r="I99" s="12">
        <v>1.07</v>
      </c>
      <c r="J99" s="12">
        <v>-2.08</v>
      </c>
      <c r="K99" s="47" t="s">
        <v>739</v>
      </c>
      <c r="L99" s="9" t="str">
        <f t="shared" si="15"/>
        <v>Yes</v>
      </c>
    </row>
    <row r="100" spans="1:12" x14ac:dyDescent="0.2">
      <c r="A100" s="48" t="s">
        <v>564</v>
      </c>
      <c r="B100" s="37" t="s">
        <v>213</v>
      </c>
      <c r="C100" s="49">
        <v>213142832</v>
      </c>
      <c r="D100" s="46" t="str">
        <f t="shared" si="12"/>
        <v>N/A</v>
      </c>
      <c r="E100" s="49">
        <v>218860464</v>
      </c>
      <c r="F100" s="46" t="str">
        <f t="shared" si="13"/>
        <v>N/A</v>
      </c>
      <c r="G100" s="49">
        <v>183470505</v>
      </c>
      <c r="H100" s="46" t="str">
        <f t="shared" si="14"/>
        <v>N/A</v>
      </c>
      <c r="I100" s="12">
        <v>2.6829999999999998</v>
      </c>
      <c r="J100" s="12">
        <v>-16.2</v>
      </c>
      <c r="K100" s="47" t="s">
        <v>739</v>
      </c>
      <c r="L100" s="9" t="str">
        <f t="shared" si="15"/>
        <v>Yes</v>
      </c>
    </row>
    <row r="101" spans="1:12" x14ac:dyDescent="0.2">
      <c r="A101" s="48" t="s">
        <v>565</v>
      </c>
      <c r="B101" s="37" t="s">
        <v>213</v>
      </c>
      <c r="C101" s="38">
        <v>157250</v>
      </c>
      <c r="D101" s="46" t="str">
        <f t="shared" si="12"/>
        <v>N/A</v>
      </c>
      <c r="E101" s="38">
        <v>154791</v>
      </c>
      <c r="F101" s="46" t="str">
        <f t="shared" si="13"/>
        <v>N/A</v>
      </c>
      <c r="G101" s="38">
        <v>127429</v>
      </c>
      <c r="H101" s="46" t="str">
        <f t="shared" si="14"/>
        <v>N/A</v>
      </c>
      <c r="I101" s="12">
        <v>-1.56</v>
      </c>
      <c r="J101" s="12">
        <v>-17.7</v>
      </c>
      <c r="K101" s="47" t="s">
        <v>739</v>
      </c>
      <c r="L101" s="9" t="str">
        <f t="shared" si="15"/>
        <v>Yes</v>
      </c>
    </row>
    <row r="102" spans="1:12" x14ac:dyDescent="0.2">
      <c r="A102" s="48" t="s">
        <v>1327</v>
      </c>
      <c r="B102" s="37" t="s">
        <v>213</v>
      </c>
      <c r="C102" s="49">
        <v>1355.4393132</v>
      </c>
      <c r="D102" s="46" t="str">
        <f t="shared" si="12"/>
        <v>N/A</v>
      </c>
      <c r="E102" s="49">
        <v>1413.9094909</v>
      </c>
      <c r="F102" s="46" t="str">
        <f t="shared" si="13"/>
        <v>N/A</v>
      </c>
      <c r="G102" s="49">
        <v>1439.7861161999999</v>
      </c>
      <c r="H102" s="46" t="str">
        <f t="shared" si="14"/>
        <v>N/A</v>
      </c>
      <c r="I102" s="12">
        <v>4.3140000000000001</v>
      </c>
      <c r="J102" s="12">
        <v>1.83</v>
      </c>
      <c r="K102" s="47" t="s">
        <v>739</v>
      </c>
      <c r="L102" s="9" t="str">
        <f t="shared" si="15"/>
        <v>Yes</v>
      </c>
    </row>
    <row r="103" spans="1:12" ht="25.5" x14ac:dyDescent="0.2">
      <c r="A103" s="48" t="s">
        <v>566</v>
      </c>
      <c r="B103" s="37" t="s">
        <v>213</v>
      </c>
      <c r="C103" s="49">
        <v>270620363</v>
      </c>
      <c r="D103" s="46" t="str">
        <f t="shared" si="12"/>
        <v>N/A</v>
      </c>
      <c r="E103" s="49">
        <v>262400470</v>
      </c>
      <c r="F103" s="46" t="str">
        <f t="shared" si="13"/>
        <v>N/A</v>
      </c>
      <c r="G103" s="49">
        <v>221111337</v>
      </c>
      <c r="H103" s="46" t="str">
        <f t="shared" si="14"/>
        <v>N/A</v>
      </c>
      <c r="I103" s="12">
        <v>-3.04</v>
      </c>
      <c r="J103" s="12">
        <v>-15.7</v>
      </c>
      <c r="K103" s="47" t="s">
        <v>739</v>
      </c>
      <c r="L103" s="9" t="str">
        <f t="shared" si="15"/>
        <v>Yes</v>
      </c>
    </row>
    <row r="104" spans="1:12" x14ac:dyDescent="0.2">
      <c r="A104" s="48" t="s">
        <v>567</v>
      </c>
      <c r="B104" s="37" t="s">
        <v>213</v>
      </c>
      <c r="C104" s="38">
        <v>30177</v>
      </c>
      <c r="D104" s="46" t="str">
        <f t="shared" si="12"/>
        <v>N/A</v>
      </c>
      <c r="E104" s="38">
        <v>26361</v>
      </c>
      <c r="F104" s="46" t="str">
        <f t="shared" si="13"/>
        <v>N/A</v>
      </c>
      <c r="G104" s="38">
        <v>23239</v>
      </c>
      <c r="H104" s="46" t="str">
        <f t="shared" si="14"/>
        <v>N/A</v>
      </c>
      <c r="I104" s="12">
        <v>-12.6</v>
      </c>
      <c r="J104" s="12">
        <v>-11.8</v>
      </c>
      <c r="K104" s="47" t="s">
        <v>739</v>
      </c>
      <c r="L104" s="9" t="str">
        <f t="shared" si="15"/>
        <v>Yes</v>
      </c>
    </row>
    <row r="105" spans="1:12" ht="25.5" x14ac:dyDescent="0.2">
      <c r="A105" s="48" t="s">
        <v>1328</v>
      </c>
      <c r="B105" s="37" t="s">
        <v>213</v>
      </c>
      <c r="C105" s="49">
        <v>8967.7689300000002</v>
      </c>
      <c r="D105" s="46" t="str">
        <f t="shared" si="12"/>
        <v>N/A</v>
      </c>
      <c r="E105" s="49">
        <v>9954.1166874999999</v>
      </c>
      <c r="F105" s="46" t="str">
        <f t="shared" si="13"/>
        <v>N/A</v>
      </c>
      <c r="G105" s="49">
        <v>9514.6665948999998</v>
      </c>
      <c r="H105" s="46" t="str">
        <f t="shared" si="14"/>
        <v>N/A</v>
      </c>
      <c r="I105" s="12">
        <v>11</v>
      </c>
      <c r="J105" s="12">
        <v>-4.41</v>
      </c>
      <c r="K105" s="47" t="s">
        <v>739</v>
      </c>
      <c r="L105" s="9" t="str">
        <f t="shared" si="15"/>
        <v>Yes</v>
      </c>
    </row>
    <row r="106" spans="1:12" ht="25.5" x14ac:dyDescent="0.2">
      <c r="A106" s="48" t="s">
        <v>568</v>
      </c>
      <c r="B106" s="37" t="s">
        <v>213</v>
      </c>
      <c r="C106" s="49">
        <v>59456398</v>
      </c>
      <c r="D106" s="46" t="str">
        <f t="shared" si="12"/>
        <v>N/A</v>
      </c>
      <c r="E106" s="49">
        <v>58248637</v>
      </c>
      <c r="F106" s="46" t="str">
        <f t="shared" si="13"/>
        <v>N/A</v>
      </c>
      <c r="G106" s="49">
        <v>40929776</v>
      </c>
      <c r="H106" s="46" t="str">
        <f t="shared" si="14"/>
        <v>N/A</v>
      </c>
      <c r="I106" s="12">
        <v>-2.0299999999999998</v>
      </c>
      <c r="J106" s="12">
        <v>-29.7</v>
      </c>
      <c r="K106" s="47" t="s">
        <v>739</v>
      </c>
      <c r="L106" s="9" t="str">
        <f t="shared" si="15"/>
        <v>Yes</v>
      </c>
    </row>
    <row r="107" spans="1:12" x14ac:dyDescent="0.2">
      <c r="A107" s="48" t="s">
        <v>569</v>
      </c>
      <c r="B107" s="37" t="s">
        <v>213</v>
      </c>
      <c r="C107" s="38">
        <v>282488</v>
      </c>
      <c r="D107" s="46" t="str">
        <f t="shared" si="12"/>
        <v>N/A</v>
      </c>
      <c r="E107" s="38">
        <v>275874</v>
      </c>
      <c r="F107" s="46" t="str">
        <f t="shared" si="13"/>
        <v>N/A</v>
      </c>
      <c r="G107" s="38">
        <v>231191</v>
      </c>
      <c r="H107" s="46" t="str">
        <f t="shared" si="14"/>
        <v>N/A</v>
      </c>
      <c r="I107" s="12">
        <v>-2.34</v>
      </c>
      <c r="J107" s="12">
        <v>-16.2</v>
      </c>
      <c r="K107" s="47" t="s">
        <v>739</v>
      </c>
      <c r="L107" s="9" t="str">
        <f t="shared" si="15"/>
        <v>Yes</v>
      </c>
    </row>
    <row r="108" spans="1:12" x14ac:dyDescent="0.2">
      <c r="A108" s="48" t="s">
        <v>1329</v>
      </c>
      <c r="B108" s="37" t="s">
        <v>213</v>
      </c>
      <c r="C108" s="49">
        <v>210.47406616000001</v>
      </c>
      <c r="D108" s="46" t="str">
        <f t="shared" si="12"/>
        <v>N/A</v>
      </c>
      <c r="E108" s="49">
        <v>211.14217722999999</v>
      </c>
      <c r="F108" s="46" t="str">
        <f t="shared" si="13"/>
        <v>N/A</v>
      </c>
      <c r="G108" s="49">
        <v>177.03879476</v>
      </c>
      <c r="H108" s="46" t="str">
        <f t="shared" si="14"/>
        <v>N/A</v>
      </c>
      <c r="I108" s="12">
        <v>0.31740000000000002</v>
      </c>
      <c r="J108" s="12">
        <v>-16.2</v>
      </c>
      <c r="K108" s="47" t="s">
        <v>739</v>
      </c>
      <c r="L108" s="9" t="str">
        <f t="shared" si="15"/>
        <v>Yes</v>
      </c>
    </row>
    <row r="109" spans="1:12" x14ac:dyDescent="0.2">
      <c r="A109" s="48" t="s">
        <v>570</v>
      </c>
      <c r="B109" s="37" t="s">
        <v>213</v>
      </c>
      <c r="C109" s="49">
        <v>1157400652</v>
      </c>
      <c r="D109" s="46" t="str">
        <f t="shared" si="12"/>
        <v>N/A</v>
      </c>
      <c r="E109" s="49">
        <v>1066738548</v>
      </c>
      <c r="F109" s="46" t="str">
        <f t="shared" si="13"/>
        <v>N/A</v>
      </c>
      <c r="G109" s="49">
        <v>770467866</v>
      </c>
      <c r="H109" s="46" t="str">
        <f t="shared" si="14"/>
        <v>N/A</v>
      </c>
      <c r="I109" s="12">
        <v>-7.83</v>
      </c>
      <c r="J109" s="12">
        <v>-27.8</v>
      </c>
      <c r="K109" s="47" t="s">
        <v>739</v>
      </c>
      <c r="L109" s="9" t="str">
        <f t="shared" si="15"/>
        <v>Yes</v>
      </c>
    </row>
    <row r="110" spans="1:12" x14ac:dyDescent="0.2">
      <c r="A110" s="48" t="s">
        <v>571</v>
      </c>
      <c r="B110" s="37" t="s">
        <v>213</v>
      </c>
      <c r="C110" s="38">
        <v>377362</v>
      </c>
      <c r="D110" s="46" t="str">
        <f t="shared" si="12"/>
        <v>N/A</v>
      </c>
      <c r="E110" s="38">
        <v>359639</v>
      </c>
      <c r="F110" s="46" t="str">
        <f t="shared" si="13"/>
        <v>N/A</v>
      </c>
      <c r="G110" s="38">
        <v>301773</v>
      </c>
      <c r="H110" s="46" t="str">
        <f t="shared" si="14"/>
        <v>N/A</v>
      </c>
      <c r="I110" s="12">
        <v>-4.7</v>
      </c>
      <c r="J110" s="12">
        <v>-16.100000000000001</v>
      </c>
      <c r="K110" s="47" t="s">
        <v>739</v>
      </c>
      <c r="L110" s="9" t="str">
        <f t="shared" si="15"/>
        <v>Yes</v>
      </c>
    </row>
    <row r="111" spans="1:12" x14ac:dyDescent="0.2">
      <c r="A111" s="48" t="s">
        <v>1330</v>
      </c>
      <c r="B111" s="37" t="s">
        <v>213</v>
      </c>
      <c r="C111" s="49">
        <v>3067.0832039000002</v>
      </c>
      <c r="D111" s="46" t="str">
        <f t="shared" si="12"/>
        <v>N/A</v>
      </c>
      <c r="E111" s="49">
        <v>2966.1370096000001</v>
      </c>
      <c r="F111" s="46" t="str">
        <f t="shared" si="13"/>
        <v>N/A</v>
      </c>
      <c r="G111" s="49">
        <v>2553.1371792999998</v>
      </c>
      <c r="H111" s="46" t="str">
        <f t="shared" si="14"/>
        <v>N/A</v>
      </c>
      <c r="I111" s="12">
        <v>-3.29</v>
      </c>
      <c r="J111" s="12">
        <v>-13.9</v>
      </c>
      <c r="K111" s="47" t="s">
        <v>739</v>
      </c>
      <c r="L111" s="9" t="str">
        <f t="shared" si="15"/>
        <v>Yes</v>
      </c>
    </row>
    <row r="112" spans="1:12" ht="25.5" x14ac:dyDescent="0.2">
      <c r="A112" s="48" t="s">
        <v>572</v>
      </c>
      <c r="B112" s="37" t="s">
        <v>213</v>
      </c>
      <c r="C112" s="49">
        <v>261009423</v>
      </c>
      <c r="D112" s="46" t="str">
        <f t="shared" si="12"/>
        <v>N/A</v>
      </c>
      <c r="E112" s="49">
        <v>288586280</v>
      </c>
      <c r="F112" s="46" t="str">
        <f t="shared" si="13"/>
        <v>N/A</v>
      </c>
      <c r="G112" s="49">
        <v>304530093</v>
      </c>
      <c r="H112" s="46" t="str">
        <f t="shared" si="14"/>
        <v>N/A</v>
      </c>
      <c r="I112" s="12">
        <v>10.57</v>
      </c>
      <c r="J112" s="12">
        <v>5.5250000000000004</v>
      </c>
      <c r="K112" s="47" t="s">
        <v>739</v>
      </c>
      <c r="L112" s="9" t="str">
        <f t="shared" si="15"/>
        <v>Yes</v>
      </c>
    </row>
    <row r="113" spans="1:12" x14ac:dyDescent="0.2">
      <c r="A113" s="48" t="s">
        <v>573</v>
      </c>
      <c r="B113" s="37" t="s">
        <v>213</v>
      </c>
      <c r="C113" s="38">
        <v>127481</v>
      </c>
      <c r="D113" s="46" t="str">
        <f t="shared" si="12"/>
        <v>N/A</v>
      </c>
      <c r="E113" s="38">
        <v>126750</v>
      </c>
      <c r="F113" s="46" t="str">
        <f t="shared" si="13"/>
        <v>N/A</v>
      </c>
      <c r="G113" s="38">
        <v>105039</v>
      </c>
      <c r="H113" s="46" t="str">
        <f t="shared" si="14"/>
        <v>N/A</v>
      </c>
      <c r="I113" s="12">
        <v>-0.57299999999999995</v>
      </c>
      <c r="J113" s="12">
        <v>-17.100000000000001</v>
      </c>
      <c r="K113" s="47" t="s">
        <v>739</v>
      </c>
      <c r="L113" s="9" t="str">
        <f t="shared" si="15"/>
        <v>Yes</v>
      </c>
    </row>
    <row r="114" spans="1:12" ht="25.5" x14ac:dyDescent="0.2">
      <c r="A114" s="48" t="s">
        <v>1331</v>
      </c>
      <c r="B114" s="37" t="s">
        <v>213</v>
      </c>
      <c r="C114" s="49">
        <v>2047.4378377999999</v>
      </c>
      <c r="D114" s="46" t="str">
        <f t="shared" si="12"/>
        <v>N/A</v>
      </c>
      <c r="E114" s="49">
        <v>2276.8148323</v>
      </c>
      <c r="F114" s="46" t="str">
        <f t="shared" si="13"/>
        <v>N/A</v>
      </c>
      <c r="G114" s="49">
        <v>2899.2097506999999</v>
      </c>
      <c r="H114" s="46" t="str">
        <f t="shared" si="14"/>
        <v>N/A</v>
      </c>
      <c r="I114" s="12">
        <v>11.2</v>
      </c>
      <c r="J114" s="12">
        <v>27.34</v>
      </c>
      <c r="K114" s="47" t="s">
        <v>739</v>
      </c>
      <c r="L114" s="9" t="str">
        <f t="shared" si="15"/>
        <v>Yes</v>
      </c>
    </row>
    <row r="115" spans="1:12" ht="25.5" x14ac:dyDescent="0.2">
      <c r="A115" s="48" t="s">
        <v>574</v>
      </c>
      <c r="B115" s="37" t="s">
        <v>213</v>
      </c>
      <c r="C115" s="49">
        <v>69925746</v>
      </c>
      <c r="D115" s="46" t="str">
        <f t="shared" si="12"/>
        <v>N/A</v>
      </c>
      <c r="E115" s="49">
        <v>70849442</v>
      </c>
      <c r="F115" s="46" t="str">
        <f t="shared" si="13"/>
        <v>N/A</v>
      </c>
      <c r="G115" s="49">
        <v>60803488</v>
      </c>
      <c r="H115" s="46" t="str">
        <f t="shared" si="14"/>
        <v>N/A</v>
      </c>
      <c r="I115" s="12">
        <v>1.321</v>
      </c>
      <c r="J115" s="12">
        <v>-14.2</v>
      </c>
      <c r="K115" s="47" t="s">
        <v>739</v>
      </c>
      <c r="L115" s="9" t="str">
        <f t="shared" si="15"/>
        <v>Yes</v>
      </c>
    </row>
    <row r="116" spans="1:12" x14ac:dyDescent="0.2">
      <c r="A116" s="3" t="s">
        <v>575</v>
      </c>
      <c r="B116" s="37" t="s">
        <v>213</v>
      </c>
      <c r="C116" s="38">
        <v>69131</v>
      </c>
      <c r="D116" s="46" t="str">
        <f t="shared" si="12"/>
        <v>N/A</v>
      </c>
      <c r="E116" s="38">
        <v>68001</v>
      </c>
      <c r="F116" s="46" t="str">
        <f t="shared" si="13"/>
        <v>N/A</v>
      </c>
      <c r="G116" s="38">
        <v>58114</v>
      </c>
      <c r="H116" s="46" t="str">
        <f t="shared" si="14"/>
        <v>N/A</v>
      </c>
      <c r="I116" s="12">
        <v>-1.63</v>
      </c>
      <c r="J116" s="12">
        <v>-14.5</v>
      </c>
      <c r="K116" s="47" t="s">
        <v>739</v>
      </c>
      <c r="L116" s="9" t="str">
        <f t="shared" si="15"/>
        <v>Yes</v>
      </c>
    </row>
    <row r="117" spans="1:12" ht="25.5" x14ac:dyDescent="0.2">
      <c r="A117" s="3" t="s">
        <v>1332</v>
      </c>
      <c r="B117" s="37" t="s">
        <v>213</v>
      </c>
      <c r="C117" s="49">
        <v>1011.4962318</v>
      </c>
      <c r="D117" s="46" t="str">
        <f t="shared" si="12"/>
        <v>N/A</v>
      </c>
      <c r="E117" s="49">
        <v>1041.8882369</v>
      </c>
      <c r="F117" s="46" t="str">
        <f t="shared" si="13"/>
        <v>N/A</v>
      </c>
      <c r="G117" s="49">
        <v>1046.2795196</v>
      </c>
      <c r="H117" s="46" t="str">
        <f t="shared" si="14"/>
        <v>N/A</v>
      </c>
      <c r="I117" s="12">
        <v>3.0049999999999999</v>
      </c>
      <c r="J117" s="12">
        <v>0.42149999999999999</v>
      </c>
      <c r="K117" s="47" t="s">
        <v>739</v>
      </c>
      <c r="L117" s="9" t="str">
        <f t="shared" si="15"/>
        <v>Yes</v>
      </c>
    </row>
    <row r="118" spans="1:12" ht="25.5" x14ac:dyDescent="0.2">
      <c r="A118" s="4" t="s">
        <v>576</v>
      </c>
      <c r="B118" s="37" t="s">
        <v>213</v>
      </c>
      <c r="C118" s="49">
        <v>274612227</v>
      </c>
      <c r="D118" s="46" t="str">
        <f t="shared" si="12"/>
        <v>N/A</v>
      </c>
      <c r="E118" s="49">
        <v>260908661</v>
      </c>
      <c r="F118" s="46" t="str">
        <f t="shared" si="13"/>
        <v>N/A</v>
      </c>
      <c r="G118" s="49">
        <v>230514588</v>
      </c>
      <c r="H118" s="46" t="str">
        <f t="shared" si="14"/>
        <v>N/A</v>
      </c>
      <c r="I118" s="12">
        <v>-4.99</v>
      </c>
      <c r="J118" s="12">
        <v>-11.6</v>
      </c>
      <c r="K118" s="47" t="s">
        <v>739</v>
      </c>
      <c r="L118" s="9" t="str">
        <f t="shared" si="15"/>
        <v>Yes</v>
      </c>
    </row>
    <row r="119" spans="1:12" x14ac:dyDescent="0.2">
      <c r="A119" s="4" t="s">
        <v>577</v>
      </c>
      <c r="B119" s="37" t="s">
        <v>213</v>
      </c>
      <c r="C119" s="38">
        <v>10384</v>
      </c>
      <c r="D119" s="46" t="str">
        <f t="shared" si="12"/>
        <v>N/A</v>
      </c>
      <c r="E119" s="38">
        <v>9794</v>
      </c>
      <c r="F119" s="46" t="str">
        <f t="shared" si="13"/>
        <v>N/A</v>
      </c>
      <c r="G119" s="38">
        <v>8801</v>
      </c>
      <c r="H119" s="46" t="str">
        <f t="shared" si="14"/>
        <v>N/A</v>
      </c>
      <c r="I119" s="12">
        <v>-5.68</v>
      </c>
      <c r="J119" s="12">
        <v>-10.1</v>
      </c>
      <c r="K119" s="47" t="s">
        <v>739</v>
      </c>
      <c r="L119" s="9" t="str">
        <f t="shared" si="15"/>
        <v>Yes</v>
      </c>
    </row>
    <row r="120" spans="1:12" ht="25.5" x14ac:dyDescent="0.2">
      <c r="A120" s="4" t="s">
        <v>1333</v>
      </c>
      <c r="B120" s="37" t="s">
        <v>213</v>
      </c>
      <c r="C120" s="49">
        <v>26445.707531</v>
      </c>
      <c r="D120" s="46" t="str">
        <f t="shared" si="12"/>
        <v>N/A</v>
      </c>
      <c r="E120" s="49">
        <v>26639.642739999999</v>
      </c>
      <c r="F120" s="46" t="str">
        <f t="shared" si="13"/>
        <v>N/A</v>
      </c>
      <c r="G120" s="49">
        <v>26191.863196999999</v>
      </c>
      <c r="H120" s="46" t="str">
        <f t="shared" si="14"/>
        <v>N/A</v>
      </c>
      <c r="I120" s="12">
        <v>0.73329999999999995</v>
      </c>
      <c r="J120" s="12">
        <v>-1.68</v>
      </c>
      <c r="K120" s="47" t="s">
        <v>739</v>
      </c>
      <c r="L120" s="9" t="str">
        <f t="shared" si="15"/>
        <v>Yes</v>
      </c>
    </row>
    <row r="121" spans="1:12" ht="25.5" x14ac:dyDescent="0.2">
      <c r="A121" s="4" t="s">
        <v>578</v>
      </c>
      <c r="B121" s="37" t="s">
        <v>213</v>
      </c>
      <c r="C121" s="49">
        <v>3112442</v>
      </c>
      <c r="D121" s="46" t="str">
        <f t="shared" si="12"/>
        <v>N/A</v>
      </c>
      <c r="E121" s="49">
        <v>3460483</v>
      </c>
      <c r="F121" s="46" t="str">
        <f t="shared" si="13"/>
        <v>N/A</v>
      </c>
      <c r="G121" s="49">
        <v>3252023</v>
      </c>
      <c r="H121" s="46" t="str">
        <f t="shared" si="14"/>
        <v>N/A</v>
      </c>
      <c r="I121" s="12">
        <v>11.18</v>
      </c>
      <c r="J121" s="12">
        <v>-6.02</v>
      </c>
      <c r="K121" s="47" t="s">
        <v>739</v>
      </c>
      <c r="L121" s="9" t="str">
        <f t="shared" si="15"/>
        <v>Yes</v>
      </c>
    </row>
    <row r="122" spans="1:12" ht="25.5" x14ac:dyDescent="0.2">
      <c r="A122" s="4" t="s">
        <v>579</v>
      </c>
      <c r="B122" s="37" t="s">
        <v>213</v>
      </c>
      <c r="C122" s="38">
        <v>5441</v>
      </c>
      <c r="D122" s="46" t="str">
        <f t="shared" si="12"/>
        <v>N/A</v>
      </c>
      <c r="E122" s="38">
        <v>5881</v>
      </c>
      <c r="F122" s="46" t="str">
        <f t="shared" si="13"/>
        <v>N/A</v>
      </c>
      <c r="G122" s="38">
        <v>5161</v>
      </c>
      <c r="H122" s="46" t="str">
        <f t="shared" si="14"/>
        <v>N/A</v>
      </c>
      <c r="I122" s="12">
        <v>8.0869999999999997</v>
      </c>
      <c r="J122" s="12">
        <v>-12.2</v>
      </c>
      <c r="K122" s="47" t="s">
        <v>739</v>
      </c>
      <c r="L122" s="9" t="str">
        <f t="shared" si="15"/>
        <v>Yes</v>
      </c>
    </row>
    <row r="123" spans="1:12" ht="25.5" x14ac:dyDescent="0.2">
      <c r="A123" s="4" t="s">
        <v>1334</v>
      </c>
      <c r="B123" s="37" t="s">
        <v>213</v>
      </c>
      <c r="C123" s="49">
        <v>572.03492004999998</v>
      </c>
      <c r="D123" s="46" t="str">
        <f t="shared" si="12"/>
        <v>N/A</v>
      </c>
      <c r="E123" s="49">
        <v>588.41744601000005</v>
      </c>
      <c r="F123" s="46" t="str">
        <f t="shared" si="13"/>
        <v>N/A</v>
      </c>
      <c r="G123" s="49">
        <v>630.11490020999997</v>
      </c>
      <c r="H123" s="46" t="str">
        <f t="shared" si="14"/>
        <v>N/A</v>
      </c>
      <c r="I123" s="12">
        <v>2.8639999999999999</v>
      </c>
      <c r="J123" s="12">
        <v>7.0860000000000003</v>
      </c>
      <c r="K123" s="47" t="s">
        <v>739</v>
      </c>
      <c r="L123" s="9" t="str">
        <f t="shared" si="15"/>
        <v>Yes</v>
      </c>
    </row>
    <row r="124" spans="1:12" ht="25.5" x14ac:dyDescent="0.2">
      <c r="A124" s="4" t="s">
        <v>580</v>
      </c>
      <c r="B124" s="37" t="s">
        <v>213</v>
      </c>
      <c r="C124" s="49">
        <v>171362703</v>
      </c>
      <c r="D124" s="46" t="str">
        <f t="shared" si="12"/>
        <v>N/A</v>
      </c>
      <c r="E124" s="49">
        <v>118741931</v>
      </c>
      <c r="F124" s="46" t="str">
        <f t="shared" si="13"/>
        <v>N/A</v>
      </c>
      <c r="G124" s="49">
        <v>112359928</v>
      </c>
      <c r="H124" s="46" t="str">
        <f t="shared" si="14"/>
        <v>N/A</v>
      </c>
      <c r="I124" s="12">
        <v>-30.7</v>
      </c>
      <c r="J124" s="12">
        <v>-5.37</v>
      </c>
      <c r="K124" s="47" t="s">
        <v>739</v>
      </c>
      <c r="L124" s="9" t="str">
        <f t="shared" si="15"/>
        <v>Yes</v>
      </c>
    </row>
    <row r="125" spans="1:12" x14ac:dyDescent="0.2">
      <c r="A125" s="2" t="s">
        <v>581</v>
      </c>
      <c r="B125" s="37" t="s">
        <v>213</v>
      </c>
      <c r="C125" s="38">
        <v>29950</v>
      </c>
      <c r="D125" s="46" t="str">
        <f t="shared" si="12"/>
        <v>N/A</v>
      </c>
      <c r="E125" s="38">
        <v>19903</v>
      </c>
      <c r="F125" s="46" t="str">
        <f t="shared" si="13"/>
        <v>N/A</v>
      </c>
      <c r="G125" s="38">
        <v>22917</v>
      </c>
      <c r="H125" s="46" t="str">
        <f t="shared" si="14"/>
        <v>N/A</v>
      </c>
      <c r="I125" s="12">
        <v>-33.5</v>
      </c>
      <c r="J125" s="12">
        <v>15.14</v>
      </c>
      <c r="K125" s="47" t="s">
        <v>739</v>
      </c>
      <c r="L125" s="9" t="str">
        <f t="shared" si="15"/>
        <v>Yes</v>
      </c>
    </row>
    <row r="126" spans="1:12" ht="25.5" x14ac:dyDescent="0.2">
      <c r="A126" s="2" t="s">
        <v>1335</v>
      </c>
      <c r="B126" s="37" t="s">
        <v>213</v>
      </c>
      <c r="C126" s="49">
        <v>5721.6261436000004</v>
      </c>
      <c r="D126" s="46" t="str">
        <f t="shared" si="12"/>
        <v>N/A</v>
      </c>
      <c r="E126" s="49">
        <v>5966.0318042999997</v>
      </c>
      <c r="F126" s="46" t="str">
        <f t="shared" si="13"/>
        <v>N/A</v>
      </c>
      <c r="G126" s="49">
        <v>4902.9073613</v>
      </c>
      <c r="H126" s="46" t="str">
        <f t="shared" si="14"/>
        <v>N/A</v>
      </c>
      <c r="I126" s="12">
        <v>4.2720000000000002</v>
      </c>
      <c r="J126" s="12">
        <v>-17.8</v>
      </c>
      <c r="K126" s="47" t="s">
        <v>739</v>
      </c>
      <c r="L126" s="9" t="str">
        <f t="shared" si="15"/>
        <v>Yes</v>
      </c>
    </row>
    <row r="127" spans="1:12" ht="25.5" x14ac:dyDescent="0.2">
      <c r="A127" s="2" t="s">
        <v>582</v>
      </c>
      <c r="B127" s="37" t="s">
        <v>213</v>
      </c>
      <c r="C127" s="49">
        <v>1155761</v>
      </c>
      <c r="D127" s="46" t="str">
        <f t="shared" si="12"/>
        <v>N/A</v>
      </c>
      <c r="E127" s="49">
        <v>2339640</v>
      </c>
      <c r="F127" s="46" t="str">
        <f t="shared" si="13"/>
        <v>N/A</v>
      </c>
      <c r="G127" s="49">
        <v>3340675</v>
      </c>
      <c r="H127" s="46" t="str">
        <f t="shared" si="14"/>
        <v>N/A</v>
      </c>
      <c r="I127" s="12">
        <v>102.4</v>
      </c>
      <c r="J127" s="12">
        <v>42.79</v>
      </c>
      <c r="K127" s="47" t="s">
        <v>739</v>
      </c>
      <c r="L127" s="9" t="str">
        <f t="shared" si="15"/>
        <v>No</v>
      </c>
    </row>
    <row r="128" spans="1:12" x14ac:dyDescent="0.2">
      <c r="A128" s="2" t="s">
        <v>583</v>
      </c>
      <c r="B128" s="37" t="s">
        <v>213</v>
      </c>
      <c r="C128" s="38">
        <v>2754</v>
      </c>
      <c r="D128" s="46" t="str">
        <f t="shared" si="12"/>
        <v>N/A</v>
      </c>
      <c r="E128" s="38">
        <v>3926</v>
      </c>
      <c r="F128" s="46" t="str">
        <f t="shared" si="13"/>
        <v>N/A</v>
      </c>
      <c r="G128" s="38">
        <v>4061</v>
      </c>
      <c r="H128" s="46" t="str">
        <f t="shared" si="14"/>
        <v>N/A</v>
      </c>
      <c r="I128" s="12">
        <v>42.56</v>
      </c>
      <c r="J128" s="12">
        <v>3.4390000000000001</v>
      </c>
      <c r="K128" s="47" t="s">
        <v>739</v>
      </c>
      <c r="L128" s="9" t="str">
        <f t="shared" si="15"/>
        <v>Yes</v>
      </c>
    </row>
    <row r="129" spans="1:12" ht="25.5" x14ac:dyDescent="0.2">
      <c r="A129" s="2" t="s">
        <v>1336</v>
      </c>
      <c r="B129" s="37" t="s">
        <v>213</v>
      </c>
      <c r="C129" s="49">
        <v>419.66630356000002</v>
      </c>
      <c r="D129" s="46" t="str">
        <f t="shared" si="12"/>
        <v>N/A</v>
      </c>
      <c r="E129" s="49">
        <v>595.93479367999998</v>
      </c>
      <c r="F129" s="46" t="str">
        <f t="shared" si="13"/>
        <v>N/A</v>
      </c>
      <c r="G129" s="49">
        <v>822.623738</v>
      </c>
      <c r="H129" s="46" t="str">
        <f t="shared" si="14"/>
        <v>N/A</v>
      </c>
      <c r="I129" s="12">
        <v>42</v>
      </c>
      <c r="J129" s="12">
        <v>38.04</v>
      </c>
      <c r="K129" s="47" t="s">
        <v>739</v>
      </c>
      <c r="L129" s="9" t="str">
        <f t="shared" si="15"/>
        <v>No</v>
      </c>
    </row>
    <row r="130" spans="1:12" ht="25.5" x14ac:dyDescent="0.2">
      <c r="A130" s="2" t="s">
        <v>584</v>
      </c>
      <c r="B130" s="37" t="s">
        <v>213</v>
      </c>
      <c r="C130" s="49">
        <v>14853654</v>
      </c>
      <c r="D130" s="46" t="str">
        <f t="shared" si="12"/>
        <v>N/A</v>
      </c>
      <c r="E130" s="49">
        <v>14157814</v>
      </c>
      <c r="F130" s="46" t="str">
        <f t="shared" si="13"/>
        <v>N/A</v>
      </c>
      <c r="G130" s="49">
        <v>15270471</v>
      </c>
      <c r="H130" s="46" t="str">
        <f t="shared" si="14"/>
        <v>N/A</v>
      </c>
      <c r="I130" s="12">
        <v>-4.68</v>
      </c>
      <c r="J130" s="12">
        <v>7.859</v>
      </c>
      <c r="K130" s="47" t="s">
        <v>739</v>
      </c>
      <c r="L130" s="9" t="str">
        <f t="shared" si="15"/>
        <v>Yes</v>
      </c>
    </row>
    <row r="131" spans="1:12" x14ac:dyDescent="0.2">
      <c r="A131" s="2" t="s">
        <v>585</v>
      </c>
      <c r="B131" s="37" t="s">
        <v>213</v>
      </c>
      <c r="C131" s="38">
        <v>935</v>
      </c>
      <c r="D131" s="46" t="str">
        <f t="shared" si="12"/>
        <v>N/A</v>
      </c>
      <c r="E131" s="38">
        <v>1056</v>
      </c>
      <c r="F131" s="46" t="str">
        <f t="shared" si="13"/>
        <v>N/A</v>
      </c>
      <c r="G131" s="38">
        <v>966</v>
      </c>
      <c r="H131" s="46" t="str">
        <f t="shared" si="14"/>
        <v>N/A</v>
      </c>
      <c r="I131" s="12">
        <v>12.94</v>
      </c>
      <c r="J131" s="12">
        <v>-8.52</v>
      </c>
      <c r="K131" s="47" t="s">
        <v>739</v>
      </c>
      <c r="L131" s="9" t="str">
        <f t="shared" si="15"/>
        <v>Yes</v>
      </c>
    </row>
    <row r="132" spans="1:12" x14ac:dyDescent="0.2">
      <c r="A132" s="2" t="s">
        <v>1337</v>
      </c>
      <c r="B132" s="37" t="s">
        <v>213</v>
      </c>
      <c r="C132" s="49">
        <v>15886.260963000001</v>
      </c>
      <c r="D132" s="46" t="str">
        <f t="shared" si="12"/>
        <v>N/A</v>
      </c>
      <c r="E132" s="49">
        <v>13407.020833</v>
      </c>
      <c r="F132" s="46" t="str">
        <f t="shared" si="13"/>
        <v>N/A</v>
      </c>
      <c r="G132" s="49">
        <v>15807.940994000001</v>
      </c>
      <c r="H132" s="46" t="str">
        <f t="shared" si="14"/>
        <v>N/A</v>
      </c>
      <c r="I132" s="12">
        <v>-15.6</v>
      </c>
      <c r="J132" s="12">
        <v>17.91</v>
      </c>
      <c r="K132" s="47" t="s">
        <v>739</v>
      </c>
      <c r="L132" s="9" t="str">
        <f t="shared" si="15"/>
        <v>Yes</v>
      </c>
    </row>
    <row r="133" spans="1:12" ht="25.5" x14ac:dyDescent="0.2">
      <c r="A133" s="2" t="s">
        <v>586</v>
      </c>
      <c r="B133" s="37" t="s">
        <v>213</v>
      </c>
      <c r="C133" s="49">
        <v>2282706</v>
      </c>
      <c r="D133" s="46" t="str">
        <f t="shared" si="12"/>
        <v>N/A</v>
      </c>
      <c r="E133" s="49">
        <v>2381284</v>
      </c>
      <c r="F133" s="46" t="str">
        <f t="shared" si="13"/>
        <v>N/A</v>
      </c>
      <c r="G133" s="49">
        <v>2366036</v>
      </c>
      <c r="H133" s="46" t="str">
        <f t="shared" si="14"/>
        <v>N/A</v>
      </c>
      <c r="I133" s="12">
        <v>4.3179999999999996</v>
      </c>
      <c r="J133" s="12">
        <v>-0.64</v>
      </c>
      <c r="K133" s="47" t="s">
        <v>739</v>
      </c>
      <c r="L133" s="9" t="str">
        <f>IF(J133="Div by 0", "N/A", IF(OR(J133="N/A",K133="N/A"),"N/A", IF(J133&gt;VALUE(MID(K133,1,2)), "No", IF(J133&lt;-1*VALUE(MID(K133,1,2)), "No", "Yes"))))</f>
        <v>Yes</v>
      </c>
    </row>
    <row r="134" spans="1:12" x14ac:dyDescent="0.2">
      <c r="A134" s="2" t="s">
        <v>587</v>
      </c>
      <c r="B134" s="37" t="s">
        <v>213</v>
      </c>
      <c r="C134" s="38">
        <v>29805</v>
      </c>
      <c r="D134" s="46" t="str">
        <f t="shared" si="12"/>
        <v>N/A</v>
      </c>
      <c r="E134" s="38">
        <v>29828</v>
      </c>
      <c r="F134" s="46" t="str">
        <f t="shared" si="13"/>
        <v>N/A</v>
      </c>
      <c r="G134" s="38">
        <v>26577</v>
      </c>
      <c r="H134" s="46" t="str">
        <f t="shared" si="14"/>
        <v>N/A</v>
      </c>
      <c r="I134" s="12">
        <v>7.7200000000000005E-2</v>
      </c>
      <c r="J134" s="12">
        <v>-10.9</v>
      </c>
      <c r="K134" s="47" t="s">
        <v>739</v>
      </c>
      <c r="L134" s="9" t="str">
        <f t="shared" ref="L134:L138" si="16">IF(J134="Div by 0", "N/A", IF(OR(J134="N/A",K134="N/A"),"N/A", IF(J134&gt;VALUE(MID(K134,1,2)), "No", IF(J134&lt;-1*VALUE(MID(K134,1,2)), "No", "Yes"))))</f>
        <v>Yes</v>
      </c>
    </row>
    <row r="135" spans="1:12" ht="25.5" x14ac:dyDescent="0.2">
      <c r="A135" s="2" t="s">
        <v>1338</v>
      </c>
      <c r="B135" s="37" t="s">
        <v>213</v>
      </c>
      <c r="C135" s="49">
        <v>76.588022144000007</v>
      </c>
      <c r="D135" s="46" t="str">
        <f t="shared" si="12"/>
        <v>N/A</v>
      </c>
      <c r="E135" s="49">
        <v>79.833847391999996</v>
      </c>
      <c r="F135" s="46" t="str">
        <f t="shared" si="13"/>
        <v>N/A</v>
      </c>
      <c r="G135" s="49">
        <v>89.025698912999999</v>
      </c>
      <c r="H135" s="46" t="str">
        <f t="shared" si="14"/>
        <v>N/A</v>
      </c>
      <c r="I135" s="12">
        <v>4.2380000000000004</v>
      </c>
      <c r="J135" s="12">
        <v>11.51</v>
      </c>
      <c r="K135" s="47" t="s">
        <v>739</v>
      </c>
      <c r="L135" s="9" t="str">
        <f t="shared" si="16"/>
        <v>Yes</v>
      </c>
    </row>
    <row r="136" spans="1:12" ht="25.5" x14ac:dyDescent="0.2">
      <c r="A136" s="2" t="s">
        <v>588</v>
      </c>
      <c r="B136" s="37" t="s">
        <v>213</v>
      </c>
      <c r="C136" s="49">
        <v>141697615</v>
      </c>
      <c r="D136" s="46" t="str">
        <f t="shared" ref="D136:D150" si="17">IF($B136="N/A","N/A",IF(C136&gt;10,"No",IF(C136&lt;-10,"No","Yes")))</f>
        <v>N/A</v>
      </c>
      <c r="E136" s="49">
        <v>148787630</v>
      </c>
      <c r="F136" s="46" t="str">
        <f t="shared" ref="F136:F150" si="18">IF($B136="N/A","N/A",IF(E136&gt;10,"No",IF(E136&lt;-10,"No","Yes")))</f>
        <v>N/A</v>
      </c>
      <c r="G136" s="49">
        <v>153921668</v>
      </c>
      <c r="H136" s="46" t="str">
        <f t="shared" ref="H136:H150" si="19">IF($B136="N/A","N/A",IF(G136&gt;10,"No",IF(G136&lt;-10,"No","Yes")))</f>
        <v>N/A</v>
      </c>
      <c r="I136" s="12">
        <v>5.0039999999999996</v>
      </c>
      <c r="J136" s="12">
        <v>3.4510000000000001</v>
      </c>
      <c r="K136" s="47" t="s">
        <v>739</v>
      </c>
      <c r="L136" s="9" t="str">
        <f t="shared" si="16"/>
        <v>Yes</v>
      </c>
    </row>
    <row r="137" spans="1:12" x14ac:dyDescent="0.2">
      <c r="A137" s="2" t="s">
        <v>589</v>
      </c>
      <c r="B137" s="37" t="s">
        <v>213</v>
      </c>
      <c r="C137" s="38">
        <v>1704</v>
      </c>
      <c r="D137" s="46" t="str">
        <f t="shared" si="17"/>
        <v>N/A</v>
      </c>
      <c r="E137" s="38">
        <v>1741</v>
      </c>
      <c r="F137" s="46" t="str">
        <f t="shared" si="18"/>
        <v>N/A</v>
      </c>
      <c r="G137" s="38">
        <v>1772</v>
      </c>
      <c r="H137" s="46" t="str">
        <f t="shared" si="19"/>
        <v>N/A</v>
      </c>
      <c r="I137" s="12">
        <v>2.1709999999999998</v>
      </c>
      <c r="J137" s="12">
        <v>1.7809999999999999</v>
      </c>
      <c r="K137" s="47" t="s">
        <v>739</v>
      </c>
      <c r="L137" s="9" t="str">
        <f t="shared" si="16"/>
        <v>Yes</v>
      </c>
    </row>
    <row r="138" spans="1:12" ht="25.5" x14ac:dyDescent="0.2">
      <c r="A138" s="2" t="s">
        <v>1339</v>
      </c>
      <c r="B138" s="37" t="s">
        <v>213</v>
      </c>
      <c r="C138" s="49">
        <v>83155.877347000001</v>
      </c>
      <c r="D138" s="46" t="str">
        <f t="shared" si="17"/>
        <v>N/A</v>
      </c>
      <c r="E138" s="49">
        <v>85461.016657</v>
      </c>
      <c r="F138" s="46" t="str">
        <f t="shared" si="18"/>
        <v>N/A</v>
      </c>
      <c r="G138" s="49">
        <v>86863.243791999994</v>
      </c>
      <c r="H138" s="46" t="str">
        <f t="shared" si="19"/>
        <v>N/A</v>
      </c>
      <c r="I138" s="12">
        <v>2.7719999999999998</v>
      </c>
      <c r="J138" s="12">
        <v>1.641</v>
      </c>
      <c r="K138" s="47" t="s">
        <v>739</v>
      </c>
      <c r="L138" s="9" t="str">
        <f t="shared" si="16"/>
        <v>Yes</v>
      </c>
    </row>
    <row r="139" spans="1:12" ht="25.5" x14ac:dyDescent="0.2">
      <c r="A139" s="2" t="s">
        <v>590</v>
      </c>
      <c r="B139" s="37" t="s">
        <v>213</v>
      </c>
      <c r="C139" s="49">
        <v>72482668</v>
      </c>
      <c r="D139" s="46" t="str">
        <f t="shared" si="17"/>
        <v>N/A</v>
      </c>
      <c r="E139" s="49">
        <v>71046428</v>
      </c>
      <c r="F139" s="46" t="str">
        <f t="shared" si="18"/>
        <v>N/A</v>
      </c>
      <c r="G139" s="49">
        <v>60539675</v>
      </c>
      <c r="H139" s="46" t="str">
        <f t="shared" si="19"/>
        <v>N/A</v>
      </c>
      <c r="I139" s="12">
        <v>-1.98</v>
      </c>
      <c r="J139" s="12">
        <v>-14.8</v>
      </c>
      <c r="K139" s="47" t="s">
        <v>739</v>
      </c>
      <c r="L139" s="9" t="str">
        <f t="shared" ref="L139:L150" si="20">IF(J139="Div by 0", "N/A", IF(K139="N/A","N/A", IF(J139&gt;VALUE(MID(K139,1,2)), "No", IF(J139&lt;-1*VALUE(MID(K139,1,2)), "No", "Yes"))))</f>
        <v>Yes</v>
      </c>
    </row>
    <row r="140" spans="1:12" ht="25.5" x14ac:dyDescent="0.2">
      <c r="A140" s="2" t="s">
        <v>591</v>
      </c>
      <c r="B140" s="37" t="s">
        <v>213</v>
      </c>
      <c r="C140" s="38">
        <v>91879</v>
      </c>
      <c r="D140" s="46" t="str">
        <f t="shared" si="17"/>
        <v>N/A</v>
      </c>
      <c r="E140" s="38">
        <v>89905</v>
      </c>
      <c r="F140" s="46" t="str">
        <f t="shared" si="18"/>
        <v>N/A</v>
      </c>
      <c r="G140" s="38">
        <v>73672</v>
      </c>
      <c r="H140" s="46" t="str">
        <f t="shared" si="19"/>
        <v>N/A</v>
      </c>
      <c r="I140" s="12">
        <v>-2.15</v>
      </c>
      <c r="J140" s="12">
        <v>-18.100000000000001</v>
      </c>
      <c r="K140" s="47" t="s">
        <v>739</v>
      </c>
      <c r="L140" s="9" t="str">
        <f t="shared" si="20"/>
        <v>Yes</v>
      </c>
    </row>
    <row r="141" spans="1:12" ht="25.5" x14ac:dyDescent="0.2">
      <c r="A141" s="2" t="s">
        <v>1340</v>
      </c>
      <c r="B141" s="37" t="s">
        <v>213</v>
      </c>
      <c r="C141" s="49">
        <v>788.89265229</v>
      </c>
      <c r="D141" s="46" t="str">
        <f t="shared" si="17"/>
        <v>N/A</v>
      </c>
      <c r="E141" s="49">
        <v>790.23889660999998</v>
      </c>
      <c r="F141" s="46" t="str">
        <f t="shared" si="18"/>
        <v>N/A</v>
      </c>
      <c r="G141" s="49">
        <v>821.74605006000002</v>
      </c>
      <c r="H141" s="46" t="str">
        <f t="shared" si="19"/>
        <v>N/A</v>
      </c>
      <c r="I141" s="12">
        <v>0.1706</v>
      </c>
      <c r="J141" s="12">
        <v>3.9870000000000001</v>
      </c>
      <c r="K141" s="47" t="s">
        <v>739</v>
      </c>
      <c r="L141" s="9" t="str">
        <f t="shared" si="20"/>
        <v>Yes</v>
      </c>
    </row>
    <row r="142" spans="1:12" ht="25.5" x14ac:dyDescent="0.2">
      <c r="A142" s="2" t="s">
        <v>592</v>
      </c>
      <c r="B142" s="37" t="s">
        <v>213</v>
      </c>
      <c r="C142" s="49">
        <v>1089348675</v>
      </c>
      <c r="D142" s="46" t="str">
        <f t="shared" si="17"/>
        <v>N/A</v>
      </c>
      <c r="E142" s="49">
        <v>1126869120</v>
      </c>
      <c r="F142" s="46" t="str">
        <f t="shared" si="18"/>
        <v>N/A</v>
      </c>
      <c r="G142" s="49">
        <v>1096773084</v>
      </c>
      <c r="H142" s="46" t="str">
        <f t="shared" si="19"/>
        <v>N/A</v>
      </c>
      <c r="I142" s="12">
        <v>3.444</v>
      </c>
      <c r="J142" s="12">
        <v>-2.67</v>
      </c>
      <c r="K142" s="47" t="s">
        <v>739</v>
      </c>
      <c r="L142" s="9" t="str">
        <f t="shared" si="20"/>
        <v>Yes</v>
      </c>
    </row>
    <row r="143" spans="1:12" x14ac:dyDescent="0.2">
      <c r="A143" s="3" t="s">
        <v>593</v>
      </c>
      <c r="B143" s="37" t="s">
        <v>213</v>
      </c>
      <c r="C143" s="38">
        <v>25313</v>
      </c>
      <c r="D143" s="46" t="str">
        <f t="shared" si="17"/>
        <v>N/A</v>
      </c>
      <c r="E143" s="38">
        <v>26159</v>
      </c>
      <c r="F143" s="46" t="str">
        <f t="shared" si="18"/>
        <v>N/A</v>
      </c>
      <c r="G143" s="38">
        <v>26279</v>
      </c>
      <c r="H143" s="46" t="str">
        <f t="shared" si="19"/>
        <v>N/A</v>
      </c>
      <c r="I143" s="12">
        <v>3.3420000000000001</v>
      </c>
      <c r="J143" s="12">
        <v>0.4587</v>
      </c>
      <c r="K143" s="47" t="s">
        <v>739</v>
      </c>
      <c r="L143" s="9" t="str">
        <f t="shared" si="20"/>
        <v>Yes</v>
      </c>
    </row>
    <row r="144" spans="1:12" ht="25.5" x14ac:dyDescent="0.2">
      <c r="A144" s="3" t="s">
        <v>1341</v>
      </c>
      <c r="B144" s="37" t="s">
        <v>213</v>
      </c>
      <c r="C144" s="49">
        <v>43035.146959999998</v>
      </c>
      <c r="D144" s="46" t="str">
        <f t="shared" si="17"/>
        <v>N/A</v>
      </c>
      <c r="E144" s="49">
        <v>43077.683398000001</v>
      </c>
      <c r="F144" s="46" t="str">
        <f t="shared" si="18"/>
        <v>N/A</v>
      </c>
      <c r="G144" s="49">
        <v>41735.723733999999</v>
      </c>
      <c r="H144" s="46" t="str">
        <f t="shared" si="19"/>
        <v>N/A</v>
      </c>
      <c r="I144" s="12">
        <v>9.8799999999999999E-2</v>
      </c>
      <c r="J144" s="12">
        <v>-3.12</v>
      </c>
      <c r="K144" s="47" t="s">
        <v>739</v>
      </c>
      <c r="L144" s="9" t="str">
        <f t="shared" si="20"/>
        <v>Yes</v>
      </c>
    </row>
    <row r="145" spans="1:12" ht="25.5" x14ac:dyDescent="0.2">
      <c r="A145" s="2" t="s">
        <v>594</v>
      </c>
      <c r="B145" s="37" t="s">
        <v>213</v>
      </c>
      <c r="C145" s="49">
        <v>474794383</v>
      </c>
      <c r="D145" s="46" t="str">
        <f t="shared" si="17"/>
        <v>N/A</v>
      </c>
      <c r="E145" s="49">
        <v>446016084</v>
      </c>
      <c r="F145" s="46" t="str">
        <f t="shared" si="18"/>
        <v>N/A</v>
      </c>
      <c r="G145" s="49">
        <v>347211240</v>
      </c>
      <c r="H145" s="46" t="str">
        <f t="shared" si="19"/>
        <v>N/A</v>
      </c>
      <c r="I145" s="12">
        <v>-6.06</v>
      </c>
      <c r="J145" s="12">
        <v>-22.2</v>
      </c>
      <c r="K145" s="47" t="s">
        <v>739</v>
      </c>
      <c r="L145" s="9" t="str">
        <f t="shared" si="20"/>
        <v>Yes</v>
      </c>
    </row>
    <row r="146" spans="1:12" x14ac:dyDescent="0.2">
      <c r="A146" s="2" t="s">
        <v>595</v>
      </c>
      <c r="B146" s="37" t="s">
        <v>213</v>
      </c>
      <c r="C146" s="38">
        <v>156089</v>
      </c>
      <c r="D146" s="46" t="str">
        <f t="shared" si="17"/>
        <v>N/A</v>
      </c>
      <c r="E146" s="38">
        <v>140444</v>
      </c>
      <c r="F146" s="46" t="str">
        <f t="shared" si="18"/>
        <v>N/A</v>
      </c>
      <c r="G146" s="38">
        <v>122648</v>
      </c>
      <c r="H146" s="46" t="str">
        <f t="shared" si="19"/>
        <v>N/A</v>
      </c>
      <c r="I146" s="12">
        <v>-10</v>
      </c>
      <c r="J146" s="12">
        <v>-12.7</v>
      </c>
      <c r="K146" s="47" t="s">
        <v>739</v>
      </c>
      <c r="L146" s="9" t="str">
        <f t="shared" si="20"/>
        <v>Yes</v>
      </c>
    </row>
    <row r="147" spans="1:12" ht="25.5" x14ac:dyDescent="0.2">
      <c r="A147" s="2" t="s">
        <v>1342</v>
      </c>
      <c r="B147" s="37" t="s">
        <v>213</v>
      </c>
      <c r="C147" s="49">
        <v>3041.8183408</v>
      </c>
      <c r="D147" s="46" t="str">
        <f t="shared" si="17"/>
        <v>N/A</v>
      </c>
      <c r="E147" s="49">
        <v>3175.7574834000002</v>
      </c>
      <c r="F147" s="46" t="str">
        <f t="shared" si="18"/>
        <v>N/A</v>
      </c>
      <c r="G147" s="49">
        <v>2830.9572109000001</v>
      </c>
      <c r="H147" s="46" t="str">
        <f t="shared" si="19"/>
        <v>N/A</v>
      </c>
      <c r="I147" s="12">
        <v>4.4029999999999996</v>
      </c>
      <c r="J147" s="12">
        <v>-10.9</v>
      </c>
      <c r="K147" s="47" t="s">
        <v>739</v>
      </c>
      <c r="L147" s="9" t="str">
        <f t="shared" si="20"/>
        <v>Yes</v>
      </c>
    </row>
    <row r="148" spans="1:12" ht="25.5" x14ac:dyDescent="0.2">
      <c r="A148" s="2" t="s">
        <v>596</v>
      </c>
      <c r="B148" s="37" t="s">
        <v>213</v>
      </c>
      <c r="C148" s="49">
        <v>457823298</v>
      </c>
      <c r="D148" s="46" t="str">
        <f t="shared" si="17"/>
        <v>N/A</v>
      </c>
      <c r="E148" s="49">
        <v>458880430</v>
      </c>
      <c r="F148" s="46" t="str">
        <f t="shared" si="18"/>
        <v>N/A</v>
      </c>
      <c r="G148" s="49">
        <v>448672640</v>
      </c>
      <c r="H148" s="46" t="str">
        <f t="shared" si="19"/>
        <v>N/A</v>
      </c>
      <c r="I148" s="12">
        <v>0.23089999999999999</v>
      </c>
      <c r="J148" s="12">
        <v>-2.2200000000000002</v>
      </c>
      <c r="K148" s="47" t="s">
        <v>739</v>
      </c>
      <c r="L148" s="9" t="str">
        <f t="shared" si="20"/>
        <v>Yes</v>
      </c>
    </row>
    <row r="149" spans="1:12" x14ac:dyDescent="0.2">
      <c r="A149" s="2" t="s">
        <v>597</v>
      </c>
      <c r="B149" s="37" t="s">
        <v>213</v>
      </c>
      <c r="C149" s="38">
        <v>19528</v>
      </c>
      <c r="D149" s="46" t="str">
        <f t="shared" si="17"/>
        <v>N/A</v>
      </c>
      <c r="E149" s="38">
        <v>18221</v>
      </c>
      <c r="F149" s="46" t="str">
        <f t="shared" si="18"/>
        <v>N/A</v>
      </c>
      <c r="G149" s="38">
        <v>16955</v>
      </c>
      <c r="H149" s="46" t="str">
        <f t="shared" si="19"/>
        <v>N/A</v>
      </c>
      <c r="I149" s="12">
        <v>-6.69</v>
      </c>
      <c r="J149" s="12">
        <v>-6.95</v>
      </c>
      <c r="K149" s="47" t="s">
        <v>739</v>
      </c>
      <c r="L149" s="9" t="str">
        <f t="shared" si="20"/>
        <v>Yes</v>
      </c>
    </row>
    <row r="150" spans="1:12" ht="25.5" x14ac:dyDescent="0.2">
      <c r="A150" s="4" t="s">
        <v>1343</v>
      </c>
      <c r="B150" s="37" t="s">
        <v>213</v>
      </c>
      <c r="C150" s="49">
        <v>23444.454014999999</v>
      </c>
      <c r="D150" s="46" t="str">
        <f t="shared" si="17"/>
        <v>N/A</v>
      </c>
      <c r="E150" s="49">
        <v>25184.151803000001</v>
      </c>
      <c r="F150" s="46" t="str">
        <f t="shared" si="18"/>
        <v>N/A</v>
      </c>
      <c r="G150" s="49">
        <v>26462.556177999999</v>
      </c>
      <c r="H150" s="46" t="str">
        <f t="shared" si="19"/>
        <v>N/A</v>
      </c>
      <c r="I150" s="12">
        <v>7.4210000000000003</v>
      </c>
      <c r="J150" s="12">
        <v>5.0759999999999996</v>
      </c>
      <c r="K150" s="47" t="s">
        <v>739</v>
      </c>
      <c r="L150" s="9" t="str">
        <f t="shared" si="20"/>
        <v>Yes</v>
      </c>
    </row>
    <row r="151" spans="1:12" ht="25.5" x14ac:dyDescent="0.2">
      <c r="A151" s="4" t="s">
        <v>1344</v>
      </c>
      <c r="B151" s="37" t="s">
        <v>213</v>
      </c>
      <c r="C151" s="49">
        <v>3010.9252292000001</v>
      </c>
      <c r="D151" s="46" t="str">
        <f t="shared" ref="D151:D170" si="21">IF($B151="N/A","N/A",IF(C151&gt;10,"No",IF(C151&lt;-10,"No","Yes")))</f>
        <v>N/A</v>
      </c>
      <c r="E151" s="49">
        <v>2913.3767738000001</v>
      </c>
      <c r="F151" s="46" t="str">
        <f t="shared" ref="F151:F170" si="22">IF($B151="N/A","N/A",IF(E151&gt;10,"No",IF(E151&lt;-10,"No","Yes")))</f>
        <v>N/A</v>
      </c>
      <c r="G151" s="49">
        <v>2781.4877529999999</v>
      </c>
      <c r="H151" s="46" t="str">
        <f t="shared" ref="H151:H170" si="23">IF($B151="N/A","N/A",IF(G151&gt;10,"No",IF(G151&lt;-10,"No","Yes")))</f>
        <v>N/A</v>
      </c>
      <c r="I151" s="12">
        <v>-3.24</v>
      </c>
      <c r="J151" s="12">
        <v>-4.53</v>
      </c>
      <c r="K151" s="47" t="s">
        <v>739</v>
      </c>
      <c r="L151" s="9" t="str">
        <f t="shared" ref="L151:L170" si="24">IF(J151="Div by 0", "N/A", IF(K151="N/A","N/A", IF(J151&gt;VALUE(MID(K151,1,2)), "No", IF(J151&lt;-1*VALUE(MID(K151,1,2)), "No", "Yes"))))</f>
        <v>Yes</v>
      </c>
    </row>
    <row r="152" spans="1:12" ht="25.5" x14ac:dyDescent="0.2">
      <c r="A152" s="4" t="s">
        <v>1345</v>
      </c>
      <c r="B152" s="37" t="s">
        <v>213</v>
      </c>
      <c r="C152" s="49">
        <v>5013.2686995000004</v>
      </c>
      <c r="D152" s="46" t="str">
        <f t="shared" si="21"/>
        <v>N/A</v>
      </c>
      <c r="E152" s="49">
        <v>5501.7063905000005</v>
      </c>
      <c r="F152" s="46" t="str">
        <f t="shared" si="22"/>
        <v>N/A</v>
      </c>
      <c r="G152" s="49">
        <v>5565.8545953000003</v>
      </c>
      <c r="H152" s="46" t="str">
        <f t="shared" si="23"/>
        <v>N/A</v>
      </c>
      <c r="I152" s="12">
        <v>9.7430000000000003</v>
      </c>
      <c r="J152" s="12">
        <v>1.1659999999999999</v>
      </c>
      <c r="K152" s="47" t="s">
        <v>739</v>
      </c>
      <c r="L152" s="9" t="str">
        <f t="shared" si="24"/>
        <v>Yes</v>
      </c>
    </row>
    <row r="153" spans="1:12" ht="25.5" x14ac:dyDescent="0.2">
      <c r="A153" s="4" t="s">
        <v>1346</v>
      </c>
      <c r="B153" s="37" t="s">
        <v>213</v>
      </c>
      <c r="C153" s="49">
        <v>7873.4127412999997</v>
      </c>
      <c r="D153" s="46" t="str">
        <f t="shared" si="21"/>
        <v>N/A</v>
      </c>
      <c r="E153" s="49">
        <v>7649.6920260999996</v>
      </c>
      <c r="F153" s="46" t="str">
        <f t="shared" si="22"/>
        <v>N/A</v>
      </c>
      <c r="G153" s="49">
        <v>7085.6433837000004</v>
      </c>
      <c r="H153" s="46" t="str">
        <f t="shared" si="23"/>
        <v>N/A</v>
      </c>
      <c r="I153" s="12">
        <v>-2.84</v>
      </c>
      <c r="J153" s="12">
        <v>-7.37</v>
      </c>
      <c r="K153" s="47" t="s">
        <v>739</v>
      </c>
      <c r="L153" s="9" t="str">
        <f t="shared" si="24"/>
        <v>Yes</v>
      </c>
    </row>
    <row r="154" spans="1:12" ht="25.5" x14ac:dyDescent="0.2">
      <c r="A154" s="4" t="s">
        <v>1347</v>
      </c>
      <c r="B154" s="37" t="s">
        <v>213</v>
      </c>
      <c r="C154" s="49">
        <v>984.29846990999999</v>
      </c>
      <c r="D154" s="46" t="str">
        <f t="shared" si="21"/>
        <v>N/A</v>
      </c>
      <c r="E154" s="49">
        <v>919.93699503000005</v>
      </c>
      <c r="F154" s="46" t="str">
        <f t="shared" si="22"/>
        <v>N/A</v>
      </c>
      <c r="G154" s="49">
        <v>911.50087818999998</v>
      </c>
      <c r="H154" s="46" t="str">
        <f t="shared" si="23"/>
        <v>N/A</v>
      </c>
      <c r="I154" s="12">
        <v>-6.54</v>
      </c>
      <c r="J154" s="12">
        <v>-0.91700000000000004</v>
      </c>
      <c r="K154" s="47" t="s">
        <v>739</v>
      </c>
      <c r="L154" s="9" t="str">
        <f t="shared" si="24"/>
        <v>Yes</v>
      </c>
    </row>
    <row r="155" spans="1:12" ht="25.5" x14ac:dyDescent="0.2">
      <c r="A155" s="2" t="s">
        <v>1348</v>
      </c>
      <c r="B155" s="37" t="s">
        <v>213</v>
      </c>
      <c r="C155" s="49">
        <v>2512.4174506999998</v>
      </c>
      <c r="D155" s="46" t="str">
        <f t="shared" si="21"/>
        <v>N/A</v>
      </c>
      <c r="E155" s="49">
        <v>2473.0032987999998</v>
      </c>
      <c r="F155" s="46" t="str">
        <f t="shared" si="22"/>
        <v>N/A</v>
      </c>
      <c r="G155" s="49">
        <v>2463.5689326000002</v>
      </c>
      <c r="H155" s="46" t="str">
        <f t="shared" si="23"/>
        <v>N/A</v>
      </c>
      <c r="I155" s="12">
        <v>-1.57</v>
      </c>
      <c r="J155" s="12">
        <v>-0.38100000000000001</v>
      </c>
      <c r="K155" s="47" t="s">
        <v>739</v>
      </c>
      <c r="L155" s="9" t="str">
        <f t="shared" si="24"/>
        <v>Yes</v>
      </c>
    </row>
    <row r="156" spans="1:12" ht="25.5" x14ac:dyDescent="0.2">
      <c r="A156" s="2" t="s">
        <v>1349</v>
      </c>
      <c r="B156" s="37" t="s">
        <v>213</v>
      </c>
      <c r="C156" s="49">
        <v>3037.3686478999998</v>
      </c>
      <c r="D156" s="46" t="str">
        <f t="shared" si="21"/>
        <v>N/A</v>
      </c>
      <c r="E156" s="49">
        <v>3237.560387</v>
      </c>
      <c r="F156" s="46" t="str">
        <f t="shared" si="22"/>
        <v>N/A</v>
      </c>
      <c r="G156" s="49">
        <v>3574.8928448000001</v>
      </c>
      <c r="H156" s="46" t="str">
        <f t="shared" si="23"/>
        <v>N/A</v>
      </c>
      <c r="I156" s="12">
        <v>6.5910000000000002</v>
      </c>
      <c r="J156" s="12">
        <v>10.42</v>
      </c>
      <c r="K156" s="47" t="s">
        <v>739</v>
      </c>
      <c r="L156" s="9" t="str">
        <f t="shared" si="24"/>
        <v>Yes</v>
      </c>
    </row>
    <row r="157" spans="1:12" ht="25.5" x14ac:dyDescent="0.2">
      <c r="A157" s="2" t="s">
        <v>1350</v>
      </c>
      <c r="B157" s="37" t="s">
        <v>213</v>
      </c>
      <c r="C157" s="49">
        <v>9779.4031493999992</v>
      </c>
      <c r="D157" s="46" t="str">
        <f t="shared" si="21"/>
        <v>N/A</v>
      </c>
      <c r="E157" s="49">
        <v>10994.115349</v>
      </c>
      <c r="F157" s="46" t="str">
        <f t="shared" si="22"/>
        <v>N/A</v>
      </c>
      <c r="G157" s="49">
        <v>11781.817316000001</v>
      </c>
      <c r="H157" s="46" t="str">
        <f t="shared" si="23"/>
        <v>N/A</v>
      </c>
      <c r="I157" s="12">
        <v>12.42</v>
      </c>
      <c r="J157" s="12">
        <v>7.165</v>
      </c>
      <c r="K157" s="47" t="s">
        <v>739</v>
      </c>
      <c r="L157" s="9" t="str">
        <f t="shared" si="24"/>
        <v>Yes</v>
      </c>
    </row>
    <row r="158" spans="1:12" ht="25.5" x14ac:dyDescent="0.2">
      <c r="A158" s="2" t="s">
        <v>1351</v>
      </c>
      <c r="B158" s="37" t="s">
        <v>213</v>
      </c>
      <c r="C158" s="49">
        <v>12894.952058000001</v>
      </c>
      <c r="D158" s="46" t="str">
        <f t="shared" si="21"/>
        <v>N/A</v>
      </c>
      <c r="E158" s="49">
        <v>14034.995987</v>
      </c>
      <c r="F158" s="46" t="str">
        <f t="shared" si="22"/>
        <v>N/A</v>
      </c>
      <c r="G158" s="49">
        <v>15406.841635999999</v>
      </c>
      <c r="H158" s="46" t="str">
        <f t="shared" si="23"/>
        <v>N/A</v>
      </c>
      <c r="I158" s="12">
        <v>8.8409999999999993</v>
      </c>
      <c r="J158" s="12">
        <v>9.7739999999999991</v>
      </c>
      <c r="K158" s="47" t="s">
        <v>739</v>
      </c>
      <c r="L158" s="9" t="str">
        <f t="shared" si="24"/>
        <v>Yes</v>
      </c>
    </row>
    <row r="159" spans="1:12" ht="25.5" x14ac:dyDescent="0.2">
      <c r="A159" s="2" t="s">
        <v>1352</v>
      </c>
      <c r="B159" s="37" t="s">
        <v>213</v>
      </c>
      <c r="C159" s="49">
        <v>363.50217121999998</v>
      </c>
      <c r="D159" s="46" t="str">
        <f t="shared" si="21"/>
        <v>N/A</v>
      </c>
      <c r="E159" s="49">
        <v>366.93188436000003</v>
      </c>
      <c r="F159" s="46" t="str">
        <f t="shared" si="22"/>
        <v>N/A</v>
      </c>
      <c r="G159" s="49">
        <v>427.11325001</v>
      </c>
      <c r="H159" s="46" t="str">
        <f t="shared" si="23"/>
        <v>N/A</v>
      </c>
      <c r="I159" s="12">
        <v>0.94350000000000001</v>
      </c>
      <c r="J159" s="12">
        <v>16.399999999999999</v>
      </c>
      <c r="K159" s="47" t="s">
        <v>739</v>
      </c>
      <c r="L159" s="9" t="str">
        <f t="shared" si="24"/>
        <v>Yes</v>
      </c>
    </row>
    <row r="160" spans="1:12" ht="25.5" x14ac:dyDescent="0.2">
      <c r="A160" s="4" t="s">
        <v>1353</v>
      </c>
      <c r="B160" s="37" t="s">
        <v>213</v>
      </c>
      <c r="C160" s="49">
        <v>102.8650506</v>
      </c>
      <c r="D160" s="46" t="str">
        <f t="shared" si="21"/>
        <v>N/A</v>
      </c>
      <c r="E160" s="49">
        <v>131.22896965999999</v>
      </c>
      <c r="F160" s="46" t="str">
        <f t="shared" si="22"/>
        <v>N/A</v>
      </c>
      <c r="G160" s="49">
        <v>157.28229091</v>
      </c>
      <c r="H160" s="46" t="str">
        <f t="shared" si="23"/>
        <v>N/A</v>
      </c>
      <c r="I160" s="12">
        <v>27.57</v>
      </c>
      <c r="J160" s="12">
        <v>19.850000000000001</v>
      </c>
      <c r="K160" s="47" t="s">
        <v>739</v>
      </c>
      <c r="L160" s="9" t="str">
        <f t="shared" si="24"/>
        <v>Yes</v>
      </c>
    </row>
    <row r="161" spans="1:12" x14ac:dyDescent="0.2">
      <c r="A161" s="4" t="s">
        <v>1354</v>
      </c>
      <c r="B161" s="37" t="s">
        <v>213</v>
      </c>
      <c r="C161" s="49">
        <v>1341.1409911999999</v>
      </c>
      <c r="D161" s="46" t="str">
        <f t="shared" si="21"/>
        <v>N/A</v>
      </c>
      <c r="E161" s="49">
        <v>1297.9075668</v>
      </c>
      <c r="F161" s="46" t="str">
        <f t="shared" si="22"/>
        <v>N/A</v>
      </c>
      <c r="G161" s="49">
        <v>1068.3181794</v>
      </c>
      <c r="H161" s="46" t="str">
        <f t="shared" si="23"/>
        <v>N/A</v>
      </c>
      <c r="I161" s="12">
        <v>-3.22</v>
      </c>
      <c r="J161" s="12">
        <v>-17.7</v>
      </c>
      <c r="K161" s="47" t="s">
        <v>739</v>
      </c>
      <c r="L161" s="9" t="str">
        <f t="shared" si="24"/>
        <v>Yes</v>
      </c>
    </row>
    <row r="162" spans="1:12" x14ac:dyDescent="0.2">
      <c r="A162" s="4" t="s">
        <v>1355</v>
      </c>
      <c r="B162" s="37" t="s">
        <v>213</v>
      </c>
      <c r="C162" s="49">
        <v>634.19750450000004</v>
      </c>
      <c r="D162" s="46" t="str">
        <f t="shared" si="21"/>
        <v>N/A</v>
      </c>
      <c r="E162" s="49">
        <v>670.46606024000005</v>
      </c>
      <c r="F162" s="46" t="str">
        <f t="shared" si="22"/>
        <v>N/A</v>
      </c>
      <c r="G162" s="49">
        <v>748.18671830999995</v>
      </c>
      <c r="H162" s="46" t="str">
        <f t="shared" si="23"/>
        <v>N/A</v>
      </c>
      <c r="I162" s="12">
        <v>5.7190000000000003</v>
      </c>
      <c r="J162" s="12">
        <v>11.59</v>
      </c>
      <c r="K162" s="47" t="s">
        <v>739</v>
      </c>
      <c r="L162" s="9" t="str">
        <f t="shared" si="24"/>
        <v>Yes</v>
      </c>
    </row>
    <row r="163" spans="1:12" ht="25.5" x14ac:dyDescent="0.2">
      <c r="A163" s="4" t="s">
        <v>1706</v>
      </c>
      <c r="B163" s="37" t="s">
        <v>213</v>
      </c>
      <c r="C163" s="49">
        <v>4460.8221598999999</v>
      </c>
      <c r="D163" s="46" t="str">
        <f t="shared" si="21"/>
        <v>N/A</v>
      </c>
      <c r="E163" s="49">
        <v>4406.9248114000002</v>
      </c>
      <c r="F163" s="46" t="str">
        <f t="shared" si="22"/>
        <v>N/A</v>
      </c>
      <c r="G163" s="49">
        <v>3788.3120417999999</v>
      </c>
      <c r="H163" s="46" t="str">
        <f t="shared" si="23"/>
        <v>N/A</v>
      </c>
      <c r="I163" s="12">
        <v>-1.21</v>
      </c>
      <c r="J163" s="12">
        <v>-14</v>
      </c>
      <c r="K163" s="47" t="s">
        <v>739</v>
      </c>
      <c r="L163" s="9" t="str">
        <f t="shared" si="24"/>
        <v>Yes</v>
      </c>
    </row>
    <row r="164" spans="1:12" x14ac:dyDescent="0.2">
      <c r="A164" s="4" t="s">
        <v>1356</v>
      </c>
      <c r="B164" s="37" t="s">
        <v>213</v>
      </c>
      <c r="C164" s="49">
        <v>209.37764129000001</v>
      </c>
      <c r="D164" s="46" t="str">
        <f t="shared" si="21"/>
        <v>N/A</v>
      </c>
      <c r="E164" s="49">
        <v>200.9930099</v>
      </c>
      <c r="F164" s="46" t="str">
        <f t="shared" si="22"/>
        <v>N/A</v>
      </c>
      <c r="G164" s="49">
        <v>203.70927248999999</v>
      </c>
      <c r="H164" s="46" t="str">
        <f t="shared" si="23"/>
        <v>N/A</v>
      </c>
      <c r="I164" s="12">
        <v>-4</v>
      </c>
      <c r="J164" s="12">
        <v>1.351</v>
      </c>
      <c r="K164" s="47" t="s">
        <v>739</v>
      </c>
      <c r="L164" s="9" t="str">
        <f t="shared" si="24"/>
        <v>Yes</v>
      </c>
    </row>
    <row r="165" spans="1:12" x14ac:dyDescent="0.2">
      <c r="A165" s="4" t="s">
        <v>1357</v>
      </c>
      <c r="B165" s="37" t="s">
        <v>213</v>
      </c>
      <c r="C165" s="49">
        <v>911.48660649999999</v>
      </c>
      <c r="D165" s="46" t="str">
        <f t="shared" si="21"/>
        <v>N/A</v>
      </c>
      <c r="E165" s="49">
        <v>858.28297175</v>
      </c>
      <c r="F165" s="46" t="str">
        <f t="shared" si="22"/>
        <v>N/A</v>
      </c>
      <c r="G165" s="49">
        <v>570.73717298999998</v>
      </c>
      <c r="H165" s="46" t="str">
        <f t="shared" si="23"/>
        <v>N/A</v>
      </c>
      <c r="I165" s="12">
        <v>-5.84</v>
      </c>
      <c r="J165" s="12">
        <v>-33.5</v>
      </c>
      <c r="K165" s="47" t="s">
        <v>739</v>
      </c>
      <c r="L165" s="9" t="str">
        <f t="shared" si="24"/>
        <v>No</v>
      </c>
    </row>
    <row r="166" spans="1:12" x14ac:dyDescent="0.2">
      <c r="A166" s="4" t="s">
        <v>1358</v>
      </c>
      <c r="B166" s="37" t="s">
        <v>213</v>
      </c>
      <c r="C166" s="49">
        <v>4929.9923024</v>
      </c>
      <c r="D166" s="46" t="str">
        <f t="shared" si="21"/>
        <v>N/A</v>
      </c>
      <c r="E166" s="49">
        <v>5099.1986833000001</v>
      </c>
      <c r="F166" s="46" t="str">
        <f t="shared" si="22"/>
        <v>N/A</v>
      </c>
      <c r="G166" s="49">
        <v>5267.8043779999998</v>
      </c>
      <c r="H166" s="46" t="str">
        <f t="shared" si="23"/>
        <v>N/A</v>
      </c>
      <c r="I166" s="12">
        <v>3.4319999999999999</v>
      </c>
      <c r="J166" s="12">
        <v>3.3069999999999999</v>
      </c>
      <c r="K166" s="47" t="s">
        <v>739</v>
      </c>
      <c r="L166" s="9" t="str">
        <f t="shared" si="24"/>
        <v>Yes</v>
      </c>
    </row>
    <row r="167" spans="1:12" x14ac:dyDescent="0.2">
      <c r="A167" s="48" t="s">
        <v>1359</v>
      </c>
      <c r="B167" s="37" t="s">
        <v>213</v>
      </c>
      <c r="C167" s="49">
        <v>5991.1171682000004</v>
      </c>
      <c r="D167" s="46" t="str">
        <f t="shared" si="21"/>
        <v>N/A</v>
      </c>
      <c r="E167" s="49">
        <v>6368.7065432999998</v>
      </c>
      <c r="F167" s="46" t="str">
        <f t="shared" si="22"/>
        <v>N/A</v>
      </c>
      <c r="G167" s="49">
        <v>5601.6991850000004</v>
      </c>
      <c r="H167" s="46" t="str">
        <f t="shared" si="23"/>
        <v>N/A</v>
      </c>
      <c r="I167" s="12">
        <v>6.3019999999999996</v>
      </c>
      <c r="J167" s="12">
        <v>-12</v>
      </c>
      <c r="K167" s="47" t="s">
        <v>739</v>
      </c>
      <c r="L167" s="9" t="str">
        <f t="shared" si="24"/>
        <v>Yes</v>
      </c>
    </row>
    <row r="168" spans="1:12" x14ac:dyDescent="0.2">
      <c r="A168" s="48" t="s">
        <v>1360</v>
      </c>
      <c r="B168" s="37" t="s">
        <v>213</v>
      </c>
      <c r="C168" s="49">
        <v>18094.241061000001</v>
      </c>
      <c r="D168" s="46" t="str">
        <f t="shared" si="21"/>
        <v>N/A</v>
      </c>
      <c r="E168" s="49">
        <v>19240.235496000001</v>
      </c>
      <c r="F168" s="46" t="str">
        <f t="shared" si="22"/>
        <v>N/A</v>
      </c>
      <c r="G168" s="49">
        <v>20188.417824</v>
      </c>
      <c r="H168" s="46" t="str">
        <f t="shared" si="23"/>
        <v>N/A</v>
      </c>
      <c r="I168" s="12">
        <v>6.3330000000000002</v>
      </c>
      <c r="J168" s="12">
        <v>4.9279999999999999</v>
      </c>
      <c r="K168" s="47" t="s">
        <v>739</v>
      </c>
      <c r="L168" s="9" t="str">
        <f t="shared" si="24"/>
        <v>Yes</v>
      </c>
    </row>
    <row r="169" spans="1:12" x14ac:dyDescent="0.2">
      <c r="A169" s="48" t="s">
        <v>1361</v>
      </c>
      <c r="B169" s="37" t="s">
        <v>213</v>
      </c>
      <c r="C169" s="49">
        <v>1276.2109691999999</v>
      </c>
      <c r="D169" s="46" t="str">
        <f t="shared" si="21"/>
        <v>N/A</v>
      </c>
      <c r="E169" s="49">
        <v>1306.3207487</v>
      </c>
      <c r="F169" s="46" t="str">
        <f t="shared" si="22"/>
        <v>N/A</v>
      </c>
      <c r="G169" s="49">
        <v>1400.9393107999999</v>
      </c>
      <c r="H169" s="46" t="str">
        <f t="shared" si="23"/>
        <v>N/A</v>
      </c>
      <c r="I169" s="12">
        <v>2.359</v>
      </c>
      <c r="J169" s="12">
        <v>7.2430000000000003</v>
      </c>
      <c r="K169" s="47" t="s">
        <v>739</v>
      </c>
      <c r="L169" s="9" t="str">
        <f t="shared" si="24"/>
        <v>Yes</v>
      </c>
    </row>
    <row r="170" spans="1:12" x14ac:dyDescent="0.2">
      <c r="A170" s="48" t="s">
        <v>1362</v>
      </c>
      <c r="B170" s="37" t="s">
        <v>213</v>
      </c>
      <c r="C170" s="49">
        <v>1514.4173432</v>
      </c>
      <c r="D170" s="46" t="str">
        <f t="shared" si="21"/>
        <v>N/A</v>
      </c>
      <c r="E170" s="49">
        <v>1471.1259256999999</v>
      </c>
      <c r="F170" s="46" t="str">
        <f t="shared" si="22"/>
        <v>N/A</v>
      </c>
      <c r="G170" s="49">
        <v>1328.0290107000001</v>
      </c>
      <c r="H170" s="46" t="str">
        <f t="shared" si="23"/>
        <v>N/A</v>
      </c>
      <c r="I170" s="12">
        <v>-2.86</v>
      </c>
      <c r="J170" s="12">
        <v>-9.73</v>
      </c>
      <c r="K170" s="47" t="s">
        <v>739</v>
      </c>
      <c r="L170" s="9" t="str">
        <f t="shared" si="24"/>
        <v>Yes</v>
      </c>
    </row>
    <row r="171" spans="1:12" x14ac:dyDescent="0.2">
      <c r="A171" s="48" t="s">
        <v>85</v>
      </c>
      <c r="B171" s="37" t="s">
        <v>213</v>
      </c>
      <c r="C171" s="8">
        <v>13.215689046</v>
      </c>
      <c r="D171" s="46" t="str">
        <f t="shared" ref="D171:D202" si="25">IF($B171="N/A","N/A",IF(C171&gt;10,"No",IF(C171&lt;-10,"No","Yes")))</f>
        <v>N/A</v>
      </c>
      <c r="E171" s="8">
        <v>12.91886637</v>
      </c>
      <c r="F171" s="46" t="str">
        <f t="shared" ref="F171:F202" si="26">IF($B171="N/A","N/A",IF(E171&gt;10,"No",IF(E171&lt;-10,"No","Yes")))</f>
        <v>N/A</v>
      </c>
      <c r="G171" s="8">
        <v>12.157011191</v>
      </c>
      <c r="H171" s="46" t="str">
        <f t="shared" ref="H171:H202" si="27">IF($B171="N/A","N/A",IF(G171&gt;10,"No",IF(G171&lt;-10,"No","Yes")))</f>
        <v>N/A</v>
      </c>
      <c r="I171" s="12">
        <v>-2.25</v>
      </c>
      <c r="J171" s="12">
        <v>-5.9</v>
      </c>
      <c r="K171" s="47" t="s">
        <v>739</v>
      </c>
      <c r="L171" s="9" t="str">
        <f t="shared" ref="L171:L202" si="28">IF(J171="Div by 0", "N/A", IF(K171="N/A","N/A", IF(J171&gt;VALUE(MID(K171,1,2)), "No", IF(J171&lt;-1*VALUE(MID(K171,1,2)), "No", "Yes"))))</f>
        <v>Yes</v>
      </c>
    </row>
    <row r="172" spans="1:12" x14ac:dyDescent="0.2">
      <c r="A172" s="48" t="s">
        <v>465</v>
      </c>
      <c r="B172" s="37" t="s">
        <v>213</v>
      </c>
      <c r="C172" s="8">
        <v>19.963968773000001</v>
      </c>
      <c r="D172" s="46" t="str">
        <f t="shared" si="25"/>
        <v>N/A</v>
      </c>
      <c r="E172" s="8">
        <v>21.839168322999999</v>
      </c>
      <c r="F172" s="46" t="str">
        <f t="shared" si="26"/>
        <v>N/A</v>
      </c>
      <c r="G172" s="8">
        <v>21.262002743</v>
      </c>
      <c r="H172" s="46" t="str">
        <f t="shared" si="27"/>
        <v>N/A</v>
      </c>
      <c r="I172" s="12">
        <v>9.3930000000000007</v>
      </c>
      <c r="J172" s="12">
        <v>-2.64</v>
      </c>
      <c r="K172" s="47" t="s">
        <v>739</v>
      </c>
      <c r="L172" s="9" t="str">
        <f t="shared" si="28"/>
        <v>Yes</v>
      </c>
    </row>
    <row r="173" spans="1:12" x14ac:dyDescent="0.2">
      <c r="A173" s="48" t="s">
        <v>466</v>
      </c>
      <c r="B173" s="37" t="s">
        <v>213</v>
      </c>
      <c r="C173" s="8">
        <v>19.154972050000001</v>
      </c>
      <c r="D173" s="46" t="str">
        <f t="shared" si="25"/>
        <v>N/A</v>
      </c>
      <c r="E173" s="8">
        <v>19.499698433999999</v>
      </c>
      <c r="F173" s="46" t="str">
        <f t="shared" si="26"/>
        <v>N/A</v>
      </c>
      <c r="G173" s="8">
        <v>18.071212771999999</v>
      </c>
      <c r="H173" s="46" t="str">
        <f t="shared" si="27"/>
        <v>N/A</v>
      </c>
      <c r="I173" s="12">
        <v>1.8</v>
      </c>
      <c r="J173" s="12">
        <v>-7.33</v>
      </c>
      <c r="K173" s="47" t="s">
        <v>739</v>
      </c>
      <c r="L173" s="9" t="str">
        <f t="shared" si="28"/>
        <v>Yes</v>
      </c>
    </row>
    <row r="174" spans="1:12" x14ac:dyDescent="0.2">
      <c r="A174" s="2" t="s">
        <v>467</v>
      </c>
      <c r="B174" s="37" t="s">
        <v>213</v>
      </c>
      <c r="C174" s="8">
        <v>8.1552718065000001</v>
      </c>
      <c r="D174" s="46" t="str">
        <f t="shared" si="25"/>
        <v>N/A</v>
      </c>
      <c r="E174" s="8">
        <v>7.8784733015999997</v>
      </c>
      <c r="F174" s="46" t="str">
        <f t="shared" si="26"/>
        <v>N/A</v>
      </c>
      <c r="G174" s="8">
        <v>7.1288088157000002</v>
      </c>
      <c r="H174" s="46" t="str">
        <f t="shared" si="27"/>
        <v>N/A</v>
      </c>
      <c r="I174" s="12">
        <v>-3.39</v>
      </c>
      <c r="J174" s="12">
        <v>-9.52</v>
      </c>
      <c r="K174" s="47" t="s">
        <v>739</v>
      </c>
      <c r="L174" s="9" t="str">
        <f t="shared" si="28"/>
        <v>Yes</v>
      </c>
    </row>
    <row r="175" spans="1:12" x14ac:dyDescent="0.2">
      <c r="A175" s="2" t="s">
        <v>468</v>
      </c>
      <c r="B175" s="37" t="s">
        <v>213</v>
      </c>
      <c r="C175" s="8">
        <v>15.613380402000001</v>
      </c>
      <c r="D175" s="46" t="str">
        <f t="shared" si="25"/>
        <v>N/A</v>
      </c>
      <c r="E175" s="8">
        <v>14.806113288000001</v>
      </c>
      <c r="F175" s="46" t="str">
        <f t="shared" si="26"/>
        <v>N/A</v>
      </c>
      <c r="G175" s="8">
        <v>14.561297593000001</v>
      </c>
      <c r="H175" s="46" t="str">
        <f t="shared" si="27"/>
        <v>N/A</v>
      </c>
      <c r="I175" s="12">
        <v>-5.17</v>
      </c>
      <c r="J175" s="12">
        <v>-1.65</v>
      </c>
      <c r="K175" s="47" t="s">
        <v>739</v>
      </c>
      <c r="L175" s="9" t="str">
        <f t="shared" si="28"/>
        <v>Yes</v>
      </c>
    </row>
    <row r="176" spans="1:12" x14ac:dyDescent="0.2">
      <c r="A176" s="2" t="s">
        <v>1363</v>
      </c>
      <c r="B176" s="37" t="s">
        <v>213</v>
      </c>
      <c r="C176" s="8">
        <v>2.7433467324</v>
      </c>
      <c r="D176" s="46" t="str">
        <f t="shared" si="25"/>
        <v>N/A</v>
      </c>
      <c r="E176" s="8">
        <v>2.7291940172000002</v>
      </c>
      <c r="F176" s="46" t="str">
        <f t="shared" si="26"/>
        <v>N/A</v>
      </c>
      <c r="G176" s="8">
        <v>2.8818755486000001</v>
      </c>
      <c r="H176" s="46" t="str">
        <f t="shared" si="27"/>
        <v>N/A</v>
      </c>
      <c r="I176" s="12">
        <v>-0.51600000000000001</v>
      </c>
      <c r="J176" s="12">
        <v>5.5940000000000003</v>
      </c>
      <c r="K176" s="47" t="s">
        <v>739</v>
      </c>
      <c r="L176" s="9" t="str">
        <f t="shared" si="28"/>
        <v>Yes</v>
      </c>
    </row>
    <row r="177" spans="1:12" x14ac:dyDescent="0.2">
      <c r="A177" s="2" t="s">
        <v>1364</v>
      </c>
      <c r="B177" s="37" t="s">
        <v>213</v>
      </c>
      <c r="C177" s="8">
        <v>15.566824581000001</v>
      </c>
      <c r="D177" s="46" t="str">
        <f t="shared" si="25"/>
        <v>N/A</v>
      </c>
      <c r="E177" s="8">
        <v>17.512612749999999</v>
      </c>
      <c r="F177" s="46" t="str">
        <f t="shared" si="26"/>
        <v>N/A</v>
      </c>
      <c r="G177" s="8">
        <v>17.574437182</v>
      </c>
      <c r="H177" s="46" t="str">
        <f t="shared" si="27"/>
        <v>N/A</v>
      </c>
      <c r="I177" s="12">
        <v>12.5</v>
      </c>
      <c r="J177" s="12">
        <v>0.35299999999999998</v>
      </c>
      <c r="K177" s="47" t="s">
        <v>739</v>
      </c>
      <c r="L177" s="9" t="str">
        <f t="shared" si="28"/>
        <v>Yes</v>
      </c>
    </row>
    <row r="178" spans="1:12" x14ac:dyDescent="0.2">
      <c r="A178" s="2" t="s">
        <v>1365</v>
      </c>
      <c r="B178" s="37" t="s">
        <v>213</v>
      </c>
      <c r="C178" s="8">
        <v>9.1321319476999996</v>
      </c>
      <c r="D178" s="46" t="str">
        <f t="shared" si="25"/>
        <v>N/A</v>
      </c>
      <c r="E178" s="8">
        <v>9.1926979141</v>
      </c>
      <c r="F178" s="46" t="str">
        <f t="shared" si="26"/>
        <v>N/A</v>
      </c>
      <c r="G178" s="8">
        <v>9.8260258745000009</v>
      </c>
      <c r="H178" s="46" t="str">
        <f t="shared" si="27"/>
        <v>N/A</v>
      </c>
      <c r="I178" s="12">
        <v>0.66320000000000001</v>
      </c>
      <c r="J178" s="12">
        <v>6.8890000000000002</v>
      </c>
      <c r="K178" s="47" t="s">
        <v>739</v>
      </c>
      <c r="L178" s="9" t="str">
        <f t="shared" si="28"/>
        <v>Yes</v>
      </c>
    </row>
    <row r="179" spans="1:12" x14ac:dyDescent="0.2">
      <c r="A179" s="2" t="s">
        <v>1366</v>
      </c>
      <c r="B179" s="37" t="s">
        <v>213</v>
      </c>
      <c r="C179" s="8">
        <v>0.96196325630000001</v>
      </c>
      <c r="D179" s="46" t="str">
        <f t="shared" si="25"/>
        <v>N/A</v>
      </c>
      <c r="E179" s="8">
        <v>0.98391793270000005</v>
      </c>
      <c r="F179" s="46" t="str">
        <f t="shared" si="26"/>
        <v>N/A</v>
      </c>
      <c r="G179" s="8">
        <v>0.98975815469999995</v>
      </c>
      <c r="H179" s="46" t="str">
        <f t="shared" si="27"/>
        <v>N/A</v>
      </c>
      <c r="I179" s="12">
        <v>2.282</v>
      </c>
      <c r="J179" s="12">
        <v>0.59360000000000002</v>
      </c>
      <c r="K179" s="47" t="s">
        <v>739</v>
      </c>
      <c r="L179" s="9" t="str">
        <f t="shared" si="28"/>
        <v>Yes</v>
      </c>
    </row>
    <row r="180" spans="1:12" x14ac:dyDescent="0.2">
      <c r="A180" s="2" t="s">
        <v>1367</v>
      </c>
      <c r="B180" s="37" t="s">
        <v>213</v>
      </c>
      <c r="C180" s="8">
        <v>0.47628804340000003</v>
      </c>
      <c r="D180" s="46" t="str">
        <f t="shared" si="25"/>
        <v>N/A</v>
      </c>
      <c r="E180" s="8">
        <v>0.44580356440000002</v>
      </c>
      <c r="F180" s="46" t="str">
        <f t="shared" si="26"/>
        <v>N/A</v>
      </c>
      <c r="G180" s="8">
        <v>0.43990984459999999</v>
      </c>
      <c r="H180" s="46" t="str">
        <f t="shared" si="27"/>
        <v>N/A</v>
      </c>
      <c r="I180" s="12">
        <v>-6.4</v>
      </c>
      <c r="J180" s="12">
        <v>-1.32</v>
      </c>
      <c r="K180" s="47" t="s">
        <v>739</v>
      </c>
      <c r="L180" s="9" t="str">
        <f t="shared" si="28"/>
        <v>Yes</v>
      </c>
    </row>
    <row r="181" spans="1:12" x14ac:dyDescent="0.2">
      <c r="A181" s="2" t="s">
        <v>86</v>
      </c>
      <c r="B181" s="37" t="s">
        <v>213</v>
      </c>
      <c r="C181" s="8">
        <v>4.7560718057000004</v>
      </c>
      <c r="D181" s="46" t="str">
        <f t="shared" si="25"/>
        <v>N/A</v>
      </c>
      <c r="E181" s="8">
        <v>2.2335161161000001</v>
      </c>
      <c r="F181" s="46" t="str">
        <f t="shared" si="26"/>
        <v>N/A</v>
      </c>
      <c r="G181" s="8">
        <v>2.1699384142000002</v>
      </c>
      <c r="H181" s="46" t="str">
        <f t="shared" si="27"/>
        <v>N/A</v>
      </c>
      <c r="I181" s="12">
        <v>-53</v>
      </c>
      <c r="J181" s="12">
        <v>-2.85</v>
      </c>
      <c r="K181" s="47" t="s">
        <v>739</v>
      </c>
      <c r="L181" s="9" t="str">
        <f t="shared" si="28"/>
        <v>Yes</v>
      </c>
    </row>
    <row r="182" spans="1:12" x14ac:dyDescent="0.2">
      <c r="A182" s="2" t="s">
        <v>87</v>
      </c>
      <c r="B182" s="37" t="s">
        <v>213</v>
      </c>
      <c r="C182" s="8">
        <v>43.726919097</v>
      </c>
      <c r="D182" s="46" t="str">
        <f t="shared" si="25"/>
        <v>N/A</v>
      </c>
      <c r="E182" s="8">
        <v>43.757505557000002</v>
      </c>
      <c r="F182" s="46" t="str">
        <f t="shared" si="26"/>
        <v>N/A</v>
      </c>
      <c r="G182" s="8">
        <v>41.843352093999997</v>
      </c>
      <c r="H182" s="46" t="str">
        <f t="shared" si="27"/>
        <v>N/A</v>
      </c>
      <c r="I182" s="12">
        <v>6.9900000000000004E-2</v>
      </c>
      <c r="J182" s="12">
        <v>-4.37</v>
      </c>
      <c r="K182" s="47" t="s">
        <v>739</v>
      </c>
      <c r="L182" s="9" t="str">
        <f t="shared" si="28"/>
        <v>Yes</v>
      </c>
    </row>
    <row r="183" spans="1:12" x14ac:dyDescent="0.2">
      <c r="A183" s="2" t="s">
        <v>469</v>
      </c>
      <c r="B183" s="37" t="s">
        <v>213</v>
      </c>
      <c r="C183" s="8">
        <v>34.102889171000001</v>
      </c>
      <c r="D183" s="46" t="str">
        <f t="shared" si="25"/>
        <v>N/A</v>
      </c>
      <c r="E183" s="8">
        <v>36.294144625999998</v>
      </c>
      <c r="F183" s="46" t="str">
        <f t="shared" si="26"/>
        <v>N/A</v>
      </c>
      <c r="G183" s="8">
        <v>40.450254176000001</v>
      </c>
      <c r="H183" s="46" t="str">
        <f t="shared" si="27"/>
        <v>N/A</v>
      </c>
      <c r="I183" s="12">
        <v>6.4249999999999998</v>
      </c>
      <c r="J183" s="12">
        <v>11.45</v>
      </c>
      <c r="K183" s="47" t="s">
        <v>739</v>
      </c>
      <c r="L183" s="9" t="str">
        <f t="shared" si="28"/>
        <v>Yes</v>
      </c>
    </row>
    <row r="184" spans="1:12" x14ac:dyDescent="0.2">
      <c r="A184" s="2" t="s">
        <v>470</v>
      </c>
      <c r="B184" s="37" t="s">
        <v>213</v>
      </c>
      <c r="C184" s="8">
        <v>72.964913358000004</v>
      </c>
      <c r="D184" s="46" t="str">
        <f t="shared" si="25"/>
        <v>N/A</v>
      </c>
      <c r="E184" s="8">
        <v>72.828572964000003</v>
      </c>
      <c r="F184" s="46" t="str">
        <f t="shared" si="26"/>
        <v>N/A</v>
      </c>
      <c r="G184" s="8">
        <v>72.422611861999997</v>
      </c>
      <c r="H184" s="46" t="str">
        <f t="shared" si="27"/>
        <v>N/A</v>
      </c>
      <c r="I184" s="12">
        <v>-0.187</v>
      </c>
      <c r="J184" s="12">
        <v>-0.55700000000000005</v>
      </c>
      <c r="K184" s="47" t="s">
        <v>739</v>
      </c>
      <c r="L184" s="9" t="str">
        <f t="shared" si="28"/>
        <v>Yes</v>
      </c>
    </row>
    <row r="185" spans="1:12" x14ac:dyDescent="0.2">
      <c r="A185" s="2" t="s">
        <v>471</v>
      </c>
      <c r="B185" s="37" t="s">
        <v>213</v>
      </c>
      <c r="C185" s="8">
        <v>33.307472658000002</v>
      </c>
      <c r="D185" s="46" t="str">
        <f t="shared" si="25"/>
        <v>N/A</v>
      </c>
      <c r="E185" s="8">
        <v>33.009448464000002</v>
      </c>
      <c r="F185" s="46" t="str">
        <f t="shared" si="26"/>
        <v>N/A</v>
      </c>
      <c r="G185" s="8">
        <v>30.461281490000001</v>
      </c>
      <c r="H185" s="46" t="str">
        <f t="shared" si="27"/>
        <v>N/A</v>
      </c>
      <c r="I185" s="12">
        <v>-0.89500000000000002</v>
      </c>
      <c r="J185" s="12">
        <v>-7.72</v>
      </c>
      <c r="K185" s="47" t="s">
        <v>739</v>
      </c>
      <c r="L185" s="9" t="str">
        <f t="shared" si="28"/>
        <v>Yes</v>
      </c>
    </row>
    <row r="186" spans="1:12" x14ac:dyDescent="0.2">
      <c r="A186" s="2" t="s">
        <v>472</v>
      </c>
      <c r="B186" s="37" t="s">
        <v>213</v>
      </c>
      <c r="C186" s="8">
        <v>39.617222951999999</v>
      </c>
      <c r="D186" s="46" t="str">
        <f t="shared" si="25"/>
        <v>N/A</v>
      </c>
      <c r="E186" s="8">
        <v>40.311168135999999</v>
      </c>
      <c r="F186" s="46" t="str">
        <f t="shared" si="26"/>
        <v>N/A</v>
      </c>
      <c r="G186" s="8">
        <v>38.237543267</v>
      </c>
      <c r="H186" s="46" t="str">
        <f t="shared" si="27"/>
        <v>N/A</v>
      </c>
      <c r="I186" s="12">
        <v>1.752</v>
      </c>
      <c r="J186" s="12">
        <v>-5.14</v>
      </c>
      <c r="K186" s="47" t="s">
        <v>739</v>
      </c>
      <c r="L186" s="9" t="str">
        <f t="shared" si="28"/>
        <v>Yes</v>
      </c>
    </row>
    <row r="187" spans="1:12" x14ac:dyDescent="0.2">
      <c r="A187" s="2" t="s">
        <v>116</v>
      </c>
      <c r="B187" s="37" t="s">
        <v>213</v>
      </c>
      <c r="C187" s="8">
        <v>61.467536967000001</v>
      </c>
      <c r="D187" s="46" t="str">
        <f t="shared" si="25"/>
        <v>N/A</v>
      </c>
      <c r="E187" s="8">
        <v>61.297665991999999</v>
      </c>
      <c r="F187" s="46" t="str">
        <f t="shared" si="26"/>
        <v>N/A</v>
      </c>
      <c r="G187" s="8">
        <v>59.319575649999997</v>
      </c>
      <c r="H187" s="46" t="str">
        <f t="shared" si="27"/>
        <v>N/A</v>
      </c>
      <c r="I187" s="12">
        <v>-0.27600000000000002</v>
      </c>
      <c r="J187" s="12">
        <v>-3.23</v>
      </c>
      <c r="K187" s="47" t="s">
        <v>739</v>
      </c>
      <c r="L187" s="9" t="str">
        <f t="shared" si="28"/>
        <v>Yes</v>
      </c>
    </row>
    <row r="188" spans="1:12" x14ac:dyDescent="0.2">
      <c r="A188" s="2" t="s">
        <v>473</v>
      </c>
      <c r="B188" s="37" t="s">
        <v>213</v>
      </c>
      <c r="C188" s="8">
        <v>53.940081403999997</v>
      </c>
      <c r="D188" s="46" t="str">
        <f t="shared" si="25"/>
        <v>N/A</v>
      </c>
      <c r="E188" s="8">
        <v>58.202109769000003</v>
      </c>
      <c r="F188" s="46" t="str">
        <f t="shared" si="26"/>
        <v>N/A</v>
      </c>
      <c r="G188" s="8">
        <v>57.548616154000001</v>
      </c>
      <c r="H188" s="46" t="str">
        <f t="shared" si="27"/>
        <v>N/A</v>
      </c>
      <c r="I188" s="12">
        <v>7.9009999999999998</v>
      </c>
      <c r="J188" s="12">
        <v>-1.1200000000000001</v>
      </c>
      <c r="K188" s="47" t="s">
        <v>739</v>
      </c>
      <c r="L188" s="9" t="str">
        <f t="shared" si="28"/>
        <v>Yes</v>
      </c>
    </row>
    <row r="189" spans="1:12" x14ac:dyDescent="0.2">
      <c r="A189" s="2" t="s">
        <v>474</v>
      </c>
      <c r="B189" s="37" t="s">
        <v>213</v>
      </c>
      <c r="C189" s="8">
        <v>84.431314952999998</v>
      </c>
      <c r="D189" s="46" t="str">
        <f t="shared" si="25"/>
        <v>N/A</v>
      </c>
      <c r="E189" s="8">
        <v>84.645793896000001</v>
      </c>
      <c r="F189" s="46" t="str">
        <f t="shared" si="26"/>
        <v>N/A</v>
      </c>
      <c r="G189" s="8">
        <v>83.564866910999996</v>
      </c>
      <c r="H189" s="46" t="str">
        <f t="shared" si="27"/>
        <v>N/A</v>
      </c>
      <c r="I189" s="12">
        <v>0.254</v>
      </c>
      <c r="J189" s="12">
        <v>-1.28</v>
      </c>
      <c r="K189" s="47" t="s">
        <v>739</v>
      </c>
      <c r="L189" s="9" t="str">
        <f t="shared" si="28"/>
        <v>Yes</v>
      </c>
    </row>
    <row r="190" spans="1:12" x14ac:dyDescent="0.2">
      <c r="A190" s="2" t="s">
        <v>475</v>
      </c>
      <c r="B190" s="37" t="s">
        <v>213</v>
      </c>
      <c r="C190" s="8">
        <v>51.923926512999998</v>
      </c>
      <c r="D190" s="46" t="str">
        <f t="shared" si="25"/>
        <v>N/A</v>
      </c>
      <c r="E190" s="8">
        <v>51.494842274</v>
      </c>
      <c r="F190" s="46" t="str">
        <f t="shared" si="26"/>
        <v>N/A</v>
      </c>
      <c r="G190" s="8">
        <v>48.664543707</v>
      </c>
      <c r="H190" s="46" t="str">
        <f t="shared" si="27"/>
        <v>N/A</v>
      </c>
      <c r="I190" s="12">
        <v>-0.82599999999999996</v>
      </c>
      <c r="J190" s="12">
        <v>-5.5</v>
      </c>
      <c r="K190" s="47" t="s">
        <v>739</v>
      </c>
      <c r="L190" s="9" t="str">
        <f t="shared" si="28"/>
        <v>Yes</v>
      </c>
    </row>
    <row r="191" spans="1:12" x14ac:dyDescent="0.2">
      <c r="A191" s="2" t="s">
        <v>476</v>
      </c>
      <c r="B191" s="37" t="s">
        <v>213</v>
      </c>
      <c r="C191" s="8">
        <v>59.934031754999999</v>
      </c>
      <c r="D191" s="46" t="str">
        <f t="shared" si="25"/>
        <v>N/A</v>
      </c>
      <c r="E191" s="8">
        <v>59.811290249999999</v>
      </c>
      <c r="F191" s="46" t="str">
        <f t="shared" si="26"/>
        <v>N/A</v>
      </c>
      <c r="G191" s="8">
        <v>58.552684536999998</v>
      </c>
      <c r="H191" s="46" t="str">
        <f t="shared" si="27"/>
        <v>N/A</v>
      </c>
      <c r="I191" s="12">
        <v>-0.20499999999999999</v>
      </c>
      <c r="J191" s="12">
        <v>-2.1</v>
      </c>
      <c r="K191" s="47" t="s">
        <v>739</v>
      </c>
      <c r="L191" s="9" t="str">
        <f t="shared" si="28"/>
        <v>Yes</v>
      </c>
    </row>
    <row r="192" spans="1:12" x14ac:dyDescent="0.2">
      <c r="A192" s="2" t="s">
        <v>1368</v>
      </c>
      <c r="B192" s="37" t="s">
        <v>213</v>
      </c>
      <c r="C192" s="38">
        <v>13.322671436</v>
      </c>
      <c r="D192" s="46" t="str">
        <f t="shared" si="25"/>
        <v>N/A</v>
      </c>
      <c r="E192" s="38">
        <v>24.348694185999999</v>
      </c>
      <c r="F192" s="46" t="str">
        <f t="shared" si="26"/>
        <v>N/A</v>
      </c>
      <c r="G192" s="38">
        <v>25.254893015</v>
      </c>
      <c r="H192" s="46" t="str">
        <f t="shared" si="27"/>
        <v>N/A</v>
      </c>
      <c r="I192" s="12">
        <v>82.76</v>
      </c>
      <c r="J192" s="12">
        <v>3.722</v>
      </c>
      <c r="K192" s="47" t="s">
        <v>739</v>
      </c>
      <c r="L192" s="9" t="str">
        <f t="shared" si="28"/>
        <v>Yes</v>
      </c>
    </row>
    <row r="193" spans="1:12" x14ac:dyDescent="0.2">
      <c r="A193" s="2" t="s">
        <v>1369</v>
      </c>
      <c r="B193" s="37" t="s">
        <v>213</v>
      </c>
      <c r="C193" s="38">
        <v>11.42947861</v>
      </c>
      <c r="D193" s="46" t="str">
        <f t="shared" si="25"/>
        <v>N/A</v>
      </c>
      <c r="E193" s="38">
        <v>20.186559328000001</v>
      </c>
      <c r="F193" s="46" t="str">
        <f t="shared" si="26"/>
        <v>N/A</v>
      </c>
      <c r="G193" s="38">
        <v>20.65085389</v>
      </c>
      <c r="H193" s="46" t="str">
        <f t="shared" si="27"/>
        <v>N/A</v>
      </c>
      <c r="I193" s="12">
        <v>76.62</v>
      </c>
      <c r="J193" s="12">
        <v>2.2999999999999998</v>
      </c>
      <c r="K193" s="47" t="s">
        <v>739</v>
      </c>
      <c r="L193" s="9" t="str">
        <f t="shared" si="28"/>
        <v>Yes</v>
      </c>
    </row>
    <row r="194" spans="1:12" x14ac:dyDescent="0.2">
      <c r="A194" s="2" t="s">
        <v>1370</v>
      </c>
      <c r="B194" s="37" t="s">
        <v>213</v>
      </c>
      <c r="C194" s="38">
        <v>22.478120171</v>
      </c>
      <c r="D194" s="46" t="str">
        <f t="shared" si="25"/>
        <v>N/A</v>
      </c>
      <c r="E194" s="38">
        <v>39.844521344999997</v>
      </c>
      <c r="F194" s="46" t="str">
        <f t="shared" si="26"/>
        <v>N/A</v>
      </c>
      <c r="G194" s="38">
        <v>40.980262660999998</v>
      </c>
      <c r="H194" s="46" t="str">
        <f t="shared" si="27"/>
        <v>N/A</v>
      </c>
      <c r="I194" s="12">
        <v>77.260000000000005</v>
      </c>
      <c r="J194" s="12">
        <v>2.85</v>
      </c>
      <c r="K194" s="47" t="s">
        <v>739</v>
      </c>
      <c r="L194" s="9" t="str">
        <f t="shared" si="28"/>
        <v>Yes</v>
      </c>
    </row>
    <row r="195" spans="1:12" x14ac:dyDescent="0.2">
      <c r="A195" s="2" t="s">
        <v>1371</v>
      </c>
      <c r="B195" s="37" t="s">
        <v>213</v>
      </c>
      <c r="C195" s="38">
        <v>6.2325427759999998</v>
      </c>
      <c r="D195" s="46" t="str">
        <f t="shared" si="25"/>
        <v>N/A</v>
      </c>
      <c r="E195" s="38">
        <v>11.293285067999999</v>
      </c>
      <c r="F195" s="46" t="str">
        <f t="shared" si="26"/>
        <v>N/A</v>
      </c>
      <c r="G195" s="38">
        <v>12.400196745000001</v>
      </c>
      <c r="H195" s="46" t="str">
        <f t="shared" si="27"/>
        <v>N/A</v>
      </c>
      <c r="I195" s="12">
        <v>81.2</v>
      </c>
      <c r="J195" s="12">
        <v>9.8019999999999996</v>
      </c>
      <c r="K195" s="47" t="s">
        <v>739</v>
      </c>
      <c r="L195" s="9" t="str">
        <f t="shared" si="28"/>
        <v>Yes</v>
      </c>
    </row>
    <row r="196" spans="1:12" x14ac:dyDescent="0.2">
      <c r="A196" s="2" t="s">
        <v>1372</v>
      </c>
      <c r="B196" s="37" t="s">
        <v>213</v>
      </c>
      <c r="C196" s="38">
        <v>11.306277429</v>
      </c>
      <c r="D196" s="46" t="str">
        <f t="shared" si="25"/>
        <v>N/A</v>
      </c>
      <c r="E196" s="38">
        <v>21.248216898999999</v>
      </c>
      <c r="F196" s="46" t="str">
        <f t="shared" si="26"/>
        <v>N/A</v>
      </c>
      <c r="G196" s="38">
        <v>22.018850714999999</v>
      </c>
      <c r="H196" s="46" t="str">
        <f t="shared" si="27"/>
        <v>N/A</v>
      </c>
      <c r="I196" s="12">
        <v>87.93</v>
      </c>
      <c r="J196" s="12">
        <v>3.6269999999999998</v>
      </c>
      <c r="K196" s="47" t="s">
        <v>739</v>
      </c>
      <c r="L196" s="9" t="str">
        <f t="shared" si="28"/>
        <v>Yes</v>
      </c>
    </row>
    <row r="197" spans="1:12" x14ac:dyDescent="0.2">
      <c r="A197" s="2" t="s">
        <v>1373</v>
      </c>
      <c r="B197" s="37" t="s">
        <v>213</v>
      </c>
      <c r="C197" s="38">
        <v>200.64464624999999</v>
      </c>
      <c r="D197" s="46" t="str">
        <f t="shared" si="25"/>
        <v>N/A</v>
      </c>
      <c r="E197" s="38">
        <v>205.67959519999999</v>
      </c>
      <c r="F197" s="46" t="str">
        <f t="shared" si="26"/>
        <v>N/A</v>
      </c>
      <c r="G197" s="38">
        <v>213.73826020000001</v>
      </c>
      <c r="H197" s="46" t="str">
        <f t="shared" si="27"/>
        <v>N/A</v>
      </c>
      <c r="I197" s="12">
        <v>2.5089999999999999</v>
      </c>
      <c r="J197" s="12">
        <v>3.9180000000000001</v>
      </c>
      <c r="K197" s="47" t="s">
        <v>739</v>
      </c>
      <c r="L197" s="9" t="str">
        <f t="shared" si="28"/>
        <v>Yes</v>
      </c>
    </row>
    <row r="198" spans="1:12" x14ac:dyDescent="0.2">
      <c r="A198" s="2" t="s">
        <v>1374</v>
      </c>
      <c r="B198" s="37" t="s">
        <v>213</v>
      </c>
      <c r="C198" s="38">
        <v>242.81568795999999</v>
      </c>
      <c r="D198" s="46" t="str">
        <f t="shared" si="25"/>
        <v>N/A</v>
      </c>
      <c r="E198" s="38">
        <v>234.72282845999999</v>
      </c>
      <c r="F198" s="46" t="str">
        <f t="shared" si="26"/>
        <v>N/A</v>
      </c>
      <c r="G198" s="38">
        <v>242.05922864999999</v>
      </c>
      <c r="H198" s="46" t="str">
        <f t="shared" si="27"/>
        <v>N/A</v>
      </c>
      <c r="I198" s="12">
        <v>-3.33</v>
      </c>
      <c r="J198" s="12">
        <v>3.1259999999999999</v>
      </c>
      <c r="K198" s="47" t="s">
        <v>739</v>
      </c>
      <c r="L198" s="9" t="str">
        <f t="shared" si="28"/>
        <v>Yes</v>
      </c>
    </row>
    <row r="199" spans="1:12" x14ac:dyDescent="0.2">
      <c r="A199" s="2" t="s">
        <v>1375</v>
      </c>
      <c r="B199" s="37" t="s">
        <v>213</v>
      </c>
      <c r="C199" s="38">
        <v>237.65303003</v>
      </c>
      <c r="D199" s="46" t="str">
        <f t="shared" si="25"/>
        <v>N/A</v>
      </c>
      <c r="E199" s="38">
        <v>242.49805119000001</v>
      </c>
      <c r="F199" s="46" t="str">
        <f t="shared" si="26"/>
        <v>N/A</v>
      </c>
      <c r="G199" s="38">
        <v>248.0848834</v>
      </c>
      <c r="H199" s="46" t="str">
        <f t="shared" si="27"/>
        <v>N/A</v>
      </c>
      <c r="I199" s="12">
        <v>2.0390000000000001</v>
      </c>
      <c r="J199" s="12">
        <v>2.3039999999999998</v>
      </c>
      <c r="K199" s="47" t="s">
        <v>739</v>
      </c>
      <c r="L199" s="9" t="str">
        <f t="shared" si="28"/>
        <v>Yes</v>
      </c>
    </row>
    <row r="200" spans="1:12" x14ac:dyDescent="0.2">
      <c r="A200" s="2" t="s">
        <v>1376</v>
      </c>
      <c r="B200" s="37" t="s">
        <v>213</v>
      </c>
      <c r="C200" s="38">
        <v>55.866984037999998</v>
      </c>
      <c r="D200" s="46" t="str">
        <f t="shared" si="25"/>
        <v>N/A</v>
      </c>
      <c r="E200" s="38">
        <v>64.144347826000001</v>
      </c>
      <c r="F200" s="46" t="str">
        <f t="shared" si="26"/>
        <v>N/A</v>
      </c>
      <c r="G200" s="38">
        <v>69.993558776</v>
      </c>
      <c r="H200" s="46" t="str">
        <f t="shared" si="27"/>
        <v>N/A</v>
      </c>
      <c r="I200" s="12">
        <v>14.82</v>
      </c>
      <c r="J200" s="12">
        <v>9.1189999999999998</v>
      </c>
      <c r="K200" s="47" t="s">
        <v>739</v>
      </c>
      <c r="L200" s="9" t="str">
        <f t="shared" si="28"/>
        <v>Yes</v>
      </c>
    </row>
    <row r="201" spans="1:12" x14ac:dyDescent="0.2">
      <c r="A201" s="2" t="s">
        <v>1377</v>
      </c>
      <c r="B201" s="37" t="s">
        <v>213</v>
      </c>
      <c r="C201" s="38">
        <v>69.063469675999997</v>
      </c>
      <c r="D201" s="46" t="str">
        <f t="shared" si="25"/>
        <v>N/A</v>
      </c>
      <c r="E201" s="38">
        <v>93.777777778000001</v>
      </c>
      <c r="F201" s="46" t="str">
        <f t="shared" si="26"/>
        <v>N/A</v>
      </c>
      <c r="G201" s="38">
        <v>112.894785</v>
      </c>
      <c r="H201" s="46" t="str">
        <f t="shared" si="27"/>
        <v>N/A</v>
      </c>
      <c r="I201" s="12">
        <v>35.78</v>
      </c>
      <c r="J201" s="12">
        <v>20.39</v>
      </c>
      <c r="K201" s="47" t="s">
        <v>739</v>
      </c>
      <c r="L201" s="9" t="str">
        <f t="shared" si="28"/>
        <v>Yes</v>
      </c>
    </row>
    <row r="202" spans="1:12" x14ac:dyDescent="0.2">
      <c r="A202" s="2" t="s">
        <v>28</v>
      </c>
      <c r="B202" s="37" t="s">
        <v>213</v>
      </c>
      <c r="C202" s="8">
        <v>1.8976890997</v>
      </c>
      <c r="D202" s="46" t="str">
        <f t="shared" si="25"/>
        <v>N/A</v>
      </c>
      <c r="E202" s="8">
        <v>1.6480287532</v>
      </c>
      <c r="F202" s="46" t="str">
        <f t="shared" si="26"/>
        <v>N/A</v>
      </c>
      <c r="G202" s="8">
        <v>1.4767116335999999</v>
      </c>
      <c r="H202" s="46" t="str">
        <f t="shared" si="27"/>
        <v>N/A</v>
      </c>
      <c r="I202" s="12">
        <v>-13.2</v>
      </c>
      <c r="J202" s="12">
        <v>-10.4</v>
      </c>
      <c r="K202" s="47" t="s">
        <v>739</v>
      </c>
      <c r="L202" s="9" t="str">
        <f t="shared" si="28"/>
        <v>Yes</v>
      </c>
    </row>
    <row r="203" spans="1:12" x14ac:dyDescent="0.2">
      <c r="A203" s="2" t="s">
        <v>123</v>
      </c>
      <c r="B203" s="37" t="s">
        <v>213</v>
      </c>
      <c r="C203" s="38">
        <v>596</v>
      </c>
      <c r="D203" s="46" t="str">
        <f t="shared" ref="D203:D213" si="29">IF($B203="N/A","N/A",IF(C203&gt;10,"No",IF(C203&lt;-10,"No","Yes")))</f>
        <v>N/A</v>
      </c>
      <c r="E203" s="38">
        <v>572</v>
      </c>
      <c r="F203" s="46" t="str">
        <f t="shared" ref="F203:F213" si="30">IF($B203="N/A","N/A",IF(E203&gt;10,"No",IF(E203&lt;-10,"No","Yes")))</f>
        <v>N/A</v>
      </c>
      <c r="G203" s="38">
        <v>519</v>
      </c>
      <c r="H203" s="46" t="str">
        <f t="shared" ref="H203:H213" si="31">IF($B203="N/A","N/A",IF(G203&gt;10,"No",IF(G203&lt;-10,"No","Yes")))</f>
        <v>N/A</v>
      </c>
      <c r="I203" s="12">
        <v>-4.03</v>
      </c>
      <c r="J203" s="12">
        <v>-9.27</v>
      </c>
      <c r="K203" s="14" t="s">
        <v>213</v>
      </c>
      <c r="L203" s="9" t="str">
        <f t="shared" ref="L203:L213" si="32">IF(J203="Div by 0", "N/A", IF(K203="N/A","N/A", IF(J203&gt;VALUE(MID(K203,1,2)), "No", IF(J203&lt;-1*VALUE(MID(K203,1,2)), "No", "Yes"))))</f>
        <v>N/A</v>
      </c>
    </row>
    <row r="204" spans="1:12" x14ac:dyDescent="0.2">
      <c r="A204" s="2" t="s">
        <v>124</v>
      </c>
      <c r="B204" s="37" t="s">
        <v>213</v>
      </c>
      <c r="C204" s="38">
        <v>865</v>
      </c>
      <c r="D204" s="46" t="str">
        <f t="shared" si="29"/>
        <v>N/A</v>
      </c>
      <c r="E204" s="38">
        <v>730</v>
      </c>
      <c r="F204" s="46" t="str">
        <f t="shared" si="30"/>
        <v>N/A</v>
      </c>
      <c r="G204" s="38">
        <v>683</v>
      </c>
      <c r="H204" s="46" t="str">
        <f t="shared" si="31"/>
        <v>N/A</v>
      </c>
      <c r="I204" s="12">
        <v>-15.6</v>
      </c>
      <c r="J204" s="12">
        <v>-6.44</v>
      </c>
      <c r="K204" s="14" t="s">
        <v>213</v>
      </c>
      <c r="L204" s="9" t="str">
        <f t="shared" si="32"/>
        <v>N/A</v>
      </c>
    </row>
    <row r="205" spans="1:12" ht="25.5" x14ac:dyDescent="0.2">
      <c r="A205" s="2" t="s">
        <v>1625</v>
      </c>
      <c r="B205" s="37" t="s">
        <v>213</v>
      </c>
      <c r="C205" s="38">
        <v>129</v>
      </c>
      <c r="D205" s="46" t="str">
        <f t="shared" si="29"/>
        <v>N/A</v>
      </c>
      <c r="E205" s="38">
        <v>70</v>
      </c>
      <c r="F205" s="46" t="str">
        <f t="shared" si="30"/>
        <v>N/A</v>
      </c>
      <c r="G205" s="38">
        <v>59</v>
      </c>
      <c r="H205" s="46" t="str">
        <f t="shared" si="31"/>
        <v>N/A</v>
      </c>
      <c r="I205" s="12">
        <v>-45.7</v>
      </c>
      <c r="J205" s="12">
        <v>-15.7</v>
      </c>
      <c r="K205" s="14" t="s">
        <v>213</v>
      </c>
      <c r="L205" s="9" t="str">
        <f t="shared" si="32"/>
        <v>N/A</v>
      </c>
    </row>
    <row r="206" spans="1:12" ht="25.5" x14ac:dyDescent="0.2">
      <c r="A206" s="2" t="s">
        <v>1378</v>
      </c>
      <c r="B206" s="37" t="s">
        <v>213</v>
      </c>
      <c r="C206" s="38">
        <v>2001</v>
      </c>
      <c r="D206" s="46" t="str">
        <f t="shared" si="29"/>
        <v>N/A</v>
      </c>
      <c r="E206" s="38">
        <v>2063</v>
      </c>
      <c r="F206" s="46" t="str">
        <f t="shared" si="30"/>
        <v>N/A</v>
      </c>
      <c r="G206" s="38">
        <v>2061</v>
      </c>
      <c r="H206" s="46" t="str">
        <f t="shared" si="31"/>
        <v>N/A</v>
      </c>
      <c r="I206" s="12">
        <v>3.0979999999999999</v>
      </c>
      <c r="J206" s="12">
        <v>-9.7000000000000003E-2</v>
      </c>
      <c r="K206" s="14" t="s">
        <v>213</v>
      </c>
      <c r="L206" s="9" t="str">
        <f t="shared" si="32"/>
        <v>N/A</v>
      </c>
    </row>
    <row r="207" spans="1:12" x14ac:dyDescent="0.2">
      <c r="A207" s="2" t="s">
        <v>1626</v>
      </c>
      <c r="B207" s="37" t="s">
        <v>213</v>
      </c>
      <c r="C207" s="38">
        <v>29</v>
      </c>
      <c r="D207" s="46" t="str">
        <f t="shared" si="29"/>
        <v>N/A</v>
      </c>
      <c r="E207" s="38">
        <v>29</v>
      </c>
      <c r="F207" s="46" t="str">
        <f t="shared" si="30"/>
        <v>N/A</v>
      </c>
      <c r="G207" s="38">
        <v>28</v>
      </c>
      <c r="H207" s="46" t="str">
        <f t="shared" si="31"/>
        <v>N/A</v>
      </c>
      <c r="I207" s="12">
        <v>0</v>
      </c>
      <c r="J207" s="12">
        <v>-3.45</v>
      </c>
      <c r="K207" s="14" t="s">
        <v>213</v>
      </c>
      <c r="L207" s="9" t="str">
        <f t="shared" si="32"/>
        <v>N/A</v>
      </c>
    </row>
    <row r="208" spans="1:12" x14ac:dyDescent="0.2">
      <c r="A208" s="2" t="s">
        <v>1627</v>
      </c>
      <c r="B208" s="37" t="s">
        <v>213</v>
      </c>
      <c r="C208" s="38">
        <v>1700</v>
      </c>
      <c r="D208" s="46" t="str">
        <f t="shared" si="29"/>
        <v>N/A</v>
      </c>
      <c r="E208" s="38">
        <v>1801</v>
      </c>
      <c r="F208" s="46" t="str">
        <f t="shared" si="30"/>
        <v>N/A</v>
      </c>
      <c r="G208" s="38">
        <v>1615</v>
      </c>
      <c r="H208" s="46" t="str">
        <f t="shared" si="31"/>
        <v>N/A</v>
      </c>
      <c r="I208" s="12">
        <v>5.9409999999999998</v>
      </c>
      <c r="J208" s="12">
        <v>-10.3</v>
      </c>
      <c r="K208" s="14" t="s">
        <v>213</v>
      </c>
      <c r="L208" s="9" t="str">
        <f t="shared" si="32"/>
        <v>N/A</v>
      </c>
    </row>
    <row r="209" spans="1:12" x14ac:dyDescent="0.2">
      <c r="A209" s="2" t="s">
        <v>125</v>
      </c>
      <c r="B209" s="37" t="s">
        <v>213</v>
      </c>
      <c r="C209" s="49">
        <v>4244620</v>
      </c>
      <c r="D209" s="46" t="str">
        <f t="shared" si="29"/>
        <v>N/A</v>
      </c>
      <c r="E209" s="49">
        <v>5013468</v>
      </c>
      <c r="F209" s="46" t="str">
        <f t="shared" si="30"/>
        <v>N/A</v>
      </c>
      <c r="G209" s="49">
        <v>2365597</v>
      </c>
      <c r="H209" s="46" t="str">
        <f t="shared" si="31"/>
        <v>N/A</v>
      </c>
      <c r="I209" s="12">
        <v>18.11</v>
      </c>
      <c r="J209" s="12">
        <v>-52.8</v>
      </c>
      <c r="K209" s="14" t="s">
        <v>213</v>
      </c>
      <c r="L209" s="9" t="str">
        <f t="shared" si="32"/>
        <v>N/A</v>
      </c>
    </row>
    <row r="210" spans="1:12" x14ac:dyDescent="0.2">
      <c r="A210" s="48" t="s">
        <v>1622</v>
      </c>
      <c r="B210" s="37" t="s">
        <v>213</v>
      </c>
      <c r="C210" s="49">
        <v>3608098</v>
      </c>
      <c r="D210" s="46" t="str">
        <f t="shared" si="29"/>
        <v>N/A</v>
      </c>
      <c r="E210" s="49">
        <v>1322579</v>
      </c>
      <c r="F210" s="46" t="str">
        <f t="shared" si="30"/>
        <v>N/A</v>
      </c>
      <c r="G210" s="49">
        <v>1343320</v>
      </c>
      <c r="H210" s="46" t="str">
        <f t="shared" si="31"/>
        <v>N/A</v>
      </c>
      <c r="I210" s="12">
        <v>-63.3</v>
      </c>
      <c r="J210" s="12">
        <v>1.5680000000000001</v>
      </c>
      <c r="K210" s="14" t="s">
        <v>213</v>
      </c>
      <c r="L210" s="9" t="str">
        <f t="shared" si="32"/>
        <v>N/A</v>
      </c>
    </row>
    <row r="211" spans="1:12" x14ac:dyDescent="0.2">
      <c r="A211" s="48" t="s">
        <v>1379</v>
      </c>
      <c r="B211" s="37" t="s">
        <v>213</v>
      </c>
      <c r="C211" s="49">
        <v>1623847</v>
      </c>
      <c r="D211" s="46" t="str">
        <f t="shared" si="29"/>
        <v>N/A</v>
      </c>
      <c r="E211" s="49">
        <v>1867595</v>
      </c>
      <c r="F211" s="46" t="str">
        <f t="shared" si="30"/>
        <v>N/A</v>
      </c>
      <c r="G211" s="49">
        <v>1872325</v>
      </c>
      <c r="H211" s="46" t="str">
        <f t="shared" si="31"/>
        <v>N/A</v>
      </c>
      <c r="I211" s="12">
        <v>15.01</v>
      </c>
      <c r="J211" s="12">
        <v>0.25330000000000003</v>
      </c>
      <c r="K211" s="14" t="s">
        <v>213</v>
      </c>
      <c r="L211" s="9" t="str">
        <f t="shared" si="32"/>
        <v>N/A</v>
      </c>
    </row>
    <row r="212" spans="1:12" x14ac:dyDescent="0.2">
      <c r="A212" s="48" t="s">
        <v>1616</v>
      </c>
      <c r="B212" s="37" t="s">
        <v>213</v>
      </c>
      <c r="C212" s="49">
        <v>3963270</v>
      </c>
      <c r="D212" s="46" t="str">
        <f t="shared" si="29"/>
        <v>N/A</v>
      </c>
      <c r="E212" s="49">
        <v>1287080</v>
      </c>
      <c r="F212" s="46" t="str">
        <f t="shared" si="30"/>
        <v>N/A</v>
      </c>
      <c r="G212" s="49">
        <v>1151087</v>
      </c>
      <c r="H212" s="46" t="str">
        <f t="shared" si="31"/>
        <v>N/A</v>
      </c>
      <c r="I212" s="12">
        <v>-67.5</v>
      </c>
      <c r="J212" s="12">
        <v>-10.6</v>
      </c>
      <c r="K212" s="14" t="s">
        <v>213</v>
      </c>
      <c r="L212" s="9" t="str">
        <f t="shared" si="32"/>
        <v>N/A</v>
      </c>
    </row>
    <row r="213" spans="1:12" x14ac:dyDescent="0.2">
      <c r="A213" s="48" t="s">
        <v>1617</v>
      </c>
      <c r="B213" s="37" t="s">
        <v>213</v>
      </c>
      <c r="C213" s="49">
        <v>2486531</v>
      </c>
      <c r="D213" s="46" t="str">
        <f t="shared" si="29"/>
        <v>N/A</v>
      </c>
      <c r="E213" s="49">
        <v>5012860</v>
      </c>
      <c r="F213" s="46" t="str">
        <f t="shared" si="30"/>
        <v>N/A</v>
      </c>
      <c r="G213" s="49">
        <v>2249366</v>
      </c>
      <c r="H213" s="46" t="str">
        <f t="shared" si="31"/>
        <v>N/A</v>
      </c>
      <c r="I213" s="12">
        <v>101.6</v>
      </c>
      <c r="J213" s="12">
        <v>-55.1</v>
      </c>
      <c r="K213" s="14" t="s">
        <v>213</v>
      </c>
      <c r="L213" s="9" t="str">
        <f t="shared" si="32"/>
        <v>N/A</v>
      </c>
    </row>
    <row r="214" spans="1:12" ht="25.5" x14ac:dyDescent="0.2">
      <c r="A214" s="2" t="s">
        <v>1380</v>
      </c>
      <c r="B214" s="37" t="s">
        <v>213</v>
      </c>
      <c r="C214" s="49">
        <v>12002165</v>
      </c>
      <c r="D214" s="46" t="str">
        <f t="shared" ref="D214:D228" si="33">IF($B214="N/A","N/A",IF(C214&gt;10,"No",IF(C214&lt;-10,"No","Yes")))</f>
        <v>N/A</v>
      </c>
      <c r="E214" s="49">
        <v>13144496</v>
      </c>
      <c r="F214" s="46" t="str">
        <f t="shared" ref="F214:F228" si="34">IF($B214="N/A","N/A",IF(E214&gt;10,"No",IF(E214&lt;-10,"No","Yes")))</f>
        <v>N/A</v>
      </c>
      <c r="G214" s="49">
        <v>11390490</v>
      </c>
      <c r="H214" s="46" t="str">
        <f t="shared" ref="H214:H228" si="35">IF($B214="N/A","N/A",IF(G214&gt;10,"No",IF(G214&lt;-10,"No","Yes")))</f>
        <v>N/A</v>
      </c>
      <c r="I214" s="12">
        <v>9.5180000000000007</v>
      </c>
      <c r="J214" s="12">
        <v>-13.3</v>
      </c>
      <c r="K214" s="47" t="s">
        <v>739</v>
      </c>
      <c r="L214" s="9" t="str">
        <f t="shared" ref="L214:L228" si="36">IF(J214="Div by 0", "N/A", IF(K214="N/A","N/A", IF(J214&gt;VALUE(MID(K214,1,2)), "No", IF(J214&lt;-1*VALUE(MID(K214,1,2)), "No", "Yes"))))</f>
        <v>Yes</v>
      </c>
    </row>
    <row r="215" spans="1:12" x14ac:dyDescent="0.2">
      <c r="A215" s="61" t="s">
        <v>649</v>
      </c>
      <c r="B215" s="37" t="s">
        <v>213</v>
      </c>
      <c r="C215" s="38">
        <v>48566</v>
      </c>
      <c r="D215" s="46" t="str">
        <f t="shared" si="33"/>
        <v>N/A</v>
      </c>
      <c r="E215" s="38">
        <v>47111</v>
      </c>
      <c r="F215" s="46" t="str">
        <f t="shared" si="34"/>
        <v>N/A</v>
      </c>
      <c r="G215" s="38">
        <v>41066</v>
      </c>
      <c r="H215" s="46" t="str">
        <f t="shared" si="35"/>
        <v>N/A</v>
      </c>
      <c r="I215" s="12">
        <v>-3</v>
      </c>
      <c r="J215" s="12">
        <v>-12.8</v>
      </c>
      <c r="K215" s="47" t="s">
        <v>739</v>
      </c>
      <c r="L215" s="9" t="str">
        <f t="shared" si="36"/>
        <v>Yes</v>
      </c>
    </row>
    <row r="216" spans="1:12" ht="25.5" x14ac:dyDescent="0.2">
      <c r="A216" s="4" t="s">
        <v>1381</v>
      </c>
      <c r="B216" s="37" t="s">
        <v>213</v>
      </c>
      <c r="C216" s="49">
        <v>247.13101757999999</v>
      </c>
      <c r="D216" s="46" t="str">
        <f t="shared" si="33"/>
        <v>N/A</v>
      </c>
      <c r="E216" s="49">
        <v>279.01118635</v>
      </c>
      <c r="F216" s="46" t="str">
        <f t="shared" si="34"/>
        <v>N/A</v>
      </c>
      <c r="G216" s="49">
        <v>277.37033069</v>
      </c>
      <c r="H216" s="46" t="str">
        <f t="shared" si="35"/>
        <v>N/A</v>
      </c>
      <c r="I216" s="12">
        <v>12.9</v>
      </c>
      <c r="J216" s="12">
        <v>-0.58799999999999997</v>
      </c>
      <c r="K216" s="47" t="s">
        <v>739</v>
      </c>
      <c r="L216" s="9" t="str">
        <f t="shared" si="36"/>
        <v>Yes</v>
      </c>
    </row>
    <row r="217" spans="1:12" ht="25.5" x14ac:dyDescent="0.2">
      <c r="A217" s="2" t="s">
        <v>1382</v>
      </c>
      <c r="B217" s="37" t="s">
        <v>213</v>
      </c>
      <c r="C217" s="49">
        <v>0</v>
      </c>
      <c r="D217" s="46" t="str">
        <f t="shared" si="33"/>
        <v>N/A</v>
      </c>
      <c r="E217" s="49">
        <v>0</v>
      </c>
      <c r="F217" s="46" t="str">
        <f t="shared" si="34"/>
        <v>N/A</v>
      </c>
      <c r="G217" s="49">
        <v>0</v>
      </c>
      <c r="H217" s="46" t="str">
        <f t="shared" si="35"/>
        <v>N/A</v>
      </c>
      <c r="I217" s="12" t="s">
        <v>1747</v>
      </c>
      <c r="J217" s="12" t="s">
        <v>1747</v>
      </c>
      <c r="K217" s="47" t="s">
        <v>739</v>
      </c>
      <c r="L217" s="9" t="str">
        <f t="shared" si="36"/>
        <v>N/A</v>
      </c>
    </row>
    <row r="218" spans="1:12" x14ac:dyDescent="0.2">
      <c r="A218" s="4" t="s">
        <v>516</v>
      </c>
      <c r="B218" s="37" t="s">
        <v>213</v>
      </c>
      <c r="C218" s="38">
        <v>0</v>
      </c>
      <c r="D218" s="46" t="str">
        <f t="shared" si="33"/>
        <v>N/A</v>
      </c>
      <c r="E218" s="38">
        <v>0</v>
      </c>
      <c r="F218" s="46" t="str">
        <f t="shared" si="34"/>
        <v>N/A</v>
      </c>
      <c r="G218" s="38">
        <v>0</v>
      </c>
      <c r="H218" s="46" t="str">
        <f t="shared" si="35"/>
        <v>N/A</v>
      </c>
      <c r="I218" s="12" t="s">
        <v>1747</v>
      </c>
      <c r="J218" s="12" t="s">
        <v>1747</v>
      </c>
      <c r="K218" s="47" t="s">
        <v>739</v>
      </c>
      <c r="L218" s="9" t="str">
        <f t="shared" si="36"/>
        <v>N/A</v>
      </c>
    </row>
    <row r="219" spans="1:12" ht="25.5" x14ac:dyDescent="0.2">
      <c r="A219" s="2" t="s">
        <v>1383</v>
      </c>
      <c r="B219" s="37" t="s">
        <v>213</v>
      </c>
      <c r="C219" s="49" t="s">
        <v>1747</v>
      </c>
      <c r="D219" s="46" t="str">
        <f t="shared" si="33"/>
        <v>N/A</v>
      </c>
      <c r="E219" s="49" t="s">
        <v>1747</v>
      </c>
      <c r="F219" s="46" t="str">
        <f t="shared" si="34"/>
        <v>N/A</v>
      </c>
      <c r="G219" s="49" t="s">
        <v>1747</v>
      </c>
      <c r="H219" s="46" t="str">
        <f t="shared" si="35"/>
        <v>N/A</v>
      </c>
      <c r="I219" s="12" t="s">
        <v>1747</v>
      </c>
      <c r="J219" s="12" t="s">
        <v>1747</v>
      </c>
      <c r="K219" s="47" t="s">
        <v>739</v>
      </c>
      <c r="L219" s="9" t="str">
        <f t="shared" si="36"/>
        <v>N/A</v>
      </c>
    </row>
    <row r="220" spans="1:12" ht="25.5" x14ac:dyDescent="0.2">
      <c r="A220" s="2" t="s">
        <v>1384</v>
      </c>
      <c r="B220" s="37" t="s">
        <v>213</v>
      </c>
      <c r="C220" s="49">
        <v>41309567</v>
      </c>
      <c r="D220" s="46" t="str">
        <f t="shared" si="33"/>
        <v>N/A</v>
      </c>
      <c r="E220" s="49">
        <v>44540785</v>
      </c>
      <c r="F220" s="46" t="str">
        <f t="shared" si="34"/>
        <v>N/A</v>
      </c>
      <c r="G220" s="49">
        <v>39365415</v>
      </c>
      <c r="H220" s="46" t="str">
        <f t="shared" si="35"/>
        <v>N/A</v>
      </c>
      <c r="I220" s="12">
        <v>7.8220000000000001</v>
      </c>
      <c r="J220" s="12">
        <v>-11.6</v>
      </c>
      <c r="K220" s="47" t="s">
        <v>739</v>
      </c>
      <c r="L220" s="9" t="str">
        <f t="shared" si="36"/>
        <v>Yes</v>
      </c>
    </row>
    <row r="221" spans="1:12" x14ac:dyDescent="0.2">
      <c r="A221" s="4" t="s">
        <v>517</v>
      </c>
      <c r="B221" s="37" t="s">
        <v>213</v>
      </c>
      <c r="C221" s="38">
        <v>58075</v>
      </c>
      <c r="D221" s="46" t="str">
        <f t="shared" si="33"/>
        <v>N/A</v>
      </c>
      <c r="E221" s="38">
        <v>63209</v>
      </c>
      <c r="F221" s="46" t="str">
        <f t="shared" si="34"/>
        <v>N/A</v>
      </c>
      <c r="G221" s="38">
        <v>51590</v>
      </c>
      <c r="H221" s="46" t="str">
        <f t="shared" si="35"/>
        <v>N/A</v>
      </c>
      <c r="I221" s="12">
        <v>8.84</v>
      </c>
      <c r="J221" s="12">
        <v>-18.399999999999999</v>
      </c>
      <c r="K221" s="47" t="s">
        <v>739</v>
      </c>
      <c r="L221" s="9" t="str">
        <f t="shared" si="36"/>
        <v>Yes</v>
      </c>
    </row>
    <row r="222" spans="1:12" ht="25.5" x14ac:dyDescent="0.2">
      <c r="A222" s="2" t="s">
        <v>1385</v>
      </c>
      <c r="B222" s="37" t="s">
        <v>213</v>
      </c>
      <c r="C222" s="49">
        <v>711.31411105999996</v>
      </c>
      <c r="D222" s="46" t="str">
        <f t="shared" si="33"/>
        <v>N/A</v>
      </c>
      <c r="E222" s="49">
        <v>704.65890933000003</v>
      </c>
      <c r="F222" s="46" t="str">
        <f t="shared" si="34"/>
        <v>N/A</v>
      </c>
      <c r="G222" s="49">
        <v>763.04351618999999</v>
      </c>
      <c r="H222" s="46" t="str">
        <f t="shared" si="35"/>
        <v>N/A</v>
      </c>
      <c r="I222" s="12">
        <v>-0.93600000000000005</v>
      </c>
      <c r="J222" s="12">
        <v>8.2859999999999996</v>
      </c>
      <c r="K222" s="47" t="s">
        <v>739</v>
      </c>
      <c r="L222" s="9" t="str">
        <f t="shared" si="36"/>
        <v>Yes</v>
      </c>
    </row>
    <row r="223" spans="1:12" ht="25.5" x14ac:dyDescent="0.2">
      <c r="A223" s="2" t="s">
        <v>1386</v>
      </c>
      <c r="B223" s="37" t="s">
        <v>213</v>
      </c>
      <c r="C223" s="49">
        <v>0</v>
      </c>
      <c r="D223" s="46" t="str">
        <f t="shared" si="33"/>
        <v>N/A</v>
      </c>
      <c r="E223" s="49">
        <v>0</v>
      </c>
      <c r="F223" s="46" t="str">
        <f t="shared" si="34"/>
        <v>N/A</v>
      </c>
      <c r="G223" s="49">
        <v>0</v>
      </c>
      <c r="H223" s="46" t="str">
        <f t="shared" si="35"/>
        <v>N/A</v>
      </c>
      <c r="I223" s="12" t="s">
        <v>1747</v>
      </c>
      <c r="J223" s="12" t="s">
        <v>1747</v>
      </c>
      <c r="K223" s="47" t="s">
        <v>739</v>
      </c>
      <c r="L223" s="9" t="str">
        <f t="shared" si="36"/>
        <v>N/A</v>
      </c>
    </row>
    <row r="224" spans="1:12" x14ac:dyDescent="0.2">
      <c r="A224" s="2" t="s">
        <v>518</v>
      </c>
      <c r="B224" s="37" t="s">
        <v>213</v>
      </c>
      <c r="C224" s="38">
        <v>0</v>
      </c>
      <c r="D224" s="46" t="str">
        <f t="shared" si="33"/>
        <v>N/A</v>
      </c>
      <c r="E224" s="38">
        <v>0</v>
      </c>
      <c r="F224" s="46" t="str">
        <f t="shared" si="34"/>
        <v>N/A</v>
      </c>
      <c r="G224" s="38">
        <v>0</v>
      </c>
      <c r="H224" s="46" t="str">
        <f t="shared" si="35"/>
        <v>N/A</v>
      </c>
      <c r="I224" s="12" t="s">
        <v>1747</v>
      </c>
      <c r="J224" s="12" t="s">
        <v>1747</v>
      </c>
      <c r="K224" s="47" t="s">
        <v>739</v>
      </c>
      <c r="L224" s="9" t="str">
        <f t="shared" si="36"/>
        <v>N/A</v>
      </c>
    </row>
    <row r="225" spans="1:12" ht="25.5" x14ac:dyDescent="0.2">
      <c r="A225" s="2" t="s">
        <v>1387</v>
      </c>
      <c r="B225" s="37" t="s">
        <v>213</v>
      </c>
      <c r="C225" s="49" t="s">
        <v>1747</v>
      </c>
      <c r="D225" s="46" t="str">
        <f t="shared" si="33"/>
        <v>N/A</v>
      </c>
      <c r="E225" s="49" t="s">
        <v>1747</v>
      </c>
      <c r="F225" s="46" t="str">
        <f t="shared" si="34"/>
        <v>N/A</v>
      </c>
      <c r="G225" s="49" t="s">
        <v>1747</v>
      </c>
      <c r="H225" s="46" t="str">
        <f t="shared" si="35"/>
        <v>N/A</v>
      </c>
      <c r="I225" s="12" t="s">
        <v>1747</v>
      </c>
      <c r="J225" s="12" t="s">
        <v>1747</v>
      </c>
      <c r="K225" s="47" t="s">
        <v>739</v>
      </c>
      <c r="L225" s="9" t="str">
        <f t="shared" si="36"/>
        <v>N/A</v>
      </c>
    </row>
    <row r="226" spans="1:12" ht="25.5" x14ac:dyDescent="0.2">
      <c r="A226" s="2" t="s">
        <v>1388</v>
      </c>
      <c r="B226" s="37" t="s">
        <v>213</v>
      </c>
      <c r="C226" s="49">
        <v>1477677414</v>
      </c>
      <c r="D226" s="46" t="str">
        <f t="shared" si="33"/>
        <v>N/A</v>
      </c>
      <c r="E226" s="49">
        <v>1563651157</v>
      </c>
      <c r="F226" s="46" t="str">
        <f t="shared" si="34"/>
        <v>N/A</v>
      </c>
      <c r="G226" s="49">
        <v>1570551132</v>
      </c>
      <c r="H226" s="46" t="str">
        <f t="shared" si="35"/>
        <v>N/A</v>
      </c>
      <c r="I226" s="12">
        <v>5.8179999999999996</v>
      </c>
      <c r="J226" s="12">
        <v>0.44130000000000003</v>
      </c>
      <c r="K226" s="47" t="s">
        <v>739</v>
      </c>
      <c r="L226" s="9" t="str">
        <f t="shared" si="36"/>
        <v>Yes</v>
      </c>
    </row>
    <row r="227" spans="1:12" ht="25.5" x14ac:dyDescent="0.2">
      <c r="A227" s="2" t="s">
        <v>519</v>
      </c>
      <c r="B227" s="37" t="s">
        <v>213</v>
      </c>
      <c r="C227" s="38">
        <v>29435</v>
      </c>
      <c r="D227" s="46" t="str">
        <f t="shared" si="33"/>
        <v>N/A</v>
      </c>
      <c r="E227" s="38">
        <v>31589</v>
      </c>
      <c r="F227" s="46" t="str">
        <f t="shared" si="34"/>
        <v>N/A</v>
      </c>
      <c r="G227" s="38">
        <v>32939</v>
      </c>
      <c r="H227" s="46" t="str">
        <f t="shared" si="35"/>
        <v>N/A</v>
      </c>
      <c r="I227" s="12">
        <v>7.3179999999999996</v>
      </c>
      <c r="J227" s="12">
        <v>4.274</v>
      </c>
      <c r="K227" s="47" t="s">
        <v>739</v>
      </c>
      <c r="L227" s="9" t="str">
        <f t="shared" si="36"/>
        <v>Yes</v>
      </c>
    </row>
    <row r="228" spans="1:12" ht="25.5" x14ac:dyDescent="0.2">
      <c r="A228" s="2" t="s">
        <v>1389</v>
      </c>
      <c r="B228" s="37" t="s">
        <v>213</v>
      </c>
      <c r="C228" s="49">
        <v>50201.372990999997</v>
      </c>
      <c r="D228" s="46" t="str">
        <f t="shared" si="33"/>
        <v>N/A</v>
      </c>
      <c r="E228" s="49">
        <v>49499.862515000001</v>
      </c>
      <c r="F228" s="46" t="str">
        <f t="shared" si="34"/>
        <v>N/A</v>
      </c>
      <c r="G228" s="49">
        <v>47680.595404</v>
      </c>
      <c r="H228" s="46" t="str">
        <f t="shared" si="35"/>
        <v>N/A</v>
      </c>
      <c r="I228" s="12">
        <v>-1.4</v>
      </c>
      <c r="J228" s="12">
        <v>-3.68</v>
      </c>
      <c r="K228" s="47" t="s">
        <v>739</v>
      </c>
      <c r="L228" s="9" t="str">
        <f t="shared" si="36"/>
        <v>Yes</v>
      </c>
    </row>
    <row r="229" spans="1:12" x14ac:dyDescent="0.2">
      <c r="A229" s="2" t="s">
        <v>1390</v>
      </c>
      <c r="B229" s="37" t="s">
        <v>213</v>
      </c>
      <c r="C229" s="54">
        <v>2373176974</v>
      </c>
      <c r="D229" s="46" t="str">
        <f t="shared" ref="D229:D252" si="37">IF($B229="N/A","N/A",IF(C229&gt;10,"No",IF(C229&lt;-10,"No","Yes")))</f>
        <v>N/A</v>
      </c>
      <c r="E229" s="54">
        <v>2425846565</v>
      </c>
      <c r="F229" s="46" t="str">
        <f t="shared" ref="F229:F252" si="38">IF($B229="N/A","N/A",IF(E229&gt;10,"No",IF(E229&lt;-10,"No","Yes")))</f>
        <v>N/A</v>
      </c>
      <c r="G229" s="54">
        <v>2341920187</v>
      </c>
      <c r="H229" s="46" t="str">
        <f t="shared" ref="H229:H252" si="39">IF($B229="N/A","N/A",IF(G229&gt;10,"No",IF(G229&lt;-10,"No","Yes")))</f>
        <v>N/A</v>
      </c>
      <c r="I229" s="12">
        <v>2.2189999999999999</v>
      </c>
      <c r="J229" s="12">
        <v>-3.46</v>
      </c>
      <c r="K229" s="47" t="s">
        <v>739</v>
      </c>
      <c r="L229" s="9" t="str">
        <f t="shared" ref="L229:L252" si="40">IF(J229="Div by 0", "N/A", IF(K229="N/A","N/A", IF(J229&gt;VALUE(MID(K229,1,2)), "No", IF(J229&lt;-1*VALUE(MID(K229,1,2)), "No", "Yes"))))</f>
        <v>Yes</v>
      </c>
    </row>
    <row r="230" spans="1:12" x14ac:dyDescent="0.2">
      <c r="A230" s="4" t="s">
        <v>1391</v>
      </c>
      <c r="B230" s="37" t="s">
        <v>213</v>
      </c>
      <c r="C230" s="52">
        <v>70995</v>
      </c>
      <c r="D230" s="46" t="str">
        <f t="shared" si="37"/>
        <v>N/A</v>
      </c>
      <c r="E230" s="52">
        <v>66596</v>
      </c>
      <c r="F230" s="46" t="str">
        <f t="shared" si="38"/>
        <v>N/A</v>
      </c>
      <c r="G230" s="52">
        <v>62406</v>
      </c>
      <c r="H230" s="46" t="str">
        <f t="shared" si="39"/>
        <v>N/A</v>
      </c>
      <c r="I230" s="12">
        <v>-6.2</v>
      </c>
      <c r="J230" s="12">
        <v>-6.29</v>
      </c>
      <c r="K230" s="47" t="s">
        <v>739</v>
      </c>
      <c r="L230" s="9" t="str">
        <f t="shared" si="40"/>
        <v>Yes</v>
      </c>
    </row>
    <row r="231" spans="1:12" x14ac:dyDescent="0.2">
      <c r="A231" s="4" t="s">
        <v>1392</v>
      </c>
      <c r="B231" s="37" t="s">
        <v>213</v>
      </c>
      <c r="C231" s="54">
        <v>33427.381844000003</v>
      </c>
      <c r="D231" s="46" t="str">
        <f t="shared" si="37"/>
        <v>N/A</v>
      </c>
      <c r="E231" s="54">
        <v>36426.310363999997</v>
      </c>
      <c r="F231" s="46" t="str">
        <f t="shared" si="38"/>
        <v>N/A</v>
      </c>
      <c r="G231" s="54">
        <v>37527.163846000003</v>
      </c>
      <c r="H231" s="46" t="str">
        <f t="shared" si="39"/>
        <v>N/A</v>
      </c>
      <c r="I231" s="12">
        <v>8.9710000000000001</v>
      </c>
      <c r="J231" s="12">
        <v>3.0219999999999998</v>
      </c>
      <c r="K231" s="47" t="s">
        <v>739</v>
      </c>
      <c r="L231" s="9" t="str">
        <f t="shared" si="40"/>
        <v>Yes</v>
      </c>
    </row>
    <row r="232" spans="1:12" ht="25.5" x14ac:dyDescent="0.2">
      <c r="A232" s="4" t="s">
        <v>1393</v>
      </c>
      <c r="B232" s="37" t="s">
        <v>213</v>
      </c>
      <c r="C232" s="54">
        <v>38784.315299000002</v>
      </c>
      <c r="D232" s="46" t="str">
        <f t="shared" si="37"/>
        <v>N/A</v>
      </c>
      <c r="E232" s="54">
        <v>38640.175541999997</v>
      </c>
      <c r="F232" s="46" t="str">
        <f t="shared" si="38"/>
        <v>N/A</v>
      </c>
      <c r="G232" s="54">
        <v>33415.02822</v>
      </c>
      <c r="H232" s="46" t="str">
        <f t="shared" si="39"/>
        <v>N/A</v>
      </c>
      <c r="I232" s="12">
        <v>-0.372</v>
      </c>
      <c r="J232" s="12">
        <v>-13.5</v>
      </c>
      <c r="K232" s="47" t="s">
        <v>739</v>
      </c>
      <c r="L232" s="9" t="str">
        <f t="shared" si="40"/>
        <v>Yes</v>
      </c>
    </row>
    <row r="233" spans="1:12" ht="25.5" x14ac:dyDescent="0.2">
      <c r="A233" s="4" t="s">
        <v>1394</v>
      </c>
      <c r="B233" s="37" t="s">
        <v>213</v>
      </c>
      <c r="C233" s="54">
        <v>42934.266213000003</v>
      </c>
      <c r="D233" s="46" t="str">
        <f t="shared" si="37"/>
        <v>N/A</v>
      </c>
      <c r="E233" s="54">
        <v>45088.589156000002</v>
      </c>
      <c r="F233" s="46" t="str">
        <f t="shared" si="38"/>
        <v>N/A</v>
      </c>
      <c r="G233" s="54">
        <v>46185.23431</v>
      </c>
      <c r="H233" s="46" t="str">
        <f t="shared" si="39"/>
        <v>N/A</v>
      </c>
      <c r="I233" s="12">
        <v>5.0179999999999998</v>
      </c>
      <c r="J233" s="12">
        <v>2.4319999999999999</v>
      </c>
      <c r="K233" s="47" t="s">
        <v>739</v>
      </c>
      <c r="L233" s="9" t="str">
        <f t="shared" si="40"/>
        <v>Yes</v>
      </c>
    </row>
    <row r="234" spans="1:12" x14ac:dyDescent="0.2">
      <c r="A234" s="4" t="s">
        <v>1395</v>
      </c>
      <c r="B234" s="37" t="s">
        <v>213</v>
      </c>
      <c r="C234" s="54">
        <v>9614.4225150000002</v>
      </c>
      <c r="D234" s="46" t="str">
        <f t="shared" si="37"/>
        <v>N/A</v>
      </c>
      <c r="E234" s="54">
        <v>12074.601978000001</v>
      </c>
      <c r="F234" s="46" t="str">
        <f t="shared" si="38"/>
        <v>N/A</v>
      </c>
      <c r="G234" s="54">
        <v>14108.642927999999</v>
      </c>
      <c r="H234" s="46" t="str">
        <f t="shared" si="39"/>
        <v>N/A</v>
      </c>
      <c r="I234" s="12">
        <v>25.59</v>
      </c>
      <c r="J234" s="12">
        <v>16.850000000000001</v>
      </c>
      <c r="K234" s="47" t="s">
        <v>739</v>
      </c>
      <c r="L234" s="9" t="str">
        <f t="shared" si="40"/>
        <v>Yes</v>
      </c>
    </row>
    <row r="235" spans="1:12" ht="25.5" x14ac:dyDescent="0.2">
      <c r="A235" s="4" t="s">
        <v>1396</v>
      </c>
      <c r="B235" s="37" t="s">
        <v>213</v>
      </c>
      <c r="C235" s="54">
        <v>4699.2243360000002</v>
      </c>
      <c r="D235" s="46" t="str">
        <f t="shared" si="37"/>
        <v>N/A</v>
      </c>
      <c r="E235" s="54">
        <v>5454.5277778</v>
      </c>
      <c r="F235" s="46" t="str">
        <f t="shared" si="38"/>
        <v>N/A</v>
      </c>
      <c r="G235" s="54">
        <v>5279.4165892999999</v>
      </c>
      <c r="H235" s="46" t="str">
        <f t="shared" si="39"/>
        <v>N/A</v>
      </c>
      <c r="I235" s="12">
        <v>16.07</v>
      </c>
      <c r="J235" s="12">
        <v>-3.21</v>
      </c>
      <c r="K235" s="47" t="s">
        <v>739</v>
      </c>
      <c r="L235" s="9" t="str">
        <f t="shared" si="40"/>
        <v>Yes</v>
      </c>
    </row>
    <row r="236" spans="1:12" x14ac:dyDescent="0.2">
      <c r="A236" s="4" t="s">
        <v>1397</v>
      </c>
      <c r="B236" s="37" t="s">
        <v>213</v>
      </c>
      <c r="C236" s="46">
        <v>8.2265639394000001</v>
      </c>
      <c r="D236" s="46" t="str">
        <f t="shared" si="37"/>
        <v>N/A</v>
      </c>
      <c r="E236" s="46">
        <v>8.1027776188999994</v>
      </c>
      <c r="F236" s="46" t="str">
        <f t="shared" si="38"/>
        <v>N/A</v>
      </c>
      <c r="G236" s="46">
        <v>8.6531141976000008</v>
      </c>
      <c r="H236" s="46" t="str">
        <f t="shared" si="39"/>
        <v>N/A</v>
      </c>
      <c r="I236" s="12">
        <v>-1.5</v>
      </c>
      <c r="J236" s="12">
        <v>6.7919999999999998</v>
      </c>
      <c r="K236" s="47" t="s">
        <v>739</v>
      </c>
      <c r="L236" s="9" t="str">
        <f t="shared" si="40"/>
        <v>Yes</v>
      </c>
    </row>
    <row r="237" spans="1:12" x14ac:dyDescent="0.2">
      <c r="A237" s="4" t="s">
        <v>1398</v>
      </c>
      <c r="B237" s="37" t="s">
        <v>213</v>
      </c>
      <c r="C237" s="46">
        <v>10.729298726</v>
      </c>
      <c r="D237" s="46" t="str">
        <f t="shared" si="37"/>
        <v>N/A</v>
      </c>
      <c r="E237" s="46">
        <v>11.62666259</v>
      </c>
      <c r="F237" s="46" t="str">
        <f t="shared" si="38"/>
        <v>N/A</v>
      </c>
      <c r="G237" s="46">
        <v>11.151456466999999</v>
      </c>
      <c r="H237" s="46" t="str">
        <f t="shared" si="39"/>
        <v>N/A</v>
      </c>
      <c r="I237" s="12">
        <v>8.3640000000000008</v>
      </c>
      <c r="J237" s="12">
        <v>-4.09</v>
      </c>
      <c r="K237" s="47" t="s">
        <v>739</v>
      </c>
      <c r="L237" s="9" t="str">
        <f t="shared" si="40"/>
        <v>Yes</v>
      </c>
    </row>
    <row r="238" spans="1:12" x14ac:dyDescent="0.2">
      <c r="A238" s="61" t="s">
        <v>1399</v>
      </c>
      <c r="B238" s="37" t="s">
        <v>213</v>
      </c>
      <c r="C238" s="46">
        <v>27.985547631999999</v>
      </c>
      <c r="D238" s="46" t="str">
        <f t="shared" si="37"/>
        <v>N/A</v>
      </c>
      <c r="E238" s="46">
        <v>29.085925509999999</v>
      </c>
      <c r="F238" s="46" t="str">
        <f t="shared" si="38"/>
        <v>N/A</v>
      </c>
      <c r="G238" s="46">
        <v>31.11142937</v>
      </c>
      <c r="H238" s="46" t="str">
        <f t="shared" si="39"/>
        <v>N/A</v>
      </c>
      <c r="I238" s="12">
        <v>3.9319999999999999</v>
      </c>
      <c r="J238" s="12">
        <v>6.9640000000000004</v>
      </c>
      <c r="K238" s="47" t="s">
        <v>739</v>
      </c>
      <c r="L238" s="9" t="str">
        <f t="shared" si="40"/>
        <v>Yes</v>
      </c>
    </row>
    <row r="239" spans="1:12" x14ac:dyDescent="0.2">
      <c r="A239" s="61" t="s">
        <v>1400</v>
      </c>
      <c r="B239" s="37" t="s">
        <v>213</v>
      </c>
      <c r="C239" s="46">
        <v>3.7616507731</v>
      </c>
      <c r="D239" s="46" t="str">
        <f t="shared" si="37"/>
        <v>N/A</v>
      </c>
      <c r="E239" s="46">
        <v>3.518148295</v>
      </c>
      <c r="F239" s="46" t="str">
        <f t="shared" si="38"/>
        <v>N/A</v>
      </c>
      <c r="G239" s="46">
        <v>3.8806169971000002</v>
      </c>
      <c r="H239" s="46" t="str">
        <f t="shared" si="39"/>
        <v>N/A</v>
      </c>
      <c r="I239" s="12">
        <v>-6.47</v>
      </c>
      <c r="J239" s="12">
        <v>10.3</v>
      </c>
      <c r="K239" s="47" t="s">
        <v>739</v>
      </c>
      <c r="L239" s="9" t="str">
        <f t="shared" si="40"/>
        <v>Yes</v>
      </c>
    </row>
    <row r="240" spans="1:12" x14ac:dyDescent="0.2">
      <c r="A240" s="61" t="s">
        <v>1401</v>
      </c>
      <c r="B240" s="37" t="s">
        <v>213</v>
      </c>
      <c r="C240" s="46">
        <v>1.7832251216999999</v>
      </c>
      <c r="D240" s="46" t="str">
        <f t="shared" si="37"/>
        <v>N/A</v>
      </c>
      <c r="E240" s="46">
        <v>1.3869444225000001</v>
      </c>
      <c r="F240" s="46" t="str">
        <f t="shared" si="38"/>
        <v>N/A</v>
      </c>
      <c r="G240" s="46">
        <v>1.3004105289000001</v>
      </c>
      <c r="H240" s="46" t="str">
        <f t="shared" si="39"/>
        <v>N/A</v>
      </c>
      <c r="I240" s="12">
        <v>-22.2</v>
      </c>
      <c r="J240" s="12">
        <v>-6.24</v>
      </c>
      <c r="K240" s="47" t="s">
        <v>739</v>
      </c>
      <c r="L240" s="9" t="str">
        <f t="shared" si="40"/>
        <v>Yes</v>
      </c>
    </row>
    <row r="241" spans="1:12" ht="25.5" x14ac:dyDescent="0.2">
      <c r="A241" s="61" t="s">
        <v>1402</v>
      </c>
      <c r="B241" s="37" t="s">
        <v>213</v>
      </c>
      <c r="C241" s="54">
        <v>1477677414</v>
      </c>
      <c r="D241" s="46" t="str">
        <f t="shared" si="37"/>
        <v>N/A</v>
      </c>
      <c r="E241" s="54">
        <v>1563651157</v>
      </c>
      <c r="F241" s="46" t="str">
        <f t="shared" si="38"/>
        <v>N/A</v>
      </c>
      <c r="G241" s="54">
        <v>1570551132</v>
      </c>
      <c r="H241" s="46" t="str">
        <f t="shared" si="39"/>
        <v>N/A</v>
      </c>
      <c r="I241" s="12">
        <v>5.8179999999999996</v>
      </c>
      <c r="J241" s="12">
        <v>0.44130000000000003</v>
      </c>
      <c r="K241" s="47" t="s">
        <v>739</v>
      </c>
      <c r="L241" s="9" t="str">
        <f t="shared" si="40"/>
        <v>Yes</v>
      </c>
    </row>
    <row r="242" spans="1:12" x14ac:dyDescent="0.2">
      <c r="A242" s="61" t="s">
        <v>1403</v>
      </c>
      <c r="B242" s="37" t="s">
        <v>213</v>
      </c>
      <c r="C242" s="52">
        <v>29435</v>
      </c>
      <c r="D242" s="46" t="str">
        <f t="shared" si="37"/>
        <v>N/A</v>
      </c>
      <c r="E242" s="52">
        <v>31589</v>
      </c>
      <c r="F242" s="46" t="str">
        <f t="shared" si="38"/>
        <v>N/A</v>
      </c>
      <c r="G242" s="52">
        <v>32939</v>
      </c>
      <c r="H242" s="46" t="str">
        <f t="shared" si="39"/>
        <v>N/A</v>
      </c>
      <c r="I242" s="12">
        <v>7.3179999999999996</v>
      </c>
      <c r="J242" s="12">
        <v>4.274</v>
      </c>
      <c r="K242" s="47" t="s">
        <v>739</v>
      </c>
      <c r="L242" s="9" t="str">
        <f t="shared" si="40"/>
        <v>Yes</v>
      </c>
    </row>
    <row r="243" spans="1:12" ht="25.5" x14ac:dyDescent="0.2">
      <c r="A243" s="61" t="s">
        <v>1404</v>
      </c>
      <c r="B243" s="37" t="s">
        <v>213</v>
      </c>
      <c r="C243" s="54">
        <v>50201.372990999997</v>
      </c>
      <c r="D243" s="46" t="str">
        <f t="shared" si="37"/>
        <v>N/A</v>
      </c>
      <c r="E243" s="54">
        <v>49499.862515000001</v>
      </c>
      <c r="F243" s="46" t="str">
        <f t="shared" si="38"/>
        <v>N/A</v>
      </c>
      <c r="G243" s="54">
        <v>47680.595404</v>
      </c>
      <c r="H243" s="46" t="str">
        <f t="shared" si="39"/>
        <v>N/A</v>
      </c>
      <c r="I243" s="12">
        <v>-1.4</v>
      </c>
      <c r="J243" s="12">
        <v>-3.68</v>
      </c>
      <c r="K243" s="47" t="s">
        <v>739</v>
      </c>
      <c r="L243" s="9" t="str">
        <f t="shared" si="40"/>
        <v>Yes</v>
      </c>
    </row>
    <row r="244" spans="1:12" ht="25.5" x14ac:dyDescent="0.2">
      <c r="A244" s="61" t="s">
        <v>1405</v>
      </c>
      <c r="B244" s="37" t="s">
        <v>213</v>
      </c>
      <c r="C244" s="54">
        <v>95774.608695999996</v>
      </c>
      <c r="D244" s="46" t="str">
        <f t="shared" si="37"/>
        <v>N/A</v>
      </c>
      <c r="E244" s="54">
        <v>118934.86957</v>
      </c>
      <c r="F244" s="46" t="str">
        <f t="shared" si="38"/>
        <v>N/A</v>
      </c>
      <c r="G244" s="54">
        <v>94261.739130000002</v>
      </c>
      <c r="H244" s="46" t="str">
        <f t="shared" si="39"/>
        <v>N/A</v>
      </c>
      <c r="I244" s="12">
        <v>24.18</v>
      </c>
      <c r="J244" s="12">
        <v>-20.7</v>
      </c>
      <c r="K244" s="47" t="s">
        <v>739</v>
      </c>
      <c r="L244" s="9" t="str">
        <f t="shared" si="40"/>
        <v>Yes</v>
      </c>
    </row>
    <row r="245" spans="1:12" ht="25.5" x14ac:dyDescent="0.2">
      <c r="A245" s="61" t="s">
        <v>1406</v>
      </c>
      <c r="B245" s="37" t="s">
        <v>213</v>
      </c>
      <c r="C245" s="54">
        <v>53267.588156999998</v>
      </c>
      <c r="D245" s="46" t="str">
        <f t="shared" si="37"/>
        <v>N/A</v>
      </c>
      <c r="E245" s="54">
        <v>53906.584394999998</v>
      </c>
      <c r="F245" s="46" t="str">
        <f t="shared" si="38"/>
        <v>N/A</v>
      </c>
      <c r="G245" s="54">
        <v>52616.010543999997</v>
      </c>
      <c r="H245" s="46" t="str">
        <f t="shared" si="39"/>
        <v>N/A</v>
      </c>
      <c r="I245" s="12">
        <v>1.2</v>
      </c>
      <c r="J245" s="12">
        <v>-2.39</v>
      </c>
      <c r="K245" s="47" t="s">
        <v>739</v>
      </c>
      <c r="L245" s="9" t="str">
        <f t="shared" si="40"/>
        <v>Yes</v>
      </c>
    </row>
    <row r="246" spans="1:12" ht="25.5" x14ac:dyDescent="0.2">
      <c r="A246" s="61" t="s">
        <v>1407</v>
      </c>
      <c r="B246" s="37" t="s">
        <v>213</v>
      </c>
      <c r="C246" s="54">
        <v>15794.851602000001</v>
      </c>
      <c r="D246" s="46" t="str">
        <f t="shared" si="37"/>
        <v>N/A</v>
      </c>
      <c r="E246" s="54">
        <v>16097.070113</v>
      </c>
      <c r="F246" s="46" t="str">
        <f t="shared" si="38"/>
        <v>N/A</v>
      </c>
      <c r="G246" s="54">
        <v>17719.299211000001</v>
      </c>
      <c r="H246" s="46" t="str">
        <f t="shared" si="39"/>
        <v>N/A</v>
      </c>
      <c r="I246" s="12">
        <v>1.913</v>
      </c>
      <c r="J246" s="12">
        <v>10.08</v>
      </c>
      <c r="K246" s="47" t="s">
        <v>739</v>
      </c>
      <c r="L246" s="9" t="str">
        <f t="shared" si="40"/>
        <v>Yes</v>
      </c>
    </row>
    <row r="247" spans="1:12" ht="25.5" x14ac:dyDescent="0.2">
      <c r="A247" s="61" t="s">
        <v>1408</v>
      </c>
      <c r="B247" s="37" t="s">
        <v>213</v>
      </c>
      <c r="C247" s="54">
        <v>30921.171429000002</v>
      </c>
      <c r="D247" s="46" t="str">
        <f t="shared" si="37"/>
        <v>N/A</v>
      </c>
      <c r="E247" s="54">
        <v>31624.174824999998</v>
      </c>
      <c r="F247" s="46" t="str">
        <f t="shared" si="38"/>
        <v>N/A</v>
      </c>
      <c r="G247" s="54">
        <v>29228.475675999998</v>
      </c>
      <c r="H247" s="46" t="str">
        <f t="shared" si="39"/>
        <v>N/A</v>
      </c>
      <c r="I247" s="12">
        <v>2.274</v>
      </c>
      <c r="J247" s="12">
        <v>-7.58</v>
      </c>
      <c r="K247" s="47" t="s">
        <v>739</v>
      </c>
      <c r="L247" s="9" t="str">
        <f t="shared" si="40"/>
        <v>Yes</v>
      </c>
    </row>
    <row r="248" spans="1:12" ht="25.5" x14ac:dyDescent="0.2">
      <c r="A248" s="61" t="s">
        <v>1409</v>
      </c>
      <c r="B248" s="37" t="s">
        <v>213</v>
      </c>
      <c r="C248" s="46">
        <v>3.4107882183</v>
      </c>
      <c r="D248" s="46" t="str">
        <f t="shared" si="37"/>
        <v>N/A</v>
      </c>
      <c r="E248" s="46">
        <v>3.8434536939999999</v>
      </c>
      <c r="F248" s="46" t="str">
        <f t="shared" si="38"/>
        <v>N/A</v>
      </c>
      <c r="G248" s="46">
        <v>4.567268028</v>
      </c>
      <c r="H248" s="46" t="str">
        <f t="shared" si="39"/>
        <v>N/A</v>
      </c>
      <c r="I248" s="12">
        <v>12.69</v>
      </c>
      <c r="J248" s="12">
        <v>18.829999999999998</v>
      </c>
      <c r="K248" s="47" t="s">
        <v>739</v>
      </c>
      <c r="L248" s="9" t="str">
        <f t="shared" si="40"/>
        <v>Yes</v>
      </c>
    </row>
    <row r="249" spans="1:12" ht="25.5" x14ac:dyDescent="0.2">
      <c r="A249" s="61" t="s">
        <v>1410</v>
      </c>
      <c r="B249" s="37" t="s">
        <v>213</v>
      </c>
      <c r="C249" s="46">
        <v>0.15346633749999999</v>
      </c>
      <c r="D249" s="46" t="str">
        <f t="shared" si="37"/>
        <v>N/A</v>
      </c>
      <c r="E249" s="46">
        <v>0.17581409570000001</v>
      </c>
      <c r="F249" s="46" t="str">
        <f t="shared" si="38"/>
        <v>N/A</v>
      </c>
      <c r="G249" s="46">
        <v>0.1855886387</v>
      </c>
      <c r="H249" s="46" t="str">
        <f t="shared" si="39"/>
        <v>N/A</v>
      </c>
      <c r="I249" s="12">
        <v>14.56</v>
      </c>
      <c r="J249" s="12">
        <v>5.56</v>
      </c>
      <c r="K249" s="47" t="s">
        <v>739</v>
      </c>
      <c r="L249" s="9" t="str">
        <f t="shared" si="40"/>
        <v>Yes</v>
      </c>
    </row>
    <row r="250" spans="1:12" ht="25.5" x14ac:dyDescent="0.2">
      <c r="A250" s="61" t="s">
        <v>1411</v>
      </c>
      <c r="B250" s="37" t="s">
        <v>213</v>
      </c>
      <c r="C250" s="46">
        <v>15.041519844</v>
      </c>
      <c r="D250" s="46" t="str">
        <f t="shared" si="37"/>
        <v>N/A</v>
      </c>
      <c r="E250" s="46">
        <v>16.592718218000002</v>
      </c>
      <c r="F250" s="46" t="str">
        <f t="shared" si="38"/>
        <v>N/A</v>
      </c>
      <c r="G250" s="46">
        <v>19.210808083</v>
      </c>
      <c r="H250" s="46" t="str">
        <f t="shared" si="39"/>
        <v>N/A</v>
      </c>
      <c r="I250" s="12">
        <v>10.31</v>
      </c>
      <c r="J250" s="12">
        <v>15.78</v>
      </c>
      <c r="K250" s="47" t="s">
        <v>739</v>
      </c>
      <c r="L250" s="9" t="str">
        <f t="shared" si="40"/>
        <v>Yes</v>
      </c>
    </row>
    <row r="251" spans="1:12" ht="25.5" x14ac:dyDescent="0.2">
      <c r="A251" s="61" t="s">
        <v>1412</v>
      </c>
      <c r="B251" s="37" t="s">
        <v>213</v>
      </c>
      <c r="C251" s="46">
        <v>0.63897419320000004</v>
      </c>
      <c r="D251" s="46" t="str">
        <f t="shared" si="37"/>
        <v>N/A</v>
      </c>
      <c r="E251" s="46">
        <v>1.0372491366000001</v>
      </c>
      <c r="F251" s="46" t="str">
        <f t="shared" si="38"/>
        <v>N/A</v>
      </c>
      <c r="G251" s="46">
        <v>1.4541953952</v>
      </c>
      <c r="H251" s="46" t="str">
        <f t="shared" si="39"/>
        <v>N/A</v>
      </c>
      <c r="I251" s="12">
        <v>62.33</v>
      </c>
      <c r="J251" s="12">
        <v>40.200000000000003</v>
      </c>
      <c r="K251" s="47" t="s">
        <v>739</v>
      </c>
      <c r="L251" s="9" t="str">
        <f t="shared" si="40"/>
        <v>No</v>
      </c>
    </row>
    <row r="252" spans="1:12" ht="25.5" x14ac:dyDescent="0.2">
      <c r="A252" s="61" t="s">
        <v>1413</v>
      </c>
      <c r="B252" s="37" t="s">
        <v>213</v>
      </c>
      <c r="C252" s="46">
        <v>3.5268155500000002E-2</v>
      </c>
      <c r="D252" s="46" t="str">
        <f t="shared" si="37"/>
        <v>N/A</v>
      </c>
      <c r="E252" s="46">
        <v>4.9189745100000001E-2</v>
      </c>
      <c r="F252" s="46" t="str">
        <f t="shared" si="38"/>
        <v>N/A</v>
      </c>
      <c r="G252" s="46">
        <v>7.4458665399999999E-2</v>
      </c>
      <c r="H252" s="46" t="str">
        <f t="shared" si="39"/>
        <v>N/A</v>
      </c>
      <c r="I252" s="12">
        <v>39.47</v>
      </c>
      <c r="J252" s="12">
        <v>51.37</v>
      </c>
      <c r="K252" s="47" t="s">
        <v>739</v>
      </c>
      <c r="L252" s="9" t="str">
        <f t="shared" si="40"/>
        <v>No</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645452</v>
      </c>
      <c r="D6" s="46" t="str">
        <f t="shared" ref="D6:D37" si="0">IF($B6="N/A","N/A",IF(C6&gt;10,"No",IF(C6&lt;-10,"No","Yes")))</f>
        <v>N/A</v>
      </c>
      <c r="E6" s="38">
        <v>661588</v>
      </c>
      <c r="F6" s="46" t="str">
        <f t="shared" ref="F6:F37" si="1">IF($B6="N/A","N/A",IF(E6&gt;10,"No",IF(E6&lt;-10,"No","Yes")))</f>
        <v>N/A</v>
      </c>
      <c r="G6" s="38">
        <v>678917</v>
      </c>
      <c r="H6" s="46" t="str">
        <f t="shared" ref="H6:H37" si="2">IF($B6="N/A","N/A",IF(G6&gt;10,"No",IF(G6&lt;-10,"No","Yes")))</f>
        <v>N/A</v>
      </c>
      <c r="I6" s="12">
        <v>2.5</v>
      </c>
      <c r="J6" s="12">
        <v>2.6190000000000002</v>
      </c>
      <c r="K6" s="47" t="s">
        <v>739</v>
      </c>
      <c r="L6" s="9" t="str">
        <f t="shared" ref="L6:L39" si="3">IF(J6="Div by 0", "N/A", IF(K6="N/A","N/A", IF(J6&gt;VALUE(MID(K6,1,2)), "No", IF(J6&lt;-1*VALUE(MID(K6,1,2)), "No", "Yes"))))</f>
        <v>Yes</v>
      </c>
    </row>
    <row r="7" spans="1:12" x14ac:dyDescent="0.2">
      <c r="A7" s="48" t="s">
        <v>6</v>
      </c>
      <c r="B7" s="37" t="s">
        <v>213</v>
      </c>
      <c r="C7" s="38">
        <v>579915</v>
      </c>
      <c r="D7" s="46" t="str">
        <f t="shared" si="0"/>
        <v>N/A</v>
      </c>
      <c r="E7" s="38">
        <v>595641</v>
      </c>
      <c r="F7" s="46" t="str">
        <f t="shared" si="1"/>
        <v>N/A</v>
      </c>
      <c r="G7" s="38">
        <v>606103</v>
      </c>
      <c r="H7" s="46" t="str">
        <f t="shared" si="2"/>
        <v>N/A</v>
      </c>
      <c r="I7" s="12">
        <v>2.7120000000000002</v>
      </c>
      <c r="J7" s="12">
        <v>1.756</v>
      </c>
      <c r="K7" s="47" t="s">
        <v>739</v>
      </c>
      <c r="L7" s="9" t="str">
        <f t="shared" si="3"/>
        <v>Yes</v>
      </c>
    </row>
    <row r="8" spans="1:12" x14ac:dyDescent="0.2">
      <c r="A8" s="48" t="s">
        <v>360</v>
      </c>
      <c r="B8" s="37" t="s">
        <v>213</v>
      </c>
      <c r="C8" s="8" t="s">
        <v>213</v>
      </c>
      <c r="D8" s="46" t="str">
        <f t="shared" si="0"/>
        <v>N/A</v>
      </c>
      <c r="E8" s="8">
        <v>90.032013882000001</v>
      </c>
      <c r="F8" s="46" t="str">
        <f t="shared" si="1"/>
        <v>N/A</v>
      </c>
      <c r="G8" s="8">
        <v>89.274977648000004</v>
      </c>
      <c r="H8" s="46" t="str">
        <f t="shared" si="2"/>
        <v>N/A</v>
      </c>
      <c r="I8" s="12" t="s">
        <v>213</v>
      </c>
      <c r="J8" s="12">
        <v>-0.84099999999999997</v>
      </c>
      <c r="K8" s="47" t="s">
        <v>739</v>
      </c>
      <c r="L8" s="9" t="str">
        <f t="shared" si="3"/>
        <v>Yes</v>
      </c>
    </row>
    <row r="9" spans="1:12" x14ac:dyDescent="0.2">
      <c r="A9" s="4" t="s">
        <v>88</v>
      </c>
      <c r="B9" s="50" t="s">
        <v>213</v>
      </c>
      <c r="C9" s="1">
        <v>587750.73</v>
      </c>
      <c r="D9" s="11" t="str">
        <f t="shared" si="0"/>
        <v>N/A</v>
      </c>
      <c r="E9" s="1">
        <v>603767.01</v>
      </c>
      <c r="F9" s="11" t="str">
        <f t="shared" si="1"/>
        <v>N/A</v>
      </c>
      <c r="G9" s="1">
        <v>619835.54</v>
      </c>
      <c r="H9" s="11" t="str">
        <f t="shared" si="2"/>
        <v>N/A</v>
      </c>
      <c r="I9" s="12">
        <v>2.7250000000000001</v>
      </c>
      <c r="J9" s="12">
        <v>2.661</v>
      </c>
      <c r="K9" s="50" t="s">
        <v>739</v>
      </c>
      <c r="L9" s="9" t="str">
        <f t="shared" si="3"/>
        <v>Yes</v>
      </c>
    </row>
    <row r="10" spans="1:12" x14ac:dyDescent="0.2">
      <c r="A10" s="4" t="s">
        <v>1414</v>
      </c>
      <c r="B10" s="37" t="s">
        <v>213</v>
      </c>
      <c r="C10" s="8">
        <v>0.6547349764</v>
      </c>
      <c r="D10" s="46" t="str">
        <f t="shared" si="0"/>
        <v>N/A</v>
      </c>
      <c r="E10" s="8">
        <v>0.41974763749999999</v>
      </c>
      <c r="F10" s="46" t="str">
        <f t="shared" si="1"/>
        <v>N/A</v>
      </c>
      <c r="G10" s="8">
        <v>0.3636674292</v>
      </c>
      <c r="H10" s="46" t="str">
        <f t="shared" si="2"/>
        <v>N/A</v>
      </c>
      <c r="I10" s="12">
        <v>-35.9</v>
      </c>
      <c r="J10" s="12">
        <v>-13.4</v>
      </c>
      <c r="K10" s="47" t="s">
        <v>739</v>
      </c>
      <c r="L10" s="9" t="str">
        <f t="shared" si="3"/>
        <v>Yes</v>
      </c>
    </row>
    <row r="11" spans="1:12" x14ac:dyDescent="0.2">
      <c r="A11" s="4" t="s">
        <v>1415</v>
      </c>
      <c r="B11" s="37" t="s">
        <v>213</v>
      </c>
      <c r="C11" s="8">
        <v>0.66558008960000004</v>
      </c>
      <c r="D11" s="46" t="str">
        <f t="shared" si="0"/>
        <v>N/A</v>
      </c>
      <c r="E11" s="8">
        <v>0.75515275370000001</v>
      </c>
      <c r="F11" s="46" t="str">
        <f t="shared" si="1"/>
        <v>N/A</v>
      </c>
      <c r="G11" s="8">
        <v>0.90688552499999997</v>
      </c>
      <c r="H11" s="46" t="str">
        <f t="shared" si="2"/>
        <v>N/A</v>
      </c>
      <c r="I11" s="12">
        <v>13.46</v>
      </c>
      <c r="J11" s="12">
        <v>20.09</v>
      </c>
      <c r="K11" s="47" t="s">
        <v>739</v>
      </c>
      <c r="L11" s="9" t="str">
        <f t="shared" si="3"/>
        <v>Yes</v>
      </c>
    </row>
    <row r="12" spans="1:12" x14ac:dyDescent="0.2">
      <c r="A12" s="4" t="s">
        <v>1416</v>
      </c>
      <c r="B12" s="37" t="s">
        <v>213</v>
      </c>
      <c r="C12" s="8">
        <v>47.062523626999997</v>
      </c>
      <c r="D12" s="46" t="str">
        <f t="shared" si="0"/>
        <v>N/A</v>
      </c>
      <c r="E12" s="8">
        <v>53.840003144000001</v>
      </c>
      <c r="F12" s="46" t="str">
        <f t="shared" si="1"/>
        <v>N/A</v>
      </c>
      <c r="G12" s="8">
        <v>54.616543700999998</v>
      </c>
      <c r="H12" s="46" t="str">
        <f t="shared" si="2"/>
        <v>N/A</v>
      </c>
      <c r="I12" s="12">
        <v>14.4</v>
      </c>
      <c r="J12" s="12">
        <v>1.4419999999999999</v>
      </c>
      <c r="K12" s="47" t="s">
        <v>739</v>
      </c>
      <c r="L12" s="9" t="str">
        <f t="shared" si="3"/>
        <v>Yes</v>
      </c>
    </row>
    <row r="13" spans="1:12" x14ac:dyDescent="0.2">
      <c r="A13" s="4" t="s">
        <v>1417</v>
      </c>
      <c r="B13" s="37" t="s">
        <v>213</v>
      </c>
      <c r="C13" s="8">
        <v>0.5448894728</v>
      </c>
      <c r="D13" s="46" t="str">
        <f t="shared" si="0"/>
        <v>N/A</v>
      </c>
      <c r="E13" s="8">
        <v>0.61639570249999998</v>
      </c>
      <c r="F13" s="46" t="str">
        <f t="shared" si="1"/>
        <v>N/A</v>
      </c>
      <c r="G13" s="8">
        <v>0.71466762510000004</v>
      </c>
      <c r="H13" s="46" t="str">
        <f t="shared" si="2"/>
        <v>N/A</v>
      </c>
      <c r="I13" s="12">
        <v>13.12</v>
      </c>
      <c r="J13" s="12">
        <v>15.94</v>
      </c>
      <c r="K13" s="47" t="s">
        <v>739</v>
      </c>
      <c r="L13" s="9" t="str">
        <f t="shared" si="3"/>
        <v>Yes</v>
      </c>
    </row>
    <row r="14" spans="1:12" x14ac:dyDescent="0.2">
      <c r="A14" s="4" t="s">
        <v>1418</v>
      </c>
      <c r="B14" s="37" t="s">
        <v>213</v>
      </c>
      <c r="C14" s="8">
        <v>1.5418652355</v>
      </c>
      <c r="D14" s="46" t="str">
        <f t="shared" si="0"/>
        <v>N/A</v>
      </c>
      <c r="E14" s="8">
        <v>1.7258475063000001</v>
      </c>
      <c r="F14" s="46" t="str">
        <f t="shared" si="1"/>
        <v>N/A</v>
      </c>
      <c r="G14" s="8">
        <v>1.8632616358</v>
      </c>
      <c r="H14" s="46" t="str">
        <f t="shared" si="2"/>
        <v>N/A</v>
      </c>
      <c r="I14" s="12">
        <v>11.93</v>
      </c>
      <c r="J14" s="12">
        <v>7.9619999999999997</v>
      </c>
      <c r="K14" s="47" t="s">
        <v>739</v>
      </c>
      <c r="L14" s="9" t="str">
        <f t="shared" si="3"/>
        <v>Yes</v>
      </c>
    </row>
    <row r="15" spans="1:12" x14ac:dyDescent="0.2">
      <c r="A15" s="4" t="s">
        <v>1419</v>
      </c>
      <c r="B15" s="37" t="s">
        <v>213</v>
      </c>
      <c r="C15" s="8">
        <v>4.9577659999999997E-3</v>
      </c>
      <c r="D15" s="46" t="str">
        <f t="shared" si="0"/>
        <v>N/A</v>
      </c>
      <c r="E15" s="8">
        <v>5.1391500000000003E-3</v>
      </c>
      <c r="F15" s="46" t="str">
        <f t="shared" si="1"/>
        <v>N/A</v>
      </c>
      <c r="G15" s="8">
        <v>6.3336165999999996E-3</v>
      </c>
      <c r="H15" s="46" t="str">
        <f t="shared" si="2"/>
        <v>N/A</v>
      </c>
      <c r="I15" s="12">
        <v>3.6589999999999998</v>
      </c>
      <c r="J15" s="12">
        <v>23.24</v>
      </c>
      <c r="K15" s="47" t="s">
        <v>739</v>
      </c>
      <c r="L15" s="9" t="str">
        <f t="shared" si="3"/>
        <v>Yes</v>
      </c>
    </row>
    <row r="16" spans="1:12" x14ac:dyDescent="0.2">
      <c r="A16" s="4" t="s">
        <v>1420</v>
      </c>
      <c r="B16" s="37" t="s">
        <v>213</v>
      </c>
      <c r="C16" s="8">
        <v>0.46572014649999999</v>
      </c>
      <c r="D16" s="46" t="str">
        <f t="shared" si="0"/>
        <v>N/A</v>
      </c>
      <c r="E16" s="8">
        <v>0.50182288679999998</v>
      </c>
      <c r="F16" s="46" t="str">
        <f t="shared" si="1"/>
        <v>N/A</v>
      </c>
      <c r="G16" s="8">
        <v>0.53158191649999997</v>
      </c>
      <c r="H16" s="46" t="str">
        <f t="shared" si="2"/>
        <v>N/A</v>
      </c>
      <c r="I16" s="12">
        <v>7.7519999999999998</v>
      </c>
      <c r="J16" s="12">
        <v>5.93</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49.059728686</v>
      </c>
      <c r="D18" s="46" t="str">
        <f t="shared" si="0"/>
        <v>N/A</v>
      </c>
      <c r="E18" s="8">
        <v>42.135891219000001</v>
      </c>
      <c r="F18" s="46" t="str">
        <f t="shared" si="1"/>
        <v>N/A</v>
      </c>
      <c r="G18" s="8">
        <v>40.997058551000002</v>
      </c>
      <c r="H18" s="46" t="str">
        <f t="shared" si="2"/>
        <v>N/A</v>
      </c>
      <c r="I18" s="12">
        <v>-14.1</v>
      </c>
      <c r="J18" s="12">
        <v>-2.7</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98.318852524999997</v>
      </c>
      <c r="D20" s="46" t="str">
        <f t="shared" si="0"/>
        <v>N/A</v>
      </c>
      <c r="E20" s="8">
        <v>98.121489507000007</v>
      </c>
      <c r="F20" s="46" t="str">
        <f t="shared" si="1"/>
        <v>N/A</v>
      </c>
      <c r="G20" s="8">
        <v>97.840531317</v>
      </c>
      <c r="H20" s="46" t="str">
        <f t="shared" si="2"/>
        <v>N/A</v>
      </c>
      <c r="I20" s="12">
        <v>-0.20100000000000001</v>
      </c>
      <c r="J20" s="12">
        <v>-0.28599999999999998</v>
      </c>
      <c r="K20" s="47" t="s">
        <v>739</v>
      </c>
      <c r="L20" s="9" t="str">
        <f t="shared" si="3"/>
        <v>Yes</v>
      </c>
    </row>
    <row r="21" spans="1:12" x14ac:dyDescent="0.2">
      <c r="A21" s="2" t="s">
        <v>976</v>
      </c>
      <c r="B21" s="37" t="s">
        <v>213</v>
      </c>
      <c r="C21" s="8">
        <v>1.6811474748999999</v>
      </c>
      <c r="D21" s="46" t="str">
        <f t="shared" si="0"/>
        <v>N/A</v>
      </c>
      <c r="E21" s="8">
        <v>1.8785104929000001</v>
      </c>
      <c r="F21" s="46" t="str">
        <f t="shared" si="1"/>
        <v>N/A</v>
      </c>
      <c r="G21" s="8">
        <v>2.1594686832000001</v>
      </c>
      <c r="H21" s="46" t="str">
        <f t="shared" si="2"/>
        <v>N/A</v>
      </c>
      <c r="I21" s="12">
        <v>11.74</v>
      </c>
      <c r="J21" s="12">
        <v>14.96</v>
      </c>
      <c r="K21" s="47" t="s">
        <v>739</v>
      </c>
      <c r="L21" s="9" t="str">
        <f t="shared" si="3"/>
        <v>Yes</v>
      </c>
    </row>
    <row r="22" spans="1:12" x14ac:dyDescent="0.2">
      <c r="A22" s="3" t="s">
        <v>1718</v>
      </c>
      <c r="B22" s="37" t="s">
        <v>213</v>
      </c>
      <c r="C22" s="38">
        <v>337781</v>
      </c>
      <c r="D22" s="46" t="str">
        <f t="shared" si="0"/>
        <v>N/A</v>
      </c>
      <c r="E22" s="38">
        <v>344936</v>
      </c>
      <c r="F22" s="46" t="str">
        <f t="shared" si="1"/>
        <v>N/A</v>
      </c>
      <c r="G22" s="38">
        <v>351756</v>
      </c>
      <c r="H22" s="46" t="str">
        <f t="shared" si="2"/>
        <v>N/A</v>
      </c>
      <c r="I22" s="12">
        <v>2.1179999999999999</v>
      </c>
      <c r="J22" s="12">
        <v>1.9770000000000001</v>
      </c>
      <c r="K22" s="47" t="s">
        <v>739</v>
      </c>
      <c r="L22" s="9" t="str">
        <f t="shared" si="3"/>
        <v>Yes</v>
      </c>
    </row>
    <row r="23" spans="1:12" x14ac:dyDescent="0.2">
      <c r="A23" s="3" t="s">
        <v>991</v>
      </c>
      <c r="B23" s="37" t="s">
        <v>213</v>
      </c>
      <c r="C23" s="38">
        <v>152587</v>
      </c>
      <c r="D23" s="46" t="str">
        <f t="shared" si="0"/>
        <v>N/A</v>
      </c>
      <c r="E23" s="38">
        <v>151508</v>
      </c>
      <c r="F23" s="46" t="str">
        <f t="shared" si="1"/>
        <v>N/A</v>
      </c>
      <c r="G23" s="38">
        <v>152547</v>
      </c>
      <c r="H23" s="46" t="str">
        <f t="shared" si="2"/>
        <v>N/A</v>
      </c>
      <c r="I23" s="12">
        <v>-0.70699999999999996</v>
      </c>
      <c r="J23" s="12">
        <v>0.68579999999999997</v>
      </c>
      <c r="K23" s="47" t="s">
        <v>739</v>
      </c>
      <c r="L23" s="9" t="str">
        <f t="shared" si="3"/>
        <v>Yes</v>
      </c>
    </row>
    <row r="24" spans="1:12" x14ac:dyDescent="0.2">
      <c r="A24" s="3" t="s">
        <v>992</v>
      </c>
      <c r="B24" s="37" t="s">
        <v>213</v>
      </c>
      <c r="C24" s="38">
        <v>175640</v>
      </c>
      <c r="D24" s="46" t="str">
        <f t="shared" si="0"/>
        <v>N/A</v>
      </c>
      <c r="E24" s="38">
        <v>182651</v>
      </c>
      <c r="F24" s="46" t="str">
        <f t="shared" si="1"/>
        <v>N/A</v>
      </c>
      <c r="G24" s="38">
        <v>187193</v>
      </c>
      <c r="H24" s="46" t="str">
        <f t="shared" si="2"/>
        <v>N/A</v>
      </c>
      <c r="I24" s="12">
        <v>3.992</v>
      </c>
      <c r="J24" s="12">
        <v>2.4870000000000001</v>
      </c>
      <c r="K24" s="47" t="s">
        <v>739</v>
      </c>
      <c r="L24" s="9" t="str">
        <f t="shared" si="3"/>
        <v>Yes</v>
      </c>
    </row>
    <row r="25" spans="1:12" x14ac:dyDescent="0.2">
      <c r="A25" s="3" t="s">
        <v>993</v>
      </c>
      <c r="B25" s="37" t="s">
        <v>213</v>
      </c>
      <c r="C25" s="38">
        <v>6122</v>
      </c>
      <c r="D25" s="46" t="str">
        <f t="shared" si="0"/>
        <v>N/A</v>
      </c>
      <c r="E25" s="38">
        <v>6808</v>
      </c>
      <c r="F25" s="46" t="str">
        <f t="shared" si="1"/>
        <v>N/A</v>
      </c>
      <c r="G25" s="38">
        <v>7730</v>
      </c>
      <c r="H25" s="46" t="str">
        <f t="shared" si="2"/>
        <v>N/A</v>
      </c>
      <c r="I25" s="12">
        <v>11.21</v>
      </c>
      <c r="J25" s="12">
        <v>13.54</v>
      </c>
      <c r="K25" s="47" t="s">
        <v>739</v>
      </c>
      <c r="L25" s="9" t="str">
        <f t="shared" si="3"/>
        <v>Yes</v>
      </c>
    </row>
    <row r="26" spans="1:12" x14ac:dyDescent="0.2">
      <c r="A26" s="3" t="s">
        <v>994</v>
      </c>
      <c r="B26" s="37" t="s">
        <v>213</v>
      </c>
      <c r="C26" s="38">
        <v>3431</v>
      </c>
      <c r="D26" s="46" t="str">
        <f t="shared" si="0"/>
        <v>N/A</v>
      </c>
      <c r="E26" s="38">
        <v>3968</v>
      </c>
      <c r="F26" s="46" t="str">
        <f t="shared" si="1"/>
        <v>N/A</v>
      </c>
      <c r="G26" s="38">
        <v>4285</v>
      </c>
      <c r="H26" s="46" t="str">
        <f t="shared" si="2"/>
        <v>N/A</v>
      </c>
      <c r="I26" s="12">
        <v>15.65</v>
      </c>
      <c r="J26" s="12">
        <v>7.9889999999999999</v>
      </c>
      <c r="K26" s="47" t="s">
        <v>739</v>
      </c>
      <c r="L26" s="9" t="str">
        <f t="shared" si="3"/>
        <v>Yes</v>
      </c>
    </row>
    <row r="27" spans="1:12" x14ac:dyDescent="0.2">
      <c r="A27" s="3" t="s">
        <v>995</v>
      </c>
      <c r="B27" s="37" t="s">
        <v>213</v>
      </c>
      <c r="C27" s="38">
        <v>11</v>
      </c>
      <c r="D27" s="46" t="str">
        <f t="shared" si="0"/>
        <v>N/A</v>
      </c>
      <c r="E27" s="38">
        <v>11</v>
      </c>
      <c r="F27" s="46" t="str">
        <f t="shared" si="1"/>
        <v>N/A</v>
      </c>
      <c r="G27" s="38">
        <v>11</v>
      </c>
      <c r="H27" s="46" t="str">
        <f t="shared" si="2"/>
        <v>N/A</v>
      </c>
      <c r="I27" s="12">
        <v>0</v>
      </c>
      <c r="J27" s="12">
        <v>0</v>
      </c>
      <c r="K27" s="47" t="s">
        <v>739</v>
      </c>
      <c r="L27" s="9" t="str">
        <f t="shared" si="3"/>
        <v>Yes</v>
      </c>
    </row>
    <row r="28" spans="1:12" x14ac:dyDescent="0.2">
      <c r="A28" s="3" t="s">
        <v>103</v>
      </c>
      <c r="B28" s="37" t="s">
        <v>213</v>
      </c>
      <c r="C28" s="38">
        <v>298233</v>
      </c>
      <c r="D28" s="46" t="str">
        <f t="shared" si="0"/>
        <v>N/A</v>
      </c>
      <c r="E28" s="38">
        <v>306431</v>
      </c>
      <c r="F28" s="46" t="str">
        <f t="shared" si="1"/>
        <v>N/A</v>
      </c>
      <c r="G28" s="38">
        <v>316811</v>
      </c>
      <c r="H28" s="46" t="str">
        <f t="shared" si="2"/>
        <v>N/A</v>
      </c>
      <c r="I28" s="12">
        <v>2.7490000000000001</v>
      </c>
      <c r="J28" s="12">
        <v>3.387</v>
      </c>
      <c r="K28" s="47" t="s">
        <v>739</v>
      </c>
      <c r="L28" s="9" t="str">
        <f t="shared" si="3"/>
        <v>Yes</v>
      </c>
    </row>
    <row r="29" spans="1:12" x14ac:dyDescent="0.2">
      <c r="A29" s="3" t="s">
        <v>996</v>
      </c>
      <c r="B29" s="37" t="s">
        <v>213</v>
      </c>
      <c r="C29" s="38">
        <v>183954</v>
      </c>
      <c r="D29" s="46" t="str">
        <f t="shared" si="0"/>
        <v>N/A</v>
      </c>
      <c r="E29" s="38">
        <v>185150</v>
      </c>
      <c r="F29" s="46" t="str">
        <f t="shared" si="1"/>
        <v>N/A</v>
      </c>
      <c r="G29" s="38">
        <v>187218</v>
      </c>
      <c r="H29" s="46" t="str">
        <f t="shared" si="2"/>
        <v>N/A</v>
      </c>
      <c r="I29" s="12">
        <v>0.6502</v>
      </c>
      <c r="J29" s="12">
        <v>1.117</v>
      </c>
      <c r="K29" s="47" t="s">
        <v>739</v>
      </c>
      <c r="L29" s="9" t="str">
        <f t="shared" si="3"/>
        <v>Yes</v>
      </c>
    </row>
    <row r="30" spans="1:12" x14ac:dyDescent="0.2">
      <c r="A30" s="3" t="s">
        <v>997</v>
      </c>
      <c r="B30" s="37" t="s">
        <v>213</v>
      </c>
      <c r="C30" s="38">
        <v>102405</v>
      </c>
      <c r="D30" s="46" t="str">
        <f t="shared" si="0"/>
        <v>N/A</v>
      </c>
      <c r="E30" s="38">
        <v>107811</v>
      </c>
      <c r="F30" s="46" t="str">
        <f t="shared" si="1"/>
        <v>N/A</v>
      </c>
      <c r="G30" s="38">
        <v>113897</v>
      </c>
      <c r="H30" s="46" t="str">
        <f t="shared" si="2"/>
        <v>N/A</v>
      </c>
      <c r="I30" s="12">
        <v>5.2789999999999999</v>
      </c>
      <c r="J30" s="12">
        <v>5.6449999999999996</v>
      </c>
      <c r="K30" s="47" t="s">
        <v>739</v>
      </c>
      <c r="L30" s="9" t="str">
        <f t="shared" si="3"/>
        <v>Yes</v>
      </c>
    </row>
    <row r="31" spans="1:12" x14ac:dyDescent="0.2">
      <c r="A31" s="3" t="s">
        <v>998</v>
      </c>
      <c r="B31" s="37" t="s">
        <v>213</v>
      </c>
      <c r="C31" s="38">
        <v>4751</v>
      </c>
      <c r="D31" s="46" t="str">
        <f t="shared" si="0"/>
        <v>N/A</v>
      </c>
      <c r="E31" s="38">
        <v>5649</v>
      </c>
      <c r="F31" s="46" t="str">
        <f t="shared" si="1"/>
        <v>N/A</v>
      </c>
      <c r="G31" s="38">
        <v>6977</v>
      </c>
      <c r="H31" s="46" t="str">
        <f t="shared" si="2"/>
        <v>N/A</v>
      </c>
      <c r="I31" s="12">
        <v>18.899999999999999</v>
      </c>
      <c r="J31" s="12">
        <v>23.51</v>
      </c>
      <c r="K31" s="47" t="s">
        <v>739</v>
      </c>
      <c r="L31" s="9" t="str">
        <f t="shared" si="3"/>
        <v>Yes</v>
      </c>
    </row>
    <row r="32" spans="1:12" x14ac:dyDescent="0.2">
      <c r="A32" s="3" t="s">
        <v>999</v>
      </c>
      <c r="B32" s="37" t="s">
        <v>213</v>
      </c>
      <c r="C32" s="38">
        <v>7123</v>
      </c>
      <c r="D32" s="46" t="str">
        <f t="shared" si="0"/>
        <v>N/A</v>
      </c>
      <c r="E32" s="38">
        <v>7821</v>
      </c>
      <c r="F32" s="46" t="str">
        <f t="shared" si="1"/>
        <v>N/A</v>
      </c>
      <c r="G32" s="38">
        <v>8719</v>
      </c>
      <c r="H32" s="46" t="str">
        <f t="shared" si="2"/>
        <v>N/A</v>
      </c>
      <c r="I32" s="12">
        <v>9.7989999999999995</v>
      </c>
      <c r="J32" s="12">
        <v>11.48</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17639717409</v>
      </c>
      <c r="D34" s="46" t="str">
        <f t="shared" si="0"/>
        <v>N/A</v>
      </c>
      <c r="E34" s="49">
        <v>18069262787</v>
      </c>
      <c r="F34" s="46" t="str">
        <f t="shared" si="1"/>
        <v>N/A</v>
      </c>
      <c r="G34" s="49">
        <v>17599842692</v>
      </c>
      <c r="H34" s="46" t="str">
        <f t="shared" si="2"/>
        <v>N/A</v>
      </c>
      <c r="I34" s="12">
        <v>2.4350000000000001</v>
      </c>
      <c r="J34" s="12">
        <v>-2.6</v>
      </c>
      <c r="K34" s="47" t="s">
        <v>739</v>
      </c>
      <c r="L34" s="9" t="str">
        <f t="shared" si="3"/>
        <v>Yes</v>
      </c>
    </row>
    <row r="35" spans="1:12" x14ac:dyDescent="0.2">
      <c r="A35" s="48" t="s">
        <v>1424</v>
      </c>
      <c r="B35" s="37" t="s">
        <v>213</v>
      </c>
      <c r="C35" s="49">
        <v>27329.247425000001</v>
      </c>
      <c r="D35" s="46" t="str">
        <f t="shared" si="0"/>
        <v>N/A</v>
      </c>
      <c r="E35" s="49">
        <v>27311.956665999998</v>
      </c>
      <c r="F35" s="46" t="str">
        <f t="shared" si="1"/>
        <v>N/A</v>
      </c>
      <c r="G35" s="49">
        <v>25923.408446000001</v>
      </c>
      <c r="H35" s="46" t="str">
        <f t="shared" si="2"/>
        <v>N/A</v>
      </c>
      <c r="I35" s="12">
        <v>-6.3E-2</v>
      </c>
      <c r="J35" s="12">
        <v>-5.08</v>
      </c>
      <c r="K35" s="47" t="s">
        <v>739</v>
      </c>
      <c r="L35" s="9" t="str">
        <f t="shared" si="3"/>
        <v>Yes</v>
      </c>
    </row>
    <row r="36" spans="1:12" x14ac:dyDescent="0.2">
      <c r="A36" s="48" t="s">
        <v>1425</v>
      </c>
      <c r="B36" s="37" t="s">
        <v>213</v>
      </c>
      <c r="C36" s="49">
        <v>30417.763653000002</v>
      </c>
      <c r="D36" s="46" t="str">
        <f t="shared" si="0"/>
        <v>N/A</v>
      </c>
      <c r="E36" s="49">
        <v>30335.827766999999</v>
      </c>
      <c r="F36" s="46" t="str">
        <f t="shared" si="1"/>
        <v>N/A</v>
      </c>
      <c r="G36" s="49">
        <v>29037.709254000001</v>
      </c>
      <c r="H36" s="46" t="str">
        <f t="shared" si="2"/>
        <v>N/A</v>
      </c>
      <c r="I36" s="12">
        <v>-0.26900000000000002</v>
      </c>
      <c r="J36" s="12">
        <v>-4.28</v>
      </c>
      <c r="K36" s="47" t="s">
        <v>739</v>
      </c>
      <c r="L36" s="9" t="str">
        <f t="shared" si="3"/>
        <v>Yes</v>
      </c>
    </row>
    <row r="37" spans="1:12" x14ac:dyDescent="0.2">
      <c r="A37" s="4" t="s">
        <v>107</v>
      </c>
      <c r="B37" s="37" t="s">
        <v>213</v>
      </c>
      <c r="C37" s="49">
        <v>965066370</v>
      </c>
      <c r="D37" s="46" t="str">
        <f t="shared" si="0"/>
        <v>N/A</v>
      </c>
      <c r="E37" s="49">
        <v>1104188593</v>
      </c>
      <c r="F37" s="46" t="str">
        <f t="shared" si="1"/>
        <v>N/A</v>
      </c>
      <c r="G37" s="49">
        <v>1359489366</v>
      </c>
      <c r="H37" s="46" t="str">
        <f t="shared" si="2"/>
        <v>N/A</v>
      </c>
      <c r="I37" s="12">
        <v>14.42</v>
      </c>
      <c r="J37" s="12">
        <v>23.12</v>
      </c>
      <c r="K37" s="47" t="s">
        <v>739</v>
      </c>
      <c r="L37" s="9" t="str">
        <f t="shared" si="3"/>
        <v>Yes</v>
      </c>
    </row>
    <row r="38" spans="1:12" x14ac:dyDescent="0.2">
      <c r="A38" s="48" t="s">
        <v>158</v>
      </c>
      <c r="B38" s="50" t="s">
        <v>217</v>
      </c>
      <c r="C38" s="1">
        <v>41419</v>
      </c>
      <c r="D38" s="46" t="str">
        <f>IF($B38="N/A","N/A",IF(C38&gt;0,"No",IF(C38&lt;0,"No","Yes")))</f>
        <v>No</v>
      </c>
      <c r="E38" s="1">
        <v>45460</v>
      </c>
      <c r="F38" s="46" t="str">
        <f>IF($B38="N/A","N/A",IF(E38&gt;0,"No",IF(E38&lt;0,"No","Yes")))</f>
        <v>No</v>
      </c>
      <c r="G38" s="1">
        <v>55201</v>
      </c>
      <c r="H38" s="46" t="str">
        <f>IF($B38="N/A","N/A",IF(G38&gt;0,"No",IF(G38&lt;0,"No","Yes")))</f>
        <v>No</v>
      </c>
      <c r="I38" s="12">
        <v>9.7560000000000002</v>
      </c>
      <c r="J38" s="12">
        <v>21.43</v>
      </c>
      <c r="K38" s="47" t="s">
        <v>739</v>
      </c>
      <c r="L38" s="9" t="str">
        <f t="shared" si="3"/>
        <v>Yes</v>
      </c>
    </row>
    <row r="39" spans="1:12" x14ac:dyDescent="0.2">
      <c r="A39" s="48" t="s">
        <v>156</v>
      </c>
      <c r="B39" s="37" t="s">
        <v>213</v>
      </c>
      <c r="C39" s="49">
        <v>965066370</v>
      </c>
      <c r="D39" s="46" t="str">
        <f t="shared" ref="D39:D40" si="4">IF($B39="N/A","N/A",IF(C39&gt;10,"No",IF(C39&lt;-10,"No","Yes")))</f>
        <v>N/A</v>
      </c>
      <c r="E39" s="49">
        <v>1104188593</v>
      </c>
      <c r="F39" s="46" t="str">
        <f t="shared" ref="F39:F40" si="5">IF($B39="N/A","N/A",IF(E39&gt;10,"No",IF(E39&lt;-10,"No","Yes")))</f>
        <v>N/A</v>
      </c>
      <c r="G39" s="49">
        <v>1359489366</v>
      </c>
      <c r="H39" s="46" t="str">
        <f t="shared" ref="H39:H40" si="6">IF($B39="N/A","N/A",IF(G39&gt;10,"No",IF(G39&lt;-10,"No","Yes")))</f>
        <v>N/A</v>
      </c>
      <c r="I39" s="12">
        <v>14.42</v>
      </c>
      <c r="J39" s="12">
        <v>23.12</v>
      </c>
      <c r="K39" s="47" t="s">
        <v>739</v>
      </c>
      <c r="L39" s="9" t="str">
        <f t="shared" si="3"/>
        <v>Yes</v>
      </c>
    </row>
    <row r="40" spans="1:12" x14ac:dyDescent="0.2">
      <c r="A40" s="48" t="s">
        <v>1304</v>
      </c>
      <c r="B40" s="37" t="s">
        <v>213</v>
      </c>
      <c r="C40" s="49">
        <v>23300.088607000002</v>
      </c>
      <c r="D40" s="46" t="str">
        <f t="shared" si="4"/>
        <v>N/A</v>
      </c>
      <c r="E40" s="49">
        <v>24289.234337999998</v>
      </c>
      <c r="F40" s="46" t="str">
        <f t="shared" si="5"/>
        <v>N/A</v>
      </c>
      <c r="G40" s="49">
        <v>24627.984383999999</v>
      </c>
      <c r="H40" s="46" t="str">
        <f t="shared" si="6"/>
        <v>N/A</v>
      </c>
      <c r="I40" s="12">
        <v>4.2450000000000001</v>
      </c>
      <c r="J40" s="12">
        <v>1.395</v>
      </c>
      <c r="K40" s="47" t="s">
        <v>739</v>
      </c>
      <c r="L40" s="9" t="str">
        <f>IF(J40="Div by 0", "N/A", IF(OR(J40="N/A",K40="N/A"),"N/A", IF(J40&gt;VALUE(MID(K40,1,2)), "No", IF(J40&lt;-1*VALUE(MID(K40,1,2)), "No", "Yes"))))</f>
        <v>Yes</v>
      </c>
    </row>
    <row r="41" spans="1:12" x14ac:dyDescent="0.2">
      <c r="A41" s="3" t="s">
        <v>1426</v>
      </c>
      <c r="B41" s="37" t="s">
        <v>213</v>
      </c>
      <c r="C41" s="49">
        <v>26129.678226</v>
      </c>
      <c r="D41" s="46" t="str">
        <f t="shared" ref="D41:D52" si="7">IF($B41="N/A","N/A",IF(C41&gt;10,"No",IF(C41&lt;-10,"No","Yes")))</f>
        <v>N/A</v>
      </c>
      <c r="E41" s="49">
        <v>25870.272229999999</v>
      </c>
      <c r="F41" s="46" t="str">
        <f t="shared" ref="F41:F52" si="8">IF($B41="N/A","N/A",IF(E41&gt;10,"No",IF(E41&lt;-10,"No","Yes")))</f>
        <v>N/A</v>
      </c>
      <c r="G41" s="49">
        <v>24827.504267</v>
      </c>
      <c r="H41" s="46" t="str">
        <f t="shared" ref="H41:H52" si="9">IF($B41="N/A","N/A",IF(G41&gt;10,"No",IF(G41&lt;-10,"No","Yes")))</f>
        <v>N/A</v>
      </c>
      <c r="I41" s="12">
        <v>-0.99299999999999999</v>
      </c>
      <c r="J41" s="12">
        <v>-4.03</v>
      </c>
      <c r="K41" s="47" t="s">
        <v>739</v>
      </c>
      <c r="L41" s="9" t="str">
        <f t="shared" ref="L41:L52" si="10">IF(J41="Div by 0", "N/A", IF(K41="N/A","N/A", IF(J41&gt;VALUE(MID(K41,1,2)), "No", IF(J41&lt;-1*VALUE(MID(K41,1,2)), "No", "Yes"))))</f>
        <v>Yes</v>
      </c>
    </row>
    <row r="42" spans="1:12" x14ac:dyDescent="0.2">
      <c r="A42" s="3" t="s">
        <v>1427</v>
      </c>
      <c r="B42" s="37" t="s">
        <v>213</v>
      </c>
      <c r="C42" s="49">
        <v>17094.838355</v>
      </c>
      <c r="D42" s="46" t="str">
        <f t="shared" si="7"/>
        <v>N/A</v>
      </c>
      <c r="E42" s="49">
        <v>17356.177264999998</v>
      </c>
      <c r="F42" s="46" t="str">
        <f t="shared" si="8"/>
        <v>N/A</v>
      </c>
      <c r="G42" s="49">
        <v>16418.019509000002</v>
      </c>
      <c r="H42" s="46" t="str">
        <f t="shared" si="9"/>
        <v>N/A</v>
      </c>
      <c r="I42" s="12">
        <v>1.5289999999999999</v>
      </c>
      <c r="J42" s="12">
        <v>-5.41</v>
      </c>
      <c r="K42" s="47" t="s">
        <v>739</v>
      </c>
      <c r="L42" s="9" t="str">
        <f t="shared" si="10"/>
        <v>Yes</v>
      </c>
    </row>
    <row r="43" spans="1:12" x14ac:dyDescent="0.2">
      <c r="A43" s="3" t="s">
        <v>1428</v>
      </c>
      <c r="B43" s="37" t="s">
        <v>213</v>
      </c>
      <c r="C43" s="49">
        <v>35022.499527</v>
      </c>
      <c r="D43" s="46" t="str">
        <f t="shared" si="7"/>
        <v>N/A</v>
      </c>
      <c r="E43" s="49">
        <v>34025.531210000001</v>
      </c>
      <c r="F43" s="46" t="str">
        <f t="shared" si="8"/>
        <v>N/A</v>
      </c>
      <c r="G43" s="49">
        <v>32820.549657000003</v>
      </c>
      <c r="H43" s="46" t="str">
        <f t="shared" si="9"/>
        <v>N/A</v>
      </c>
      <c r="I43" s="12">
        <v>-2.85</v>
      </c>
      <c r="J43" s="12">
        <v>-3.54</v>
      </c>
      <c r="K43" s="47" t="s">
        <v>739</v>
      </c>
      <c r="L43" s="9" t="str">
        <f t="shared" si="10"/>
        <v>Yes</v>
      </c>
    </row>
    <row r="44" spans="1:12" x14ac:dyDescent="0.2">
      <c r="A44" s="3" t="s">
        <v>1429</v>
      </c>
      <c r="B44" s="37" t="s">
        <v>213</v>
      </c>
      <c r="C44" s="49">
        <v>5989.5963737000002</v>
      </c>
      <c r="D44" s="46" t="str">
        <f t="shared" si="7"/>
        <v>N/A</v>
      </c>
      <c r="E44" s="49">
        <v>6349.1504113000001</v>
      </c>
      <c r="F44" s="46" t="str">
        <f t="shared" si="8"/>
        <v>N/A</v>
      </c>
      <c r="G44" s="49">
        <v>5873.9287193</v>
      </c>
      <c r="H44" s="46" t="str">
        <f t="shared" si="9"/>
        <v>N/A</v>
      </c>
      <c r="I44" s="12">
        <v>6.0030000000000001</v>
      </c>
      <c r="J44" s="12">
        <v>-7.48</v>
      </c>
      <c r="K44" s="47" t="s">
        <v>739</v>
      </c>
      <c r="L44" s="9" t="str">
        <f t="shared" si="10"/>
        <v>Yes</v>
      </c>
    </row>
    <row r="45" spans="1:12" x14ac:dyDescent="0.2">
      <c r="A45" s="3" t="s">
        <v>1430</v>
      </c>
      <c r="B45" s="37" t="s">
        <v>213</v>
      </c>
      <c r="C45" s="49">
        <v>8638.4523463000005</v>
      </c>
      <c r="D45" s="46" t="str">
        <f t="shared" si="7"/>
        <v>N/A</v>
      </c>
      <c r="E45" s="49">
        <v>9062.6877519999998</v>
      </c>
      <c r="F45" s="46" t="str">
        <f t="shared" si="8"/>
        <v>N/A</v>
      </c>
      <c r="G45" s="49">
        <v>9223.1850642000009</v>
      </c>
      <c r="H45" s="46" t="str">
        <f t="shared" si="9"/>
        <v>N/A</v>
      </c>
      <c r="I45" s="12">
        <v>4.9109999999999996</v>
      </c>
      <c r="J45" s="12">
        <v>1.7709999999999999</v>
      </c>
      <c r="K45" s="47" t="s">
        <v>739</v>
      </c>
      <c r="L45" s="9" t="str">
        <f t="shared" si="10"/>
        <v>Yes</v>
      </c>
    </row>
    <row r="46" spans="1:12" x14ac:dyDescent="0.2">
      <c r="A46" s="3" t="s">
        <v>1431</v>
      </c>
      <c r="B46" s="37" t="s">
        <v>213</v>
      </c>
      <c r="C46" s="49">
        <v>85</v>
      </c>
      <c r="D46" s="46" t="str">
        <f t="shared" si="7"/>
        <v>N/A</v>
      </c>
      <c r="E46" s="49">
        <v>5455</v>
      </c>
      <c r="F46" s="46" t="str">
        <f t="shared" si="8"/>
        <v>N/A</v>
      </c>
      <c r="G46" s="49">
        <v>0</v>
      </c>
      <c r="H46" s="46" t="str">
        <f t="shared" si="9"/>
        <v>N/A</v>
      </c>
      <c r="I46" s="12">
        <v>6318</v>
      </c>
      <c r="J46" s="12">
        <v>-100</v>
      </c>
      <c r="K46" s="47" t="s">
        <v>739</v>
      </c>
      <c r="L46" s="9" t="str">
        <f t="shared" si="10"/>
        <v>No</v>
      </c>
    </row>
    <row r="47" spans="1:12" x14ac:dyDescent="0.2">
      <c r="A47" s="3" t="s">
        <v>1432</v>
      </c>
      <c r="B47" s="37" t="s">
        <v>213</v>
      </c>
      <c r="C47" s="49">
        <v>29360.548769000001</v>
      </c>
      <c r="D47" s="46" t="str">
        <f t="shared" si="7"/>
        <v>N/A</v>
      </c>
      <c r="E47" s="49">
        <v>29646.397333000001</v>
      </c>
      <c r="F47" s="46" t="str">
        <f t="shared" si="8"/>
        <v>N/A</v>
      </c>
      <c r="G47" s="49">
        <v>27804.300356</v>
      </c>
      <c r="H47" s="46" t="str">
        <f t="shared" si="9"/>
        <v>N/A</v>
      </c>
      <c r="I47" s="12">
        <v>0.97360000000000002</v>
      </c>
      <c r="J47" s="12">
        <v>-6.21</v>
      </c>
      <c r="K47" s="47" t="s">
        <v>739</v>
      </c>
      <c r="L47" s="9" t="str">
        <f t="shared" si="10"/>
        <v>Yes</v>
      </c>
    </row>
    <row r="48" spans="1:12" x14ac:dyDescent="0.2">
      <c r="A48" s="3" t="s">
        <v>1433</v>
      </c>
      <c r="B48" s="50" t="s">
        <v>213</v>
      </c>
      <c r="C48" s="14">
        <v>21165.977330999998</v>
      </c>
      <c r="D48" s="11" t="str">
        <f t="shared" si="7"/>
        <v>N/A</v>
      </c>
      <c r="E48" s="14">
        <v>21392.247113000001</v>
      </c>
      <c r="F48" s="11" t="str">
        <f t="shared" si="8"/>
        <v>N/A</v>
      </c>
      <c r="G48" s="14">
        <v>20175.672718000002</v>
      </c>
      <c r="H48" s="11" t="str">
        <f t="shared" si="9"/>
        <v>N/A</v>
      </c>
      <c r="I48" s="59">
        <v>1.069</v>
      </c>
      <c r="J48" s="59">
        <v>-5.69</v>
      </c>
      <c r="K48" s="50" t="s">
        <v>739</v>
      </c>
      <c r="L48" s="9" t="str">
        <f t="shared" si="10"/>
        <v>Yes</v>
      </c>
    </row>
    <row r="49" spans="1:12" ht="25.5" x14ac:dyDescent="0.2">
      <c r="A49" s="3" t="s">
        <v>1434</v>
      </c>
      <c r="B49" s="50" t="s">
        <v>213</v>
      </c>
      <c r="C49" s="14">
        <v>45830.380333000001</v>
      </c>
      <c r="D49" s="11" t="str">
        <f t="shared" si="7"/>
        <v>N/A</v>
      </c>
      <c r="E49" s="14">
        <v>45687.570748999999</v>
      </c>
      <c r="F49" s="11" t="str">
        <f t="shared" si="8"/>
        <v>N/A</v>
      </c>
      <c r="G49" s="14">
        <v>42343.040571999998</v>
      </c>
      <c r="H49" s="11" t="str">
        <f t="shared" si="9"/>
        <v>N/A</v>
      </c>
      <c r="I49" s="59">
        <v>-0.312</v>
      </c>
      <c r="J49" s="59">
        <v>-7.32</v>
      </c>
      <c r="K49" s="50" t="s">
        <v>739</v>
      </c>
      <c r="L49" s="9" t="str">
        <f t="shared" si="10"/>
        <v>Yes</v>
      </c>
    </row>
    <row r="50" spans="1:12" x14ac:dyDescent="0.2">
      <c r="A50" s="3" t="s">
        <v>1435</v>
      </c>
      <c r="B50" s="50" t="s">
        <v>213</v>
      </c>
      <c r="C50" s="14">
        <v>2993.2121658999999</v>
      </c>
      <c r="D50" s="11" t="str">
        <f t="shared" si="7"/>
        <v>N/A</v>
      </c>
      <c r="E50" s="14">
        <v>3146.6834838</v>
      </c>
      <c r="F50" s="11" t="str">
        <f t="shared" si="8"/>
        <v>N/A</v>
      </c>
      <c r="G50" s="14">
        <v>2714.6111509000002</v>
      </c>
      <c r="H50" s="11" t="str">
        <f t="shared" si="9"/>
        <v>N/A</v>
      </c>
      <c r="I50" s="59">
        <v>5.1269999999999998</v>
      </c>
      <c r="J50" s="59">
        <v>-13.7</v>
      </c>
      <c r="K50" s="50" t="s">
        <v>739</v>
      </c>
      <c r="L50" s="9" t="str">
        <f t="shared" si="10"/>
        <v>Yes</v>
      </c>
    </row>
    <row r="51" spans="1:12" x14ac:dyDescent="0.2">
      <c r="A51" s="3" t="s">
        <v>1436</v>
      </c>
      <c r="B51" s="50" t="s">
        <v>213</v>
      </c>
      <c r="C51" s="14">
        <v>21793.836586000001</v>
      </c>
      <c r="D51" s="11" t="str">
        <f t="shared" si="7"/>
        <v>N/A</v>
      </c>
      <c r="E51" s="14">
        <v>23066.401099999999</v>
      </c>
      <c r="F51" s="11" t="str">
        <f t="shared" si="8"/>
        <v>N/A</v>
      </c>
      <c r="G51" s="14">
        <v>21765.56612</v>
      </c>
      <c r="H51" s="11" t="str">
        <f t="shared" si="9"/>
        <v>N/A</v>
      </c>
      <c r="I51" s="59">
        <v>5.8390000000000004</v>
      </c>
      <c r="J51" s="59">
        <v>-5.64</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506533240</v>
      </c>
      <c r="D53" s="46" t="str">
        <f t="shared" ref="D53:D122" si="11">IF($B53="N/A","N/A",IF(C53&gt;10,"No",IF(C53&lt;-10,"No","Yes")))</f>
        <v>N/A</v>
      </c>
      <c r="E53" s="49">
        <v>495831896</v>
      </c>
      <c r="F53" s="46" t="str">
        <f t="shared" ref="F53:F122" si="12">IF($B53="N/A","N/A",IF(E53&gt;10,"No",IF(E53&lt;-10,"No","Yes")))</f>
        <v>N/A</v>
      </c>
      <c r="G53" s="49">
        <v>496209152</v>
      </c>
      <c r="H53" s="46" t="str">
        <f t="shared" ref="H53:H122" si="13">IF($B53="N/A","N/A",IF(G53&gt;10,"No",IF(G53&lt;-10,"No","Yes")))</f>
        <v>N/A</v>
      </c>
      <c r="I53" s="12">
        <v>-2.11</v>
      </c>
      <c r="J53" s="12">
        <v>7.6100000000000001E-2</v>
      </c>
      <c r="K53" s="47" t="s">
        <v>739</v>
      </c>
      <c r="L53" s="9" t="str">
        <f t="shared" ref="L53:L113" si="14">IF(J53="Div by 0", "N/A", IF(K53="N/A","N/A", IF(J53&gt;VALUE(MID(K53,1,2)), "No", IF(J53&lt;-1*VALUE(MID(K53,1,2)), "No", "Yes"))))</f>
        <v>Yes</v>
      </c>
    </row>
    <row r="54" spans="1:12" x14ac:dyDescent="0.2">
      <c r="A54" s="48" t="s">
        <v>598</v>
      </c>
      <c r="B54" s="37" t="s">
        <v>213</v>
      </c>
      <c r="C54" s="38">
        <v>137877</v>
      </c>
      <c r="D54" s="46" t="str">
        <f t="shared" si="11"/>
        <v>N/A</v>
      </c>
      <c r="E54" s="38">
        <v>141083</v>
      </c>
      <c r="F54" s="46" t="str">
        <f t="shared" si="12"/>
        <v>N/A</v>
      </c>
      <c r="G54" s="38">
        <v>141706</v>
      </c>
      <c r="H54" s="46" t="str">
        <f t="shared" si="13"/>
        <v>N/A</v>
      </c>
      <c r="I54" s="12">
        <v>2.3250000000000002</v>
      </c>
      <c r="J54" s="12">
        <v>0.44159999999999999</v>
      </c>
      <c r="K54" s="47" t="s">
        <v>739</v>
      </c>
      <c r="L54" s="9" t="str">
        <f t="shared" si="14"/>
        <v>Yes</v>
      </c>
    </row>
    <row r="55" spans="1:12" x14ac:dyDescent="0.2">
      <c r="A55" s="48" t="s">
        <v>1438</v>
      </c>
      <c r="B55" s="37" t="s">
        <v>213</v>
      </c>
      <c r="C55" s="49">
        <v>3673.8052032000001</v>
      </c>
      <c r="D55" s="46" t="str">
        <f t="shared" si="11"/>
        <v>N/A</v>
      </c>
      <c r="E55" s="49">
        <v>3514.4694682999998</v>
      </c>
      <c r="F55" s="46" t="str">
        <f t="shared" si="12"/>
        <v>N/A</v>
      </c>
      <c r="G55" s="49">
        <v>3501.6806062999999</v>
      </c>
      <c r="H55" s="46" t="str">
        <f t="shared" si="13"/>
        <v>N/A</v>
      </c>
      <c r="I55" s="12">
        <v>-4.34</v>
      </c>
      <c r="J55" s="12">
        <v>-0.36399999999999999</v>
      </c>
      <c r="K55" s="47" t="s">
        <v>739</v>
      </c>
      <c r="L55" s="9" t="str">
        <f t="shared" si="14"/>
        <v>Yes</v>
      </c>
    </row>
    <row r="56" spans="1:12" x14ac:dyDescent="0.2">
      <c r="A56" s="48" t="s">
        <v>1439</v>
      </c>
      <c r="B56" s="37" t="s">
        <v>213</v>
      </c>
      <c r="C56" s="38">
        <v>1.4081681499000001</v>
      </c>
      <c r="D56" s="46" t="str">
        <f t="shared" si="11"/>
        <v>N/A</v>
      </c>
      <c r="E56" s="38">
        <v>2.1964021179</v>
      </c>
      <c r="F56" s="46" t="str">
        <f t="shared" si="12"/>
        <v>N/A</v>
      </c>
      <c r="G56" s="38">
        <v>2.2408013775</v>
      </c>
      <c r="H56" s="46" t="str">
        <f t="shared" si="13"/>
        <v>N/A</v>
      </c>
      <c r="I56" s="12">
        <v>55.98</v>
      </c>
      <c r="J56" s="12">
        <v>2.0209999999999999</v>
      </c>
      <c r="K56" s="47" t="s">
        <v>739</v>
      </c>
      <c r="L56" s="9" t="str">
        <f t="shared" si="14"/>
        <v>Yes</v>
      </c>
    </row>
    <row r="57" spans="1:12" ht="25.5" x14ac:dyDescent="0.2">
      <c r="A57" s="48" t="s">
        <v>599</v>
      </c>
      <c r="B57" s="37" t="s">
        <v>213</v>
      </c>
      <c r="C57" s="49">
        <v>88148749</v>
      </c>
      <c r="D57" s="46" t="str">
        <f t="shared" si="11"/>
        <v>N/A</v>
      </c>
      <c r="E57" s="49">
        <v>86026330</v>
      </c>
      <c r="F57" s="46" t="str">
        <f t="shared" si="12"/>
        <v>N/A</v>
      </c>
      <c r="G57" s="49">
        <v>91603349</v>
      </c>
      <c r="H57" s="46" t="str">
        <f t="shared" si="13"/>
        <v>N/A</v>
      </c>
      <c r="I57" s="12">
        <v>-2.41</v>
      </c>
      <c r="J57" s="12">
        <v>6.4829999999999997</v>
      </c>
      <c r="K57" s="47" t="s">
        <v>739</v>
      </c>
      <c r="L57" s="9" t="str">
        <f t="shared" si="14"/>
        <v>Yes</v>
      </c>
    </row>
    <row r="58" spans="1:12" x14ac:dyDescent="0.2">
      <c r="A58" s="48" t="s">
        <v>600</v>
      </c>
      <c r="B58" s="37" t="s">
        <v>213</v>
      </c>
      <c r="C58" s="38">
        <v>3261</v>
      </c>
      <c r="D58" s="46" t="str">
        <f t="shared" si="11"/>
        <v>N/A</v>
      </c>
      <c r="E58" s="38">
        <v>2288</v>
      </c>
      <c r="F58" s="46" t="str">
        <f t="shared" si="12"/>
        <v>N/A</v>
      </c>
      <c r="G58" s="38">
        <v>2418</v>
      </c>
      <c r="H58" s="46" t="str">
        <f t="shared" si="13"/>
        <v>N/A</v>
      </c>
      <c r="I58" s="12">
        <v>-29.8</v>
      </c>
      <c r="J58" s="12">
        <v>5.6820000000000004</v>
      </c>
      <c r="K58" s="47" t="s">
        <v>739</v>
      </c>
      <c r="L58" s="9" t="str">
        <f t="shared" si="14"/>
        <v>Yes</v>
      </c>
    </row>
    <row r="59" spans="1:12" x14ac:dyDescent="0.2">
      <c r="A59" s="48" t="s">
        <v>1440</v>
      </c>
      <c r="B59" s="37" t="s">
        <v>213</v>
      </c>
      <c r="C59" s="49">
        <v>27031.201778999999</v>
      </c>
      <c r="D59" s="46" t="str">
        <f t="shared" si="11"/>
        <v>N/A</v>
      </c>
      <c r="E59" s="49">
        <v>37598.920454999999</v>
      </c>
      <c r="F59" s="46" t="str">
        <f t="shared" si="12"/>
        <v>N/A</v>
      </c>
      <c r="G59" s="49">
        <v>37883.932588999996</v>
      </c>
      <c r="H59" s="46" t="str">
        <f t="shared" si="13"/>
        <v>N/A</v>
      </c>
      <c r="I59" s="12">
        <v>39.090000000000003</v>
      </c>
      <c r="J59" s="12">
        <v>0.75800000000000001</v>
      </c>
      <c r="K59" s="47" t="s">
        <v>739</v>
      </c>
      <c r="L59" s="9" t="str">
        <f t="shared" si="14"/>
        <v>Yes</v>
      </c>
    </row>
    <row r="60" spans="1:12" ht="25.5" x14ac:dyDescent="0.2">
      <c r="A60" s="48" t="s">
        <v>601</v>
      </c>
      <c r="B60" s="37" t="s">
        <v>213</v>
      </c>
      <c r="C60" s="49">
        <v>1516370</v>
      </c>
      <c r="D60" s="46" t="str">
        <f t="shared" si="11"/>
        <v>N/A</v>
      </c>
      <c r="E60" s="49">
        <v>925734</v>
      </c>
      <c r="F60" s="46" t="str">
        <f t="shared" si="12"/>
        <v>N/A</v>
      </c>
      <c r="G60" s="49">
        <v>716707</v>
      </c>
      <c r="H60" s="46" t="str">
        <f t="shared" si="13"/>
        <v>N/A</v>
      </c>
      <c r="I60" s="12">
        <v>-39</v>
      </c>
      <c r="J60" s="12">
        <v>-22.6</v>
      </c>
      <c r="K60" s="47" t="s">
        <v>739</v>
      </c>
      <c r="L60" s="9" t="str">
        <f t="shared" si="14"/>
        <v>Yes</v>
      </c>
    </row>
    <row r="61" spans="1:12" x14ac:dyDescent="0.2">
      <c r="A61" s="4" t="s">
        <v>602</v>
      </c>
      <c r="B61" s="50" t="s">
        <v>213</v>
      </c>
      <c r="C61" s="1">
        <v>73</v>
      </c>
      <c r="D61" s="11" t="str">
        <f t="shared" si="11"/>
        <v>N/A</v>
      </c>
      <c r="E61" s="1">
        <v>45</v>
      </c>
      <c r="F61" s="11" t="str">
        <f t="shared" si="12"/>
        <v>N/A</v>
      </c>
      <c r="G61" s="1">
        <v>53</v>
      </c>
      <c r="H61" s="11" t="str">
        <f t="shared" si="13"/>
        <v>N/A</v>
      </c>
      <c r="I61" s="59">
        <v>-38.4</v>
      </c>
      <c r="J61" s="59">
        <v>17.78</v>
      </c>
      <c r="K61" s="50" t="s">
        <v>739</v>
      </c>
      <c r="L61" s="9" t="str">
        <f t="shared" si="14"/>
        <v>Yes</v>
      </c>
    </row>
    <row r="62" spans="1:12" ht="25.5" x14ac:dyDescent="0.2">
      <c r="A62" s="4" t="s">
        <v>1441</v>
      </c>
      <c r="B62" s="50" t="s">
        <v>213</v>
      </c>
      <c r="C62" s="14">
        <v>20772.191781000001</v>
      </c>
      <c r="D62" s="11" t="str">
        <f t="shared" si="11"/>
        <v>N/A</v>
      </c>
      <c r="E62" s="14">
        <v>20571.866666999998</v>
      </c>
      <c r="F62" s="11" t="str">
        <f t="shared" si="12"/>
        <v>N/A</v>
      </c>
      <c r="G62" s="14">
        <v>13522.773585000001</v>
      </c>
      <c r="H62" s="11" t="str">
        <f t="shared" si="13"/>
        <v>N/A</v>
      </c>
      <c r="I62" s="59">
        <v>-0.96399999999999997</v>
      </c>
      <c r="J62" s="59">
        <v>-34.299999999999997</v>
      </c>
      <c r="K62" s="50" t="s">
        <v>739</v>
      </c>
      <c r="L62" s="9" t="str">
        <f t="shared" si="14"/>
        <v>No</v>
      </c>
    </row>
    <row r="63" spans="1:12" x14ac:dyDescent="0.2">
      <c r="A63" s="4" t="s">
        <v>603</v>
      </c>
      <c r="B63" s="50" t="s">
        <v>213</v>
      </c>
      <c r="C63" s="14">
        <v>1985564173</v>
      </c>
      <c r="D63" s="11" t="str">
        <f t="shared" si="11"/>
        <v>N/A</v>
      </c>
      <c r="E63" s="14">
        <v>2143121543</v>
      </c>
      <c r="F63" s="11" t="str">
        <f t="shared" si="12"/>
        <v>N/A</v>
      </c>
      <c r="G63" s="14">
        <v>2021713078</v>
      </c>
      <c r="H63" s="11" t="str">
        <f t="shared" si="13"/>
        <v>N/A</v>
      </c>
      <c r="I63" s="59">
        <v>7.9349999999999996</v>
      </c>
      <c r="J63" s="59">
        <v>-5.67</v>
      </c>
      <c r="K63" s="50" t="s">
        <v>739</v>
      </c>
      <c r="L63" s="9" t="str">
        <f t="shared" si="14"/>
        <v>Yes</v>
      </c>
    </row>
    <row r="64" spans="1:12" x14ac:dyDescent="0.2">
      <c r="A64" s="4" t="s">
        <v>604</v>
      </c>
      <c r="B64" s="50" t="s">
        <v>213</v>
      </c>
      <c r="C64" s="1">
        <v>4966</v>
      </c>
      <c r="D64" s="11" t="str">
        <f t="shared" si="11"/>
        <v>N/A</v>
      </c>
      <c r="E64" s="1">
        <v>4948</v>
      </c>
      <c r="F64" s="11" t="str">
        <f t="shared" si="12"/>
        <v>N/A</v>
      </c>
      <c r="G64" s="1">
        <v>4884</v>
      </c>
      <c r="H64" s="11" t="str">
        <f t="shared" si="13"/>
        <v>N/A</v>
      </c>
      <c r="I64" s="59">
        <v>-0.36199999999999999</v>
      </c>
      <c r="J64" s="59">
        <v>-1.29</v>
      </c>
      <c r="K64" s="50" t="s">
        <v>739</v>
      </c>
      <c r="L64" s="9" t="str">
        <f t="shared" si="14"/>
        <v>Yes</v>
      </c>
    </row>
    <row r="65" spans="1:12" x14ac:dyDescent="0.2">
      <c r="A65" s="4" t="s">
        <v>1442</v>
      </c>
      <c r="B65" s="50" t="s">
        <v>213</v>
      </c>
      <c r="C65" s="14">
        <v>399831.69008999999</v>
      </c>
      <c r="D65" s="11" t="str">
        <f t="shared" si="11"/>
        <v>N/A</v>
      </c>
      <c r="E65" s="14">
        <v>433128.84863000002</v>
      </c>
      <c r="F65" s="11" t="str">
        <f t="shared" si="12"/>
        <v>N/A</v>
      </c>
      <c r="G65" s="14">
        <v>413946.16667000001</v>
      </c>
      <c r="H65" s="11" t="str">
        <f t="shared" si="13"/>
        <v>N/A</v>
      </c>
      <c r="I65" s="59">
        <v>8.3279999999999994</v>
      </c>
      <c r="J65" s="59">
        <v>-4.43</v>
      </c>
      <c r="K65" s="50" t="s">
        <v>739</v>
      </c>
      <c r="L65" s="9" t="str">
        <f t="shared" si="14"/>
        <v>Yes</v>
      </c>
    </row>
    <row r="66" spans="1:12" x14ac:dyDescent="0.2">
      <c r="A66" s="4" t="s">
        <v>605</v>
      </c>
      <c r="B66" s="50" t="s">
        <v>213</v>
      </c>
      <c r="C66" s="14">
        <v>5466542132</v>
      </c>
      <c r="D66" s="11" t="str">
        <f t="shared" si="11"/>
        <v>N/A</v>
      </c>
      <c r="E66" s="14">
        <v>5568427051</v>
      </c>
      <c r="F66" s="11" t="str">
        <f t="shared" si="12"/>
        <v>N/A</v>
      </c>
      <c r="G66" s="14">
        <v>5672126316</v>
      </c>
      <c r="H66" s="11" t="str">
        <f t="shared" si="13"/>
        <v>N/A</v>
      </c>
      <c r="I66" s="59">
        <v>1.8640000000000001</v>
      </c>
      <c r="J66" s="59">
        <v>1.8620000000000001</v>
      </c>
      <c r="K66" s="50" t="s">
        <v>739</v>
      </c>
      <c r="L66" s="9" t="str">
        <f t="shared" si="14"/>
        <v>Yes</v>
      </c>
    </row>
    <row r="67" spans="1:12" x14ac:dyDescent="0.2">
      <c r="A67" s="4" t="s">
        <v>606</v>
      </c>
      <c r="B67" s="50" t="s">
        <v>213</v>
      </c>
      <c r="C67" s="1">
        <v>112127</v>
      </c>
      <c r="D67" s="11" t="str">
        <f t="shared" si="11"/>
        <v>N/A</v>
      </c>
      <c r="E67" s="1">
        <v>111539</v>
      </c>
      <c r="F67" s="11" t="str">
        <f t="shared" si="12"/>
        <v>N/A</v>
      </c>
      <c r="G67" s="1">
        <v>109914</v>
      </c>
      <c r="H67" s="11" t="str">
        <f t="shared" si="13"/>
        <v>N/A</v>
      </c>
      <c r="I67" s="59">
        <v>-0.52400000000000002</v>
      </c>
      <c r="J67" s="59">
        <v>-1.46</v>
      </c>
      <c r="K67" s="50" t="s">
        <v>739</v>
      </c>
      <c r="L67" s="9" t="str">
        <f t="shared" si="14"/>
        <v>Yes</v>
      </c>
    </row>
    <row r="68" spans="1:12" x14ac:dyDescent="0.2">
      <c r="A68" s="4" t="s">
        <v>1443</v>
      </c>
      <c r="B68" s="50" t="s">
        <v>213</v>
      </c>
      <c r="C68" s="14">
        <v>48753.129327000002</v>
      </c>
      <c r="D68" s="11" t="str">
        <f t="shared" si="11"/>
        <v>N/A</v>
      </c>
      <c r="E68" s="14">
        <v>49923.587722999997</v>
      </c>
      <c r="F68" s="11" t="str">
        <f t="shared" si="12"/>
        <v>N/A</v>
      </c>
      <c r="G68" s="14">
        <v>51605.130519999999</v>
      </c>
      <c r="H68" s="11" t="str">
        <f t="shared" si="13"/>
        <v>N/A</v>
      </c>
      <c r="I68" s="59">
        <v>2.4009999999999998</v>
      </c>
      <c r="J68" s="59">
        <v>3.3679999999999999</v>
      </c>
      <c r="K68" s="50" t="s">
        <v>739</v>
      </c>
      <c r="L68" s="9" t="str">
        <f t="shared" si="14"/>
        <v>Yes</v>
      </c>
    </row>
    <row r="69" spans="1:12" ht="25.5" x14ac:dyDescent="0.2">
      <c r="A69" s="4" t="s">
        <v>607</v>
      </c>
      <c r="B69" s="50" t="s">
        <v>213</v>
      </c>
      <c r="C69" s="14">
        <v>85550193</v>
      </c>
      <c r="D69" s="11" t="str">
        <f t="shared" si="11"/>
        <v>N/A</v>
      </c>
      <c r="E69" s="14">
        <v>101967069</v>
      </c>
      <c r="F69" s="11" t="str">
        <f t="shared" si="12"/>
        <v>N/A</v>
      </c>
      <c r="G69" s="14">
        <v>106067183</v>
      </c>
      <c r="H69" s="11" t="str">
        <f t="shared" si="13"/>
        <v>N/A</v>
      </c>
      <c r="I69" s="59">
        <v>19.190000000000001</v>
      </c>
      <c r="J69" s="59">
        <v>4.0209999999999999</v>
      </c>
      <c r="K69" s="50" t="s">
        <v>739</v>
      </c>
      <c r="L69" s="9" t="str">
        <f t="shared" si="14"/>
        <v>Yes</v>
      </c>
    </row>
    <row r="70" spans="1:12" x14ac:dyDescent="0.2">
      <c r="A70" s="4" t="s">
        <v>608</v>
      </c>
      <c r="B70" s="50" t="s">
        <v>213</v>
      </c>
      <c r="C70" s="1">
        <v>413667</v>
      </c>
      <c r="D70" s="11" t="str">
        <f t="shared" si="11"/>
        <v>N/A</v>
      </c>
      <c r="E70" s="1">
        <v>435970</v>
      </c>
      <c r="F70" s="11" t="str">
        <f t="shared" si="12"/>
        <v>N/A</v>
      </c>
      <c r="G70" s="1">
        <v>448291</v>
      </c>
      <c r="H70" s="11" t="str">
        <f t="shared" si="13"/>
        <v>N/A</v>
      </c>
      <c r="I70" s="59">
        <v>5.3920000000000003</v>
      </c>
      <c r="J70" s="59">
        <v>2.8260000000000001</v>
      </c>
      <c r="K70" s="50" t="s">
        <v>739</v>
      </c>
      <c r="L70" s="9" t="str">
        <f t="shared" si="14"/>
        <v>Yes</v>
      </c>
    </row>
    <row r="71" spans="1:12" x14ac:dyDescent="0.2">
      <c r="A71" s="4" t="s">
        <v>1444</v>
      </c>
      <c r="B71" s="50" t="s">
        <v>213</v>
      </c>
      <c r="C71" s="14">
        <v>206.80932489</v>
      </c>
      <c r="D71" s="11" t="str">
        <f t="shared" si="11"/>
        <v>N/A</v>
      </c>
      <c r="E71" s="14">
        <v>233.88551734999999</v>
      </c>
      <c r="F71" s="11" t="str">
        <f t="shared" si="12"/>
        <v>N/A</v>
      </c>
      <c r="G71" s="14">
        <v>236.60341832</v>
      </c>
      <c r="H71" s="11" t="str">
        <f t="shared" si="13"/>
        <v>N/A</v>
      </c>
      <c r="I71" s="59">
        <v>13.09</v>
      </c>
      <c r="J71" s="59">
        <v>1.1619999999999999</v>
      </c>
      <c r="K71" s="50" t="s">
        <v>739</v>
      </c>
      <c r="L71" s="9" t="str">
        <f t="shared" si="14"/>
        <v>Yes</v>
      </c>
    </row>
    <row r="72" spans="1:12" x14ac:dyDescent="0.2">
      <c r="A72" s="4" t="s">
        <v>609</v>
      </c>
      <c r="B72" s="50" t="s">
        <v>213</v>
      </c>
      <c r="C72" s="14">
        <v>83124590</v>
      </c>
      <c r="D72" s="11" t="str">
        <f t="shared" si="11"/>
        <v>N/A</v>
      </c>
      <c r="E72" s="14">
        <v>72885386</v>
      </c>
      <c r="F72" s="11" t="str">
        <f t="shared" si="12"/>
        <v>N/A</v>
      </c>
      <c r="G72" s="14">
        <v>61058295</v>
      </c>
      <c r="H72" s="11" t="str">
        <f t="shared" si="13"/>
        <v>N/A</v>
      </c>
      <c r="I72" s="59">
        <v>-12.3</v>
      </c>
      <c r="J72" s="59">
        <v>-16.2</v>
      </c>
      <c r="K72" s="50" t="s">
        <v>739</v>
      </c>
      <c r="L72" s="9" t="str">
        <f t="shared" si="14"/>
        <v>Yes</v>
      </c>
    </row>
    <row r="73" spans="1:12" x14ac:dyDescent="0.2">
      <c r="A73" s="4" t="s">
        <v>610</v>
      </c>
      <c r="B73" s="50" t="s">
        <v>213</v>
      </c>
      <c r="C73" s="1">
        <v>144144</v>
      </c>
      <c r="D73" s="11" t="str">
        <f t="shared" si="11"/>
        <v>N/A</v>
      </c>
      <c r="E73" s="1">
        <v>143094</v>
      </c>
      <c r="F73" s="11" t="str">
        <f t="shared" si="12"/>
        <v>N/A</v>
      </c>
      <c r="G73" s="1">
        <v>126955</v>
      </c>
      <c r="H73" s="11" t="str">
        <f t="shared" si="13"/>
        <v>N/A</v>
      </c>
      <c r="I73" s="59">
        <v>-0.72799999999999998</v>
      </c>
      <c r="J73" s="59">
        <v>-11.3</v>
      </c>
      <c r="K73" s="50" t="s">
        <v>739</v>
      </c>
      <c r="L73" s="9" t="str">
        <f t="shared" si="14"/>
        <v>Yes</v>
      </c>
    </row>
    <row r="74" spans="1:12" x14ac:dyDescent="0.2">
      <c r="A74" s="4" t="s">
        <v>1445</v>
      </c>
      <c r="B74" s="50" t="s">
        <v>213</v>
      </c>
      <c r="C74" s="14">
        <v>576.67741980000005</v>
      </c>
      <c r="D74" s="11" t="str">
        <f t="shared" si="11"/>
        <v>N/A</v>
      </c>
      <c r="E74" s="14">
        <v>509.35319440000001</v>
      </c>
      <c r="F74" s="11" t="str">
        <f t="shared" si="12"/>
        <v>N/A</v>
      </c>
      <c r="G74" s="14">
        <v>480.94438974000002</v>
      </c>
      <c r="H74" s="11" t="str">
        <f t="shared" si="13"/>
        <v>N/A</v>
      </c>
      <c r="I74" s="59">
        <v>-11.7</v>
      </c>
      <c r="J74" s="59">
        <v>-5.58</v>
      </c>
      <c r="K74" s="50" t="s">
        <v>739</v>
      </c>
      <c r="L74" s="9" t="str">
        <f t="shared" si="14"/>
        <v>Yes</v>
      </c>
    </row>
    <row r="75" spans="1:12" ht="25.5" x14ac:dyDescent="0.2">
      <c r="A75" s="4" t="s">
        <v>611</v>
      </c>
      <c r="B75" s="50" t="s">
        <v>213</v>
      </c>
      <c r="C75" s="14">
        <v>5427219</v>
      </c>
      <c r="D75" s="11" t="str">
        <f t="shared" si="11"/>
        <v>N/A</v>
      </c>
      <c r="E75" s="14">
        <v>5989592</v>
      </c>
      <c r="F75" s="11" t="str">
        <f t="shared" si="12"/>
        <v>N/A</v>
      </c>
      <c r="G75" s="14">
        <v>6693870</v>
      </c>
      <c r="H75" s="11" t="str">
        <f t="shared" si="13"/>
        <v>N/A</v>
      </c>
      <c r="I75" s="59">
        <v>10.36</v>
      </c>
      <c r="J75" s="59">
        <v>11.76</v>
      </c>
      <c r="K75" s="50" t="s">
        <v>739</v>
      </c>
      <c r="L75" s="9" t="str">
        <f t="shared" si="14"/>
        <v>Yes</v>
      </c>
    </row>
    <row r="76" spans="1:12" x14ac:dyDescent="0.2">
      <c r="A76" s="48" t="s">
        <v>612</v>
      </c>
      <c r="B76" s="37" t="s">
        <v>213</v>
      </c>
      <c r="C76" s="38">
        <v>166419</v>
      </c>
      <c r="D76" s="46" t="str">
        <f t="shared" si="11"/>
        <v>N/A</v>
      </c>
      <c r="E76" s="38">
        <v>169334</v>
      </c>
      <c r="F76" s="46" t="str">
        <f t="shared" si="12"/>
        <v>N/A</v>
      </c>
      <c r="G76" s="38">
        <v>170922</v>
      </c>
      <c r="H76" s="46" t="str">
        <f t="shared" si="13"/>
        <v>N/A</v>
      </c>
      <c r="I76" s="12">
        <v>1.752</v>
      </c>
      <c r="J76" s="12">
        <v>0.93779999999999997</v>
      </c>
      <c r="K76" s="47" t="s">
        <v>739</v>
      </c>
      <c r="L76" s="9" t="str">
        <f t="shared" si="14"/>
        <v>Yes</v>
      </c>
    </row>
    <row r="77" spans="1:12" ht="25.5" x14ac:dyDescent="0.2">
      <c r="A77" s="48" t="s">
        <v>1446</v>
      </c>
      <c r="B77" s="37" t="s">
        <v>213</v>
      </c>
      <c r="C77" s="49">
        <v>32.611775098000003</v>
      </c>
      <c r="D77" s="46" t="str">
        <f t="shared" si="11"/>
        <v>N/A</v>
      </c>
      <c r="E77" s="49">
        <v>35.371467041000002</v>
      </c>
      <c r="F77" s="46" t="str">
        <f t="shared" si="12"/>
        <v>N/A</v>
      </c>
      <c r="G77" s="49">
        <v>39.163302559000002</v>
      </c>
      <c r="H77" s="46" t="str">
        <f t="shared" si="13"/>
        <v>N/A</v>
      </c>
      <c r="I77" s="12">
        <v>8.4619999999999997</v>
      </c>
      <c r="J77" s="12">
        <v>10.72</v>
      </c>
      <c r="K77" s="47" t="s">
        <v>739</v>
      </c>
      <c r="L77" s="9" t="str">
        <f t="shared" si="14"/>
        <v>Yes</v>
      </c>
    </row>
    <row r="78" spans="1:12" ht="25.5" x14ac:dyDescent="0.2">
      <c r="A78" s="48" t="s">
        <v>613</v>
      </c>
      <c r="B78" s="37" t="s">
        <v>213</v>
      </c>
      <c r="C78" s="49">
        <v>242953607</v>
      </c>
      <c r="D78" s="46" t="str">
        <f t="shared" si="11"/>
        <v>N/A</v>
      </c>
      <c r="E78" s="49">
        <v>234400025</v>
      </c>
      <c r="F78" s="46" t="str">
        <f t="shared" si="12"/>
        <v>N/A</v>
      </c>
      <c r="G78" s="49">
        <v>234091315</v>
      </c>
      <c r="H78" s="46" t="str">
        <f t="shared" si="13"/>
        <v>N/A</v>
      </c>
      <c r="I78" s="12">
        <v>-3.52</v>
      </c>
      <c r="J78" s="12">
        <v>-0.13200000000000001</v>
      </c>
      <c r="K78" s="47" t="s">
        <v>739</v>
      </c>
      <c r="L78" s="9" t="str">
        <f t="shared" si="14"/>
        <v>Yes</v>
      </c>
    </row>
    <row r="79" spans="1:12" x14ac:dyDescent="0.2">
      <c r="A79" s="48" t="s">
        <v>614</v>
      </c>
      <c r="B79" s="37" t="s">
        <v>213</v>
      </c>
      <c r="C79" s="38">
        <v>277800</v>
      </c>
      <c r="D79" s="46" t="str">
        <f t="shared" si="11"/>
        <v>N/A</v>
      </c>
      <c r="E79" s="38">
        <v>288741</v>
      </c>
      <c r="F79" s="46" t="str">
        <f t="shared" si="12"/>
        <v>N/A</v>
      </c>
      <c r="G79" s="38">
        <v>285940</v>
      </c>
      <c r="H79" s="46" t="str">
        <f t="shared" si="13"/>
        <v>N/A</v>
      </c>
      <c r="I79" s="12">
        <v>3.9380000000000002</v>
      </c>
      <c r="J79" s="12">
        <v>-0.97</v>
      </c>
      <c r="K79" s="47" t="s">
        <v>739</v>
      </c>
      <c r="L79" s="9" t="str">
        <f t="shared" si="14"/>
        <v>Yes</v>
      </c>
    </row>
    <row r="80" spans="1:12" x14ac:dyDescent="0.2">
      <c r="A80" s="48" t="s">
        <v>1447</v>
      </c>
      <c r="B80" s="37" t="s">
        <v>213</v>
      </c>
      <c r="C80" s="49">
        <v>874.56302015999995</v>
      </c>
      <c r="D80" s="46" t="str">
        <f t="shared" si="11"/>
        <v>N/A</v>
      </c>
      <c r="E80" s="49">
        <v>811.80028121999999</v>
      </c>
      <c r="F80" s="46" t="str">
        <f t="shared" si="12"/>
        <v>N/A</v>
      </c>
      <c r="G80" s="49">
        <v>818.67285095</v>
      </c>
      <c r="H80" s="46" t="str">
        <f t="shared" si="13"/>
        <v>N/A</v>
      </c>
      <c r="I80" s="12">
        <v>-7.18</v>
      </c>
      <c r="J80" s="12">
        <v>0.84660000000000002</v>
      </c>
      <c r="K80" s="47" t="s">
        <v>739</v>
      </c>
      <c r="L80" s="9" t="str">
        <f t="shared" si="14"/>
        <v>Yes</v>
      </c>
    </row>
    <row r="81" spans="1:12" x14ac:dyDescent="0.2">
      <c r="A81" s="48" t="s">
        <v>615</v>
      </c>
      <c r="B81" s="37" t="s">
        <v>213</v>
      </c>
      <c r="C81" s="49">
        <v>109833089</v>
      </c>
      <c r="D81" s="46" t="str">
        <f t="shared" si="11"/>
        <v>N/A</v>
      </c>
      <c r="E81" s="49">
        <v>145237897</v>
      </c>
      <c r="F81" s="46" t="str">
        <f t="shared" si="12"/>
        <v>N/A</v>
      </c>
      <c r="G81" s="49">
        <v>138818990</v>
      </c>
      <c r="H81" s="46" t="str">
        <f t="shared" si="13"/>
        <v>N/A</v>
      </c>
      <c r="I81" s="12">
        <v>32.24</v>
      </c>
      <c r="J81" s="12">
        <v>-4.42</v>
      </c>
      <c r="K81" s="47" t="s">
        <v>739</v>
      </c>
      <c r="L81" s="9" t="str">
        <f t="shared" si="14"/>
        <v>Yes</v>
      </c>
    </row>
    <row r="82" spans="1:12" x14ac:dyDescent="0.2">
      <c r="A82" s="48" t="s">
        <v>616</v>
      </c>
      <c r="B82" s="37" t="s">
        <v>213</v>
      </c>
      <c r="C82" s="38">
        <v>100484</v>
      </c>
      <c r="D82" s="46" t="str">
        <f t="shared" si="11"/>
        <v>N/A</v>
      </c>
      <c r="E82" s="38">
        <v>105273</v>
      </c>
      <c r="F82" s="46" t="str">
        <f t="shared" si="12"/>
        <v>N/A</v>
      </c>
      <c r="G82" s="38">
        <v>105788</v>
      </c>
      <c r="H82" s="46" t="str">
        <f t="shared" si="13"/>
        <v>N/A</v>
      </c>
      <c r="I82" s="12">
        <v>4.766</v>
      </c>
      <c r="J82" s="12">
        <v>0.48920000000000002</v>
      </c>
      <c r="K82" s="47" t="s">
        <v>739</v>
      </c>
      <c r="L82" s="9" t="str">
        <f t="shared" si="14"/>
        <v>Yes</v>
      </c>
    </row>
    <row r="83" spans="1:12" x14ac:dyDescent="0.2">
      <c r="A83" s="48" t="s">
        <v>1448</v>
      </c>
      <c r="B83" s="37" t="s">
        <v>213</v>
      </c>
      <c r="C83" s="49">
        <v>1093.0405736</v>
      </c>
      <c r="D83" s="46" t="str">
        <f t="shared" si="11"/>
        <v>N/A</v>
      </c>
      <c r="E83" s="49">
        <v>1379.631026</v>
      </c>
      <c r="F83" s="46" t="str">
        <f t="shared" si="12"/>
        <v>N/A</v>
      </c>
      <c r="G83" s="49">
        <v>1312.2375884</v>
      </c>
      <c r="H83" s="46" t="str">
        <f t="shared" si="13"/>
        <v>N/A</v>
      </c>
      <c r="I83" s="12">
        <v>26.22</v>
      </c>
      <c r="J83" s="12">
        <v>-4.88</v>
      </c>
      <c r="K83" s="47" t="s">
        <v>739</v>
      </c>
      <c r="L83" s="9" t="str">
        <f t="shared" si="14"/>
        <v>Yes</v>
      </c>
    </row>
    <row r="84" spans="1:12" ht="25.5" x14ac:dyDescent="0.2">
      <c r="A84" s="48" t="s">
        <v>617</v>
      </c>
      <c r="B84" s="37" t="s">
        <v>213</v>
      </c>
      <c r="C84" s="49">
        <v>1448166374</v>
      </c>
      <c r="D84" s="46" t="str">
        <f t="shared" si="11"/>
        <v>N/A</v>
      </c>
      <c r="E84" s="49">
        <v>1609507720</v>
      </c>
      <c r="F84" s="46" t="str">
        <f t="shared" si="12"/>
        <v>N/A</v>
      </c>
      <c r="G84" s="49">
        <v>1397440409</v>
      </c>
      <c r="H84" s="46" t="str">
        <f t="shared" si="13"/>
        <v>N/A</v>
      </c>
      <c r="I84" s="12">
        <v>11.14</v>
      </c>
      <c r="J84" s="12">
        <v>-13.2</v>
      </c>
      <c r="K84" s="47" t="s">
        <v>739</v>
      </c>
      <c r="L84" s="9" t="str">
        <f t="shared" si="14"/>
        <v>Yes</v>
      </c>
    </row>
    <row r="85" spans="1:12" x14ac:dyDescent="0.2">
      <c r="A85" s="48" t="s">
        <v>618</v>
      </c>
      <c r="B85" s="37" t="s">
        <v>213</v>
      </c>
      <c r="C85" s="38">
        <v>77368</v>
      </c>
      <c r="D85" s="46" t="str">
        <f t="shared" si="11"/>
        <v>N/A</v>
      </c>
      <c r="E85" s="38">
        <v>82261</v>
      </c>
      <c r="F85" s="46" t="str">
        <f t="shared" si="12"/>
        <v>N/A</v>
      </c>
      <c r="G85" s="38">
        <v>80842</v>
      </c>
      <c r="H85" s="46" t="str">
        <f t="shared" si="13"/>
        <v>N/A</v>
      </c>
      <c r="I85" s="12">
        <v>6.3239999999999998</v>
      </c>
      <c r="J85" s="12">
        <v>-1.72</v>
      </c>
      <c r="K85" s="47" t="s">
        <v>739</v>
      </c>
      <c r="L85" s="9" t="str">
        <f t="shared" si="14"/>
        <v>Yes</v>
      </c>
    </row>
    <row r="86" spans="1:12" ht="25.5" x14ac:dyDescent="0.2">
      <c r="A86" s="48" t="s">
        <v>1449</v>
      </c>
      <c r="B86" s="37" t="s">
        <v>213</v>
      </c>
      <c r="C86" s="49">
        <v>18717.898537000001</v>
      </c>
      <c r="D86" s="46" t="str">
        <f t="shared" si="11"/>
        <v>N/A</v>
      </c>
      <c r="E86" s="49">
        <v>19565.866205999999</v>
      </c>
      <c r="F86" s="46" t="str">
        <f t="shared" si="12"/>
        <v>N/A</v>
      </c>
      <c r="G86" s="49">
        <v>17286.069233999999</v>
      </c>
      <c r="H86" s="46" t="str">
        <f t="shared" si="13"/>
        <v>N/A</v>
      </c>
      <c r="I86" s="12">
        <v>4.53</v>
      </c>
      <c r="J86" s="12">
        <v>-11.7</v>
      </c>
      <c r="K86" s="47" t="s">
        <v>739</v>
      </c>
      <c r="L86" s="9" t="str">
        <f t="shared" si="14"/>
        <v>Yes</v>
      </c>
    </row>
    <row r="87" spans="1:12" ht="25.5" x14ac:dyDescent="0.2">
      <c r="A87" s="48" t="s">
        <v>619</v>
      </c>
      <c r="B87" s="37" t="s">
        <v>213</v>
      </c>
      <c r="C87" s="49">
        <v>32216509</v>
      </c>
      <c r="D87" s="46" t="str">
        <f t="shared" si="11"/>
        <v>N/A</v>
      </c>
      <c r="E87" s="49">
        <v>43613380</v>
      </c>
      <c r="F87" s="46" t="str">
        <f t="shared" si="12"/>
        <v>N/A</v>
      </c>
      <c r="G87" s="49">
        <v>41275557</v>
      </c>
      <c r="H87" s="46" t="str">
        <f t="shared" si="13"/>
        <v>N/A</v>
      </c>
      <c r="I87" s="12">
        <v>35.380000000000003</v>
      </c>
      <c r="J87" s="12">
        <v>-5.36</v>
      </c>
      <c r="K87" s="47" t="s">
        <v>739</v>
      </c>
      <c r="L87" s="9" t="str">
        <f t="shared" si="14"/>
        <v>Yes</v>
      </c>
    </row>
    <row r="88" spans="1:12" x14ac:dyDescent="0.2">
      <c r="A88" s="48" t="s">
        <v>620</v>
      </c>
      <c r="B88" s="37" t="s">
        <v>213</v>
      </c>
      <c r="C88" s="38">
        <v>296339</v>
      </c>
      <c r="D88" s="46" t="str">
        <f t="shared" si="11"/>
        <v>N/A</v>
      </c>
      <c r="E88" s="38">
        <v>327571</v>
      </c>
      <c r="F88" s="46" t="str">
        <f t="shared" si="12"/>
        <v>N/A</v>
      </c>
      <c r="G88" s="38">
        <v>323587</v>
      </c>
      <c r="H88" s="46" t="str">
        <f t="shared" si="13"/>
        <v>N/A</v>
      </c>
      <c r="I88" s="12">
        <v>10.54</v>
      </c>
      <c r="J88" s="12">
        <v>-1.22</v>
      </c>
      <c r="K88" s="47" t="s">
        <v>739</v>
      </c>
      <c r="L88" s="9" t="str">
        <f t="shared" si="14"/>
        <v>Yes</v>
      </c>
    </row>
    <row r="89" spans="1:12" x14ac:dyDescent="0.2">
      <c r="A89" s="48" t="s">
        <v>1450</v>
      </c>
      <c r="B89" s="37" t="s">
        <v>213</v>
      </c>
      <c r="C89" s="49">
        <v>108.71504932000001</v>
      </c>
      <c r="D89" s="46" t="str">
        <f t="shared" si="11"/>
        <v>N/A</v>
      </c>
      <c r="E89" s="49">
        <v>133.14176162999999</v>
      </c>
      <c r="F89" s="46" t="str">
        <f t="shared" si="12"/>
        <v>N/A</v>
      </c>
      <c r="G89" s="49">
        <v>127.55628934000001</v>
      </c>
      <c r="H89" s="46" t="str">
        <f t="shared" si="13"/>
        <v>N/A</v>
      </c>
      <c r="I89" s="12">
        <v>22.47</v>
      </c>
      <c r="J89" s="12">
        <v>-4.2</v>
      </c>
      <c r="K89" s="47" t="s">
        <v>739</v>
      </c>
      <c r="L89" s="9" t="str">
        <f t="shared" si="14"/>
        <v>Yes</v>
      </c>
    </row>
    <row r="90" spans="1:12" x14ac:dyDescent="0.2">
      <c r="A90" s="48" t="s">
        <v>621</v>
      </c>
      <c r="B90" s="37" t="s">
        <v>213</v>
      </c>
      <c r="C90" s="49">
        <v>84183366</v>
      </c>
      <c r="D90" s="46" t="str">
        <f t="shared" si="11"/>
        <v>N/A</v>
      </c>
      <c r="E90" s="49">
        <v>78716940</v>
      </c>
      <c r="F90" s="46" t="str">
        <f t="shared" si="12"/>
        <v>N/A</v>
      </c>
      <c r="G90" s="49">
        <v>63221885</v>
      </c>
      <c r="H90" s="46" t="str">
        <f t="shared" si="13"/>
        <v>N/A</v>
      </c>
      <c r="I90" s="12">
        <v>-6.49</v>
      </c>
      <c r="J90" s="12">
        <v>-19.7</v>
      </c>
      <c r="K90" s="47" t="s">
        <v>739</v>
      </c>
      <c r="L90" s="9" t="str">
        <f t="shared" si="14"/>
        <v>Yes</v>
      </c>
    </row>
    <row r="91" spans="1:12" x14ac:dyDescent="0.2">
      <c r="A91" s="48" t="s">
        <v>622</v>
      </c>
      <c r="B91" s="37" t="s">
        <v>213</v>
      </c>
      <c r="C91" s="38">
        <v>338684</v>
      </c>
      <c r="D91" s="46" t="str">
        <f t="shared" si="11"/>
        <v>N/A</v>
      </c>
      <c r="E91" s="38">
        <v>346951</v>
      </c>
      <c r="F91" s="46" t="str">
        <f t="shared" si="12"/>
        <v>N/A</v>
      </c>
      <c r="G91" s="38">
        <v>358011</v>
      </c>
      <c r="H91" s="46" t="str">
        <f t="shared" si="13"/>
        <v>N/A</v>
      </c>
      <c r="I91" s="12">
        <v>2.4409999999999998</v>
      </c>
      <c r="J91" s="12">
        <v>3.1880000000000002</v>
      </c>
      <c r="K91" s="47" t="s">
        <v>739</v>
      </c>
      <c r="L91" s="9" t="str">
        <f t="shared" si="14"/>
        <v>Yes</v>
      </c>
    </row>
    <row r="92" spans="1:12" x14ac:dyDescent="0.2">
      <c r="A92" s="48" t="s">
        <v>1451</v>
      </c>
      <c r="B92" s="37" t="s">
        <v>213</v>
      </c>
      <c r="C92" s="49">
        <v>248.56020952</v>
      </c>
      <c r="D92" s="46" t="str">
        <f t="shared" si="11"/>
        <v>N/A</v>
      </c>
      <c r="E92" s="49">
        <v>226.88200928000001</v>
      </c>
      <c r="F92" s="46" t="str">
        <f t="shared" si="12"/>
        <v>N/A</v>
      </c>
      <c r="G92" s="49">
        <v>176.59201812000001</v>
      </c>
      <c r="H92" s="46" t="str">
        <f t="shared" si="13"/>
        <v>N/A</v>
      </c>
      <c r="I92" s="12">
        <v>-8.7200000000000006</v>
      </c>
      <c r="J92" s="12">
        <v>-22.2</v>
      </c>
      <c r="K92" s="47" t="s">
        <v>739</v>
      </c>
      <c r="L92" s="9" t="str">
        <f t="shared" si="14"/>
        <v>Yes</v>
      </c>
    </row>
    <row r="93" spans="1:12" ht="25.5" x14ac:dyDescent="0.2">
      <c r="A93" s="48" t="s">
        <v>623</v>
      </c>
      <c r="B93" s="37" t="s">
        <v>213</v>
      </c>
      <c r="C93" s="49">
        <v>585866015</v>
      </c>
      <c r="D93" s="46" t="str">
        <f t="shared" si="11"/>
        <v>N/A</v>
      </c>
      <c r="E93" s="49">
        <v>485100588</v>
      </c>
      <c r="F93" s="46" t="str">
        <f t="shared" si="12"/>
        <v>N/A</v>
      </c>
      <c r="G93" s="49">
        <v>486242420</v>
      </c>
      <c r="H93" s="46" t="str">
        <f t="shared" si="13"/>
        <v>N/A</v>
      </c>
      <c r="I93" s="12">
        <v>-17.2</v>
      </c>
      <c r="J93" s="12">
        <v>0.2354</v>
      </c>
      <c r="K93" s="47" t="s">
        <v>739</v>
      </c>
      <c r="L93" s="9" t="str">
        <f t="shared" si="14"/>
        <v>Yes</v>
      </c>
    </row>
    <row r="94" spans="1:12" x14ac:dyDescent="0.2">
      <c r="A94" s="51" t="s">
        <v>624</v>
      </c>
      <c r="B94" s="38" t="s">
        <v>213</v>
      </c>
      <c r="C94" s="38">
        <v>233533</v>
      </c>
      <c r="D94" s="46" t="str">
        <f t="shared" si="11"/>
        <v>N/A</v>
      </c>
      <c r="E94" s="38">
        <v>274003</v>
      </c>
      <c r="F94" s="46" t="str">
        <f t="shared" si="12"/>
        <v>N/A</v>
      </c>
      <c r="G94" s="38">
        <v>221778</v>
      </c>
      <c r="H94" s="46" t="str">
        <f t="shared" si="13"/>
        <v>N/A</v>
      </c>
      <c r="I94" s="12">
        <v>17.329999999999998</v>
      </c>
      <c r="J94" s="12">
        <v>-19.100000000000001</v>
      </c>
      <c r="K94" s="52" t="s">
        <v>739</v>
      </c>
      <c r="L94" s="9" t="str">
        <f t="shared" si="14"/>
        <v>Yes</v>
      </c>
    </row>
    <row r="95" spans="1:12" ht="25.5" x14ac:dyDescent="0.2">
      <c r="A95" s="48" t="s">
        <v>1452</v>
      </c>
      <c r="B95" s="37" t="s">
        <v>213</v>
      </c>
      <c r="C95" s="49">
        <v>2508.7076130999999</v>
      </c>
      <c r="D95" s="46" t="str">
        <f t="shared" si="11"/>
        <v>N/A</v>
      </c>
      <c r="E95" s="49">
        <v>1770.4207180000001</v>
      </c>
      <c r="F95" s="46" t="str">
        <f t="shared" si="12"/>
        <v>N/A</v>
      </c>
      <c r="G95" s="49">
        <v>2192.4736447999999</v>
      </c>
      <c r="H95" s="46" t="str">
        <f t="shared" si="13"/>
        <v>N/A</v>
      </c>
      <c r="I95" s="12">
        <v>-29.4</v>
      </c>
      <c r="J95" s="12">
        <v>23.84</v>
      </c>
      <c r="K95" s="47" t="s">
        <v>739</v>
      </c>
      <c r="L95" s="9" t="str">
        <f t="shared" si="14"/>
        <v>Yes</v>
      </c>
    </row>
    <row r="96" spans="1:12" ht="25.5" x14ac:dyDescent="0.2">
      <c r="A96" s="48" t="s">
        <v>625</v>
      </c>
      <c r="B96" s="37" t="s">
        <v>213</v>
      </c>
      <c r="C96" s="49">
        <v>271409811</v>
      </c>
      <c r="D96" s="46" t="str">
        <f t="shared" si="11"/>
        <v>N/A</v>
      </c>
      <c r="E96" s="49">
        <v>295638877</v>
      </c>
      <c r="F96" s="46" t="str">
        <f t="shared" si="12"/>
        <v>N/A</v>
      </c>
      <c r="G96" s="49">
        <v>285304235</v>
      </c>
      <c r="H96" s="46" t="str">
        <f t="shared" si="13"/>
        <v>N/A</v>
      </c>
      <c r="I96" s="12">
        <v>8.9269999999999996</v>
      </c>
      <c r="J96" s="12">
        <v>-3.5</v>
      </c>
      <c r="K96" s="47" t="s">
        <v>739</v>
      </c>
      <c r="L96" s="9" t="str">
        <f t="shared" si="14"/>
        <v>Yes</v>
      </c>
    </row>
    <row r="97" spans="1:12" x14ac:dyDescent="0.2">
      <c r="A97" s="48" t="s">
        <v>626</v>
      </c>
      <c r="B97" s="37" t="s">
        <v>213</v>
      </c>
      <c r="C97" s="38">
        <v>207782</v>
      </c>
      <c r="D97" s="46" t="str">
        <f t="shared" si="11"/>
        <v>N/A</v>
      </c>
      <c r="E97" s="38">
        <v>214678</v>
      </c>
      <c r="F97" s="46" t="str">
        <f t="shared" si="12"/>
        <v>N/A</v>
      </c>
      <c r="G97" s="38">
        <v>217053</v>
      </c>
      <c r="H97" s="46" t="str">
        <f t="shared" si="13"/>
        <v>N/A</v>
      </c>
      <c r="I97" s="12">
        <v>3.319</v>
      </c>
      <c r="J97" s="12">
        <v>1.1060000000000001</v>
      </c>
      <c r="K97" s="47" t="s">
        <v>739</v>
      </c>
      <c r="L97" s="9" t="str">
        <f t="shared" si="14"/>
        <v>Yes</v>
      </c>
    </row>
    <row r="98" spans="1:12" ht="25.5" x14ac:dyDescent="0.2">
      <c r="A98" s="48" t="s">
        <v>1453</v>
      </c>
      <c r="B98" s="37" t="s">
        <v>213</v>
      </c>
      <c r="C98" s="49">
        <v>1306.2238837</v>
      </c>
      <c r="D98" s="46" t="str">
        <f t="shared" si="11"/>
        <v>N/A</v>
      </c>
      <c r="E98" s="49">
        <v>1377.1270321</v>
      </c>
      <c r="F98" s="46" t="str">
        <f t="shared" si="12"/>
        <v>N/A</v>
      </c>
      <c r="G98" s="49">
        <v>1314.4450202999999</v>
      </c>
      <c r="H98" s="46" t="str">
        <f t="shared" si="13"/>
        <v>N/A</v>
      </c>
      <c r="I98" s="12">
        <v>5.4279999999999999</v>
      </c>
      <c r="J98" s="12">
        <v>-4.55</v>
      </c>
      <c r="K98" s="47" t="s">
        <v>739</v>
      </c>
      <c r="L98" s="9" t="str">
        <f t="shared" si="14"/>
        <v>Yes</v>
      </c>
    </row>
    <row r="99" spans="1:12" ht="25.5" x14ac:dyDescent="0.2">
      <c r="A99" s="48" t="s">
        <v>627</v>
      </c>
      <c r="B99" s="37" t="s">
        <v>213</v>
      </c>
      <c r="C99" s="49">
        <v>2072243545</v>
      </c>
      <c r="D99" s="46" t="str">
        <f t="shared" si="11"/>
        <v>N/A</v>
      </c>
      <c r="E99" s="49">
        <v>2011660077</v>
      </c>
      <c r="F99" s="46" t="str">
        <f t="shared" si="12"/>
        <v>N/A</v>
      </c>
      <c r="G99" s="49">
        <v>1882841206</v>
      </c>
      <c r="H99" s="46" t="str">
        <f t="shared" si="13"/>
        <v>N/A</v>
      </c>
      <c r="I99" s="12">
        <v>-2.92</v>
      </c>
      <c r="J99" s="12">
        <v>-6.4</v>
      </c>
      <c r="K99" s="47" t="s">
        <v>739</v>
      </c>
      <c r="L99" s="9" t="str">
        <f t="shared" si="14"/>
        <v>Yes</v>
      </c>
    </row>
    <row r="100" spans="1:12" x14ac:dyDescent="0.2">
      <c r="A100" s="48" t="s">
        <v>628</v>
      </c>
      <c r="B100" s="37" t="s">
        <v>213</v>
      </c>
      <c r="C100" s="38">
        <v>71676</v>
      </c>
      <c r="D100" s="46" t="str">
        <f t="shared" si="11"/>
        <v>N/A</v>
      </c>
      <c r="E100" s="38">
        <v>69992</v>
      </c>
      <c r="F100" s="46" t="str">
        <f t="shared" si="12"/>
        <v>N/A</v>
      </c>
      <c r="G100" s="38">
        <v>68016</v>
      </c>
      <c r="H100" s="46" t="str">
        <f t="shared" si="13"/>
        <v>N/A</v>
      </c>
      <c r="I100" s="12">
        <v>-2.35</v>
      </c>
      <c r="J100" s="12">
        <v>-2.82</v>
      </c>
      <c r="K100" s="47" t="s">
        <v>739</v>
      </c>
      <c r="L100" s="9" t="str">
        <f t="shared" si="14"/>
        <v>Yes</v>
      </c>
    </row>
    <row r="101" spans="1:12" ht="25.5" x14ac:dyDescent="0.2">
      <c r="A101" s="48" t="s">
        <v>1454</v>
      </c>
      <c r="B101" s="37" t="s">
        <v>213</v>
      </c>
      <c r="C101" s="49">
        <v>28911.261021999999</v>
      </c>
      <c r="D101" s="46" t="str">
        <f t="shared" si="11"/>
        <v>N/A</v>
      </c>
      <c r="E101" s="49">
        <v>28741.285818</v>
      </c>
      <c r="F101" s="46" t="str">
        <f t="shared" si="12"/>
        <v>N/A</v>
      </c>
      <c r="G101" s="49">
        <v>27682.327775999998</v>
      </c>
      <c r="H101" s="46" t="str">
        <f t="shared" si="13"/>
        <v>N/A</v>
      </c>
      <c r="I101" s="12">
        <v>-0.58799999999999997</v>
      </c>
      <c r="J101" s="12">
        <v>-3.68</v>
      </c>
      <c r="K101" s="47" t="s">
        <v>739</v>
      </c>
      <c r="L101" s="9" t="str">
        <f t="shared" si="14"/>
        <v>Yes</v>
      </c>
    </row>
    <row r="102" spans="1:12" ht="25.5" x14ac:dyDescent="0.2">
      <c r="A102" s="48" t="s">
        <v>629</v>
      </c>
      <c r="B102" s="37" t="s">
        <v>213</v>
      </c>
      <c r="C102" s="49">
        <v>956</v>
      </c>
      <c r="D102" s="46" t="str">
        <f t="shared" si="11"/>
        <v>N/A</v>
      </c>
      <c r="E102" s="49">
        <v>5080</v>
      </c>
      <c r="F102" s="46" t="str">
        <f t="shared" si="12"/>
        <v>N/A</v>
      </c>
      <c r="G102" s="49">
        <v>62708</v>
      </c>
      <c r="H102" s="46" t="str">
        <f t="shared" si="13"/>
        <v>N/A</v>
      </c>
      <c r="I102" s="12">
        <v>431.4</v>
      </c>
      <c r="J102" s="12">
        <v>1134</v>
      </c>
      <c r="K102" s="47" t="s">
        <v>739</v>
      </c>
      <c r="L102" s="9" t="str">
        <f t="shared" si="14"/>
        <v>No</v>
      </c>
    </row>
    <row r="103" spans="1:12" ht="25.5" x14ac:dyDescent="0.2">
      <c r="A103" s="48" t="s">
        <v>630</v>
      </c>
      <c r="B103" s="37" t="s">
        <v>213</v>
      </c>
      <c r="C103" s="38">
        <v>11</v>
      </c>
      <c r="D103" s="46" t="str">
        <f t="shared" si="11"/>
        <v>N/A</v>
      </c>
      <c r="E103" s="38">
        <v>15</v>
      </c>
      <c r="F103" s="46" t="str">
        <f t="shared" si="12"/>
        <v>N/A</v>
      </c>
      <c r="G103" s="38">
        <v>86</v>
      </c>
      <c r="H103" s="46" t="str">
        <f t="shared" si="13"/>
        <v>N/A</v>
      </c>
      <c r="I103" s="12">
        <v>650</v>
      </c>
      <c r="J103" s="12">
        <v>473.3</v>
      </c>
      <c r="K103" s="47" t="s">
        <v>739</v>
      </c>
      <c r="L103" s="9" t="str">
        <f t="shared" si="14"/>
        <v>No</v>
      </c>
    </row>
    <row r="104" spans="1:12" ht="25.5" x14ac:dyDescent="0.2">
      <c r="A104" s="48" t="s">
        <v>1455</v>
      </c>
      <c r="B104" s="37" t="s">
        <v>213</v>
      </c>
      <c r="C104" s="49">
        <v>478</v>
      </c>
      <c r="D104" s="46" t="str">
        <f t="shared" si="11"/>
        <v>N/A</v>
      </c>
      <c r="E104" s="49">
        <v>338.66666666999998</v>
      </c>
      <c r="F104" s="46" t="str">
        <f t="shared" si="12"/>
        <v>N/A</v>
      </c>
      <c r="G104" s="49">
        <v>729.16279069999996</v>
      </c>
      <c r="H104" s="46" t="str">
        <f t="shared" si="13"/>
        <v>N/A</v>
      </c>
      <c r="I104" s="12">
        <v>-29.1</v>
      </c>
      <c r="J104" s="12">
        <v>115.3</v>
      </c>
      <c r="K104" s="47" t="s">
        <v>739</v>
      </c>
      <c r="L104" s="9" t="str">
        <f t="shared" si="14"/>
        <v>No</v>
      </c>
    </row>
    <row r="105" spans="1:12" ht="25.5" x14ac:dyDescent="0.2">
      <c r="A105" s="48" t="s">
        <v>631</v>
      </c>
      <c r="B105" s="37" t="s">
        <v>213</v>
      </c>
      <c r="C105" s="49">
        <v>151005758</v>
      </c>
      <c r="D105" s="46" t="str">
        <f t="shared" si="11"/>
        <v>N/A</v>
      </c>
      <c r="E105" s="49">
        <v>150646316</v>
      </c>
      <c r="F105" s="46" t="str">
        <f t="shared" si="12"/>
        <v>N/A</v>
      </c>
      <c r="G105" s="49">
        <v>151124373</v>
      </c>
      <c r="H105" s="46" t="str">
        <f t="shared" si="13"/>
        <v>N/A</v>
      </c>
      <c r="I105" s="12">
        <v>-0.23799999999999999</v>
      </c>
      <c r="J105" s="12">
        <v>0.31730000000000003</v>
      </c>
      <c r="K105" s="47" t="s">
        <v>739</v>
      </c>
      <c r="L105" s="9" t="str">
        <f t="shared" si="14"/>
        <v>Yes</v>
      </c>
    </row>
    <row r="106" spans="1:12" x14ac:dyDescent="0.2">
      <c r="A106" s="48" t="s">
        <v>632</v>
      </c>
      <c r="B106" s="37" t="s">
        <v>213</v>
      </c>
      <c r="C106" s="38">
        <v>20436</v>
      </c>
      <c r="D106" s="46" t="str">
        <f t="shared" si="11"/>
        <v>N/A</v>
      </c>
      <c r="E106" s="38">
        <v>20340</v>
      </c>
      <c r="F106" s="46" t="str">
        <f t="shared" si="12"/>
        <v>N/A</v>
      </c>
      <c r="G106" s="38">
        <v>19094</v>
      </c>
      <c r="H106" s="46" t="str">
        <f t="shared" si="13"/>
        <v>N/A</v>
      </c>
      <c r="I106" s="12">
        <v>-0.47</v>
      </c>
      <c r="J106" s="12">
        <v>-6.13</v>
      </c>
      <c r="K106" s="47" t="s">
        <v>739</v>
      </c>
      <c r="L106" s="9" t="str">
        <f t="shared" si="14"/>
        <v>Yes</v>
      </c>
    </row>
    <row r="107" spans="1:12" ht="25.5" x14ac:dyDescent="0.2">
      <c r="A107" s="48" t="s">
        <v>1456</v>
      </c>
      <c r="B107" s="37" t="s">
        <v>213</v>
      </c>
      <c r="C107" s="49">
        <v>7389.2032687000001</v>
      </c>
      <c r="D107" s="46" t="str">
        <f t="shared" si="11"/>
        <v>N/A</v>
      </c>
      <c r="E107" s="49">
        <v>7406.4068829999997</v>
      </c>
      <c r="F107" s="46" t="str">
        <f t="shared" si="12"/>
        <v>N/A</v>
      </c>
      <c r="G107" s="49">
        <v>7914.7571488000003</v>
      </c>
      <c r="H107" s="46" t="str">
        <f t="shared" si="13"/>
        <v>N/A</v>
      </c>
      <c r="I107" s="12">
        <v>0.23280000000000001</v>
      </c>
      <c r="J107" s="12">
        <v>6.8639999999999999</v>
      </c>
      <c r="K107" s="47" t="s">
        <v>739</v>
      </c>
      <c r="L107" s="9" t="str">
        <f t="shared" si="14"/>
        <v>Yes</v>
      </c>
    </row>
    <row r="108" spans="1:12" ht="25.5" x14ac:dyDescent="0.2">
      <c r="A108" s="48" t="s">
        <v>633</v>
      </c>
      <c r="B108" s="37" t="s">
        <v>213</v>
      </c>
      <c r="C108" s="49">
        <v>6119877</v>
      </c>
      <c r="D108" s="46" t="str">
        <f t="shared" si="11"/>
        <v>N/A</v>
      </c>
      <c r="E108" s="49">
        <v>8320461</v>
      </c>
      <c r="F108" s="46" t="str">
        <f t="shared" si="12"/>
        <v>N/A</v>
      </c>
      <c r="G108" s="49">
        <v>12937608</v>
      </c>
      <c r="H108" s="46" t="str">
        <f t="shared" si="13"/>
        <v>N/A</v>
      </c>
      <c r="I108" s="12">
        <v>35.96</v>
      </c>
      <c r="J108" s="12">
        <v>55.49</v>
      </c>
      <c r="K108" s="47" t="s">
        <v>739</v>
      </c>
      <c r="L108" s="9" t="str">
        <f t="shared" si="14"/>
        <v>No</v>
      </c>
    </row>
    <row r="109" spans="1:12" x14ac:dyDescent="0.2">
      <c r="A109" s="48" t="s">
        <v>634</v>
      </c>
      <c r="B109" s="37" t="s">
        <v>213</v>
      </c>
      <c r="C109" s="38">
        <v>17224</v>
      </c>
      <c r="D109" s="46" t="str">
        <f t="shared" si="11"/>
        <v>N/A</v>
      </c>
      <c r="E109" s="38">
        <v>21140</v>
      </c>
      <c r="F109" s="46" t="str">
        <f t="shared" si="12"/>
        <v>N/A</v>
      </c>
      <c r="G109" s="38">
        <v>26884</v>
      </c>
      <c r="H109" s="46" t="str">
        <f t="shared" si="13"/>
        <v>N/A</v>
      </c>
      <c r="I109" s="12">
        <v>22.74</v>
      </c>
      <c r="J109" s="12">
        <v>27.17</v>
      </c>
      <c r="K109" s="47" t="s">
        <v>739</v>
      </c>
      <c r="L109" s="9" t="str">
        <f t="shared" si="14"/>
        <v>Yes</v>
      </c>
    </row>
    <row r="110" spans="1:12" ht="25.5" x14ac:dyDescent="0.2">
      <c r="A110" s="48" t="s">
        <v>1457</v>
      </c>
      <c r="B110" s="37" t="s">
        <v>213</v>
      </c>
      <c r="C110" s="49">
        <v>355.31101950999999</v>
      </c>
      <c r="D110" s="46" t="str">
        <f t="shared" si="11"/>
        <v>N/A</v>
      </c>
      <c r="E110" s="49">
        <v>393.58850519999999</v>
      </c>
      <c r="F110" s="46" t="str">
        <f t="shared" si="12"/>
        <v>N/A</v>
      </c>
      <c r="G110" s="49">
        <v>481.23820860000001</v>
      </c>
      <c r="H110" s="46" t="str">
        <f t="shared" si="13"/>
        <v>N/A</v>
      </c>
      <c r="I110" s="12">
        <v>10.77</v>
      </c>
      <c r="J110" s="12">
        <v>22.27</v>
      </c>
      <c r="K110" s="47" t="s">
        <v>739</v>
      </c>
      <c r="L110" s="9" t="str">
        <f t="shared" si="14"/>
        <v>Yes</v>
      </c>
    </row>
    <row r="111" spans="1:12" ht="25.5" x14ac:dyDescent="0.2">
      <c r="A111" s="48" t="s">
        <v>635</v>
      </c>
      <c r="B111" s="37" t="s">
        <v>213</v>
      </c>
      <c r="C111" s="49">
        <v>92666975</v>
      </c>
      <c r="D111" s="46" t="str">
        <f t="shared" si="11"/>
        <v>N/A</v>
      </c>
      <c r="E111" s="49">
        <v>91800351</v>
      </c>
      <c r="F111" s="46" t="str">
        <f t="shared" si="12"/>
        <v>N/A</v>
      </c>
      <c r="G111" s="49">
        <v>97850417</v>
      </c>
      <c r="H111" s="46" t="str">
        <f t="shared" si="13"/>
        <v>N/A</v>
      </c>
      <c r="I111" s="12">
        <v>-0.93500000000000005</v>
      </c>
      <c r="J111" s="12">
        <v>6.59</v>
      </c>
      <c r="K111" s="47" t="s">
        <v>739</v>
      </c>
      <c r="L111" s="9" t="str">
        <f t="shared" si="14"/>
        <v>Yes</v>
      </c>
    </row>
    <row r="112" spans="1:12" x14ac:dyDescent="0.2">
      <c r="A112" s="48" t="s">
        <v>636</v>
      </c>
      <c r="B112" s="37" t="s">
        <v>213</v>
      </c>
      <c r="C112" s="38">
        <v>5858</v>
      </c>
      <c r="D112" s="46" t="str">
        <f t="shared" si="11"/>
        <v>N/A</v>
      </c>
      <c r="E112" s="38">
        <v>6056</v>
      </c>
      <c r="F112" s="46" t="str">
        <f t="shared" si="12"/>
        <v>N/A</v>
      </c>
      <c r="G112" s="38">
        <v>6194</v>
      </c>
      <c r="H112" s="46" t="str">
        <f t="shared" si="13"/>
        <v>N/A</v>
      </c>
      <c r="I112" s="12">
        <v>3.38</v>
      </c>
      <c r="J112" s="12">
        <v>2.2789999999999999</v>
      </c>
      <c r="K112" s="47" t="s">
        <v>739</v>
      </c>
      <c r="L112" s="9" t="str">
        <f t="shared" si="14"/>
        <v>Yes</v>
      </c>
    </row>
    <row r="113" spans="1:12" x14ac:dyDescent="0.2">
      <c r="A113" s="48" t="s">
        <v>1458</v>
      </c>
      <c r="B113" s="37" t="s">
        <v>213</v>
      </c>
      <c r="C113" s="49">
        <v>15818.875896</v>
      </c>
      <c r="D113" s="46" t="str">
        <f t="shared" si="11"/>
        <v>N/A</v>
      </c>
      <c r="E113" s="49">
        <v>15158.578434999999</v>
      </c>
      <c r="F113" s="46" t="str">
        <f t="shared" si="12"/>
        <v>N/A</v>
      </c>
      <c r="G113" s="49">
        <v>15797.613335</v>
      </c>
      <c r="H113" s="46" t="str">
        <f t="shared" si="13"/>
        <v>N/A</v>
      </c>
      <c r="I113" s="12">
        <v>-4.17</v>
      </c>
      <c r="J113" s="12">
        <v>4.2160000000000002</v>
      </c>
      <c r="K113" s="47" t="s">
        <v>739</v>
      </c>
      <c r="L113" s="9" t="str">
        <f t="shared" si="14"/>
        <v>Yes</v>
      </c>
    </row>
    <row r="114" spans="1:12" ht="25.5" x14ac:dyDescent="0.2">
      <c r="A114" s="48" t="s">
        <v>637</v>
      </c>
      <c r="B114" s="37" t="s">
        <v>213</v>
      </c>
      <c r="C114" s="49">
        <v>1154071</v>
      </c>
      <c r="D114" s="46" t="str">
        <f t="shared" si="11"/>
        <v>N/A</v>
      </c>
      <c r="E114" s="49">
        <v>1545178</v>
      </c>
      <c r="F114" s="46" t="str">
        <f t="shared" si="12"/>
        <v>N/A</v>
      </c>
      <c r="G114" s="49">
        <v>1832074</v>
      </c>
      <c r="H114" s="46" t="str">
        <f t="shared" si="13"/>
        <v>N/A</v>
      </c>
      <c r="I114" s="12">
        <v>33.89</v>
      </c>
      <c r="J114" s="12">
        <v>18.57</v>
      </c>
      <c r="K114" s="47" t="s">
        <v>739</v>
      </c>
      <c r="L114" s="9" t="str">
        <f>IF(J114="Div by 0", "N/A", IF(OR(J114="N/A",K114="N/A"),"N/A", IF(J114&gt;VALUE(MID(K114,1,2)), "No", IF(J114&lt;-1*VALUE(MID(K114,1,2)), "No", "Yes"))))</f>
        <v>Yes</v>
      </c>
    </row>
    <row r="115" spans="1:12" x14ac:dyDescent="0.2">
      <c r="A115" s="48" t="s">
        <v>638</v>
      </c>
      <c r="B115" s="37" t="s">
        <v>213</v>
      </c>
      <c r="C115" s="38">
        <v>36149</v>
      </c>
      <c r="D115" s="46" t="str">
        <f t="shared" si="11"/>
        <v>N/A</v>
      </c>
      <c r="E115" s="38">
        <v>48832</v>
      </c>
      <c r="F115" s="46" t="str">
        <f t="shared" si="12"/>
        <v>N/A</v>
      </c>
      <c r="G115" s="38">
        <v>54737</v>
      </c>
      <c r="H115" s="46" t="str">
        <f t="shared" si="13"/>
        <v>N/A</v>
      </c>
      <c r="I115" s="12">
        <v>35.090000000000003</v>
      </c>
      <c r="J115" s="12">
        <v>12.09</v>
      </c>
      <c r="K115" s="47" t="s">
        <v>739</v>
      </c>
      <c r="L115" s="9" t="str">
        <f t="shared" ref="L115:L119" si="15">IF(J115="Div by 0", "N/A", IF(OR(J115="N/A",K115="N/A"),"N/A", IF(J115&gt;VALUE(MID(K115,1,2)), "No", IF(J115&lt;-1*VALUE(MID(K115,1,2)), "No", "Yes"))))</f>
        <v>Yes</v>
      </c>
    </row>
    <row r="116" spans="1:12" ht="25.5" x14ac:dyDescent="0.2">
      <c r="A116" s="48" t="s">
        <v>1459</v>
      </c>
      <c r="B116" s="37" t="s">
        <v>213</v>
      </c>
      <c r="C116" s="49">
        <v>31.925392126999999</v>
      </c>
      <c r="D116" s="46" t="str">
        <f t="shared" si="11"/>
        <v>N/A</v>
      </c>
      <c r="E116" s="49">
        <v>31.642734272999999</v>
      </c>
      <c r="F116" s="46" t="str">
        <f t="shared" si="12"/>
        <v>N/A</v>
      </c>
      <c r="G116" s="49">
        <v>33.470486143000002</v>
      </c>
      <c r="H116" s="46" t="str">
        <f t="shared" si="13"/>
        <v>N/A</v>
      </c>
      <c r="I116" s="12">
        <v>-0.88500000000000001</v>
      </c>
      <c r="J116" s="12">
        <v>5.7759999999999998</v>
      </c>
      <c r="K116" s="47" t="s">
        <v>739</v>
      </c>
      <c r="L116" s="9" t="str">
        <f t="shared" si="15"/>
        <v>Yes</v>
      </c>
    </row>
    <row r="117" spans="1:12" ht="25.5" x14ac:dyDescent="0.2">
      <c r="A117" s="48" t="s">
        <v>639</v>
      </c>
      <c r="B117" s="37" t="s">
        <v>213</v>
      </c>
      <c r="C117" s="49">
        <v>34878006</v>
      </c>
      <c r="D117" s="46" t="str">
        <f t="shared" si="11"/>
        <v>N/A</v>
      </c>
      <c r="E117" s="49">
        <v>38637675</v>
      </c>
      <c r="F117" s="46" t="str">
        <f t="shared" si="12"/>
        <v>N/A</v>
      </c>
      <c r="G117" s="49">
        <v>40543656</v>
      </c>
      <c r="H117" s="46" t="str">
        <f t="shared" si="13"/>
        <v>N/A</v>
      </c>
      <c r="I117" s="12">
        <v>10.78</v>
      </c>
      <c r="J117" s="12">
        <v>4.9329999999999998</v>
      </c>
      <c r="K117" s="47" t="s">
        <v>739</v>
      </c>
      <c r="L117" s="9" t="str">
        <f t="shared" si="15"/>
        <v>Yes</v>
      </c>
    </row>
    <row r="118" spans="1:12" x14ac:dyDescent="0.2">
      <c r="A118" s="48" t="s">
        <v>640</v>
      </c>
      <c r="B118" s="37" t="s">
        <v>213</v>
      </c>
      <c r="C118" s="38">
        <v>398</v>
      </c>
      <c r="D118" s="46" t="str">
        <f t="shared" si="11"/>
        <v>N/A</v>
      </c>
      <c r="E118" s="38">
        <v>440</v>
      </c>
      <c r="F118" s="46" t="str">
        <f t="shared" si="12"/>
        <v>N/A</v>
      </c>
      <c r="G118" s="38">
        <v>445</v>
      </c>
      <c r="H118" s="46" t="str">
        <f t="shared" si="13"/>
        <v>N/A</v>
      </c>
      <c r="I118" s="12">
        <v>10.55</v>
      </c>
      <c r="J118" s="12">
        <v>1.1359999999999999</v>
      </c>
      <c r="K118" s="47" t="s">
        <v>739</v>
      </c>
      <c r="L118" s="9" t="str">
        <f t="shared" si="15"/>
        <v>Yes</v>
      </c>
    </row>
    <row r="119" spans="1:12" ht="25.5" x14ac:dyDescent="0.2">
      <c r="A119" s="48" t="s">
        <v>1460</v>
      </c>
      <c r="B119" s="37" t="s">
        <v>213</v>
      </c>
      <c r="C119" s="49">
        <v>87633.180905000001</v>
      </c>
      <c r="D119" s="46" t="str">
        <f t="shared" si="11"/>
        <v>N/A</v>
      </c>
      <c r="E119" s="49">
        <v>87812.897727000003</v>
      </c>
      <c r="F119" s="46" t="str">
        <f t="shared" si="12"/>
        <v>N/A</v>
      </c>
      <c r="G119" s="49">
        <v>91109.339326000001</v>
      </c>
      <c r="H119" s="46" t="str">
        <f t="shared" si="13"/>
        <v>N/A</v>
      </c>
      <c r="I119" s="12">
        <v>0.2051</v>
      </c>
      <c r="J119" s="12">
        <v>3.754</v>
      </c>
      <c r="K119" s="47" t="s">
        <v>739</v>
      </c>
      <c r="L119" s="9" t="str">
        <f t="shared" si="15"/>
        <v>Yes</v>
      </c>
    </row>
    <row r="120" spans="1:12" ht="25.5" x14ac:dyDescent="0.2">
      <c r="A120" s="48" t="s">
        <v>641</v>
      </c>
      <c r="B120" s="37" t="s">
        <v>213</v>
      </c>
      <c r="C120" s="49">
        <v>141492164</v>
      </c>
      <c r="D120" s="46" t="str">
        <f t="shared" si="11"/>
        <v>N/A</v>
      </c>
      <c r="E120" s="49">
        <v>113361544</v>
      </c>
      <c r="F120" s="46" t="str">
        <f t="shared" si="12"/>
        <v>N/A</v>
      </c>
      <c r="G120" s="49">
        <v>110476334</v>
      </c>
      <c r="H120" s="46" t="str">
        <f t="shared" si="13"/>
        <v>N/A</v>
      </c>
      <c r="I120" s="12">
        <v>-19.899999999999999</v>
      </c>
      <c r="J120" s="12">
        <v>-2.5499999999999998</v>
      </c>
      <c r="K120" s="47" t="s">
        <v>739</v>
      </c>
      <c r="L120" s="9" t="str">
        <f t="shared" ref="L120:L131" si="16">IF(J120="Div by 0", "N/A", IF(K120="N/A","N/A", IF(J120&gt;VALUE(MID(K120,1,2)), "No", IF(J120&lt;-1*VALUE(MID(K120,1,2)), "No", "Yes"))))</f>
        <v>Yes</v>
      </c>
    </row>
    <row r="121" spans="1:12" ht="25.5" x14ac:dyDescent="0.2">
      <c r="A121" s="48" t="s">
        <v>642</v>
      </c>
      <c r="B121" s="37" t="s">
        <v>213</v>
      </c>
      <c r="C121" s="38">
        <v>239555</v>
      </c>
      <c r="D121" s="46" t="str">
        <f t="shared" si="11"/>
        <v>N/A</v>
      </c>
      <c r="E121" s="38">
        <v>250096</v>
      </c>
      <c r="F121" s="46" t="str">
        <f t="shared" si="12"/>
        <v>N/A</v>
      </c>
      <c r="G121" s="38">
        <v>242759</v>
      </c>
      <c r="H121" s="46" t="str">
        <f t="shared" si="13"/>
        <v>N/A</v>
      </c>
      <c r="I121" s="12">
        <v>4.4000000000000004</v>
      </c>
      <c r="J121" s="12">
        <v>-2.93</v>
      </c>
      <c r="K121" s="47" t="s">
        <v>739</v>
      </c>
      <c r="L121" s="9" t="str">
        <f t="shared" si="16"/>
        <v>Yes</v>
      </c>
    </row>
    <row r="122" spans="1:12" ht="25.5" x14ac:dyDescent="0.2">
      <c r="A122" s="48" t="s">
        <v>1461</v>
      </c>
      <c r="B122" s="37" t="s">
        <v>213</v>
      </c>
      <c r="C122" s="49">
        <v>590.64583916000004</v>
      </c>
      <c r="D122" s="46" t="str">
        <f t="shared" si="11"/>
        <v>N/A</v>
      </c>
      <c r="E122" s="49">
        <v>453.27211950999998</v>
      </c>
      <c r="F122" s="46" t="str">
        <f t="shared" si="12"/>
        <v>N/A</v>
      </c>
      <c r="G122" s="49">
        <v>455.08646023</v>
      </c>
      <c r="H122" s="46" t="str">
        <f t="shared" si="13"/>
        <v>N/A</v>
      </c>
      <c r="I122" s="12">
        <v>-23.3</v>
      </c>
      <c r="J122" s="12">
        <v>0.40029999999999999</v>
      </c>
      <c r="K122" s="47" t="s">
        <v>739</v>
      </c>
      <c r="L122" s="9" t="str">
        <f t="shared" si="16"/>
        <v>Yes</v>
      </c>
    </row>
    <row r="123" spans="1:12" ht="25.5" x14ac:dyDescent="0.2">
      <c r="A123" s="48" t="s">
        <v>643</v>
      </c>
      <c r="B123" s="37" t="s">
        <v>213</v>
      </c>
      <c r="C123" s="49">
        <v>2744742936</v>
      </c>
      <c r="D123" s="46" t="str">
        <f t="shared" ref="D123:D131" si="17">IF($B123="N/A","N/A",IF(C123&gt;10,"No",IF(C123&lt;-10,"No","Yes")))</f>
        <v>N/A</v>
      </c>
      <c r="E123" s="49">
        <v>2871832756</v>
      </c>
      <c r="F123" s="46" t="str">
        <f t="shared" ref="F123:F131" si="18">IF($B123="N/A","N/A",IF(E123&gt;10,"No",IF(E123&lt;-10,"No","Yes")))</f>
        <v>N/A</v>
      </c>
      <c r="G123" s="49">
        <v>2823639091</v>
      </c>
      <c r="H123" s="46" t="str">
        <f t="shared" ref="H123:H131" si="19">IF($B123="N/A","N/A",IF(G123&gt;10,"No",IF(G123&lt;-10,"No","Yes")))</f>
        <v>N/A</v>
      </c>
      <c r="I123" s="12">
        <v>4.63</v>
      </c>
      <c r="J123" s="12">
        <v>-1.68</v>
      </c>
      <c r="K123" s="47" t="s">
        <v>739</v>
      </c>
      <c r="L123" s="9" t="str">
        <f t="shared" si="16"/>
        <v>Yes</v>
      </c>
    </row>
    <row r="124" spans="1:12" x14ac:dyDescent="0.2">
      <c r="A124" s="48" t="s">
        <v>644</v>
      </c>
      <c r="B124" s="37" t="s">
        <v>213</v>
      </c>
      <c r="C124" s="38">
        <v>28046</v>
      </c>
      <c r="D124" s="46" t="str">
        <f t="shared" si="17"/>
        <v>N/A</v>
      </c>
      <c r="E124" s="38">
        <v>28999</v>
      </c>
      <c r="F124" s="46" t="str">
        <f t="shared" si="18"/>
        <v>N/A</v>
      </c>
      <c r="G124" s="38">
        <v>29581</v>
      </c>
      <c r="H124" s="46" t="str">
        <f t="shared" si="19"/>
        <v>N/A</v>
      </c>
      <c r="I124" s="12">
        <v>3.3980000000000001</v>
      </c>
      <c r="J124" s="12">
        <v>2.0070000000000001</v>
      </c>
      <c r="K124" s="47" t="s">
        <v>739</v>
      </c>
      <c r="L124" s="9" t="str">
        <f t="shared" si="16"/>
        <v>Yes</v>
      </c>
    </row>
    <row r="125" spans="1:12" ht="25.5" x14ac:dyDescent="0.2">
      <c r="A125" s="48" t="s">
        <v>1462</v>
      </c>
      <c r="B125" s="37" t="s">
        <v>213</v>
      </c>
      <c r="C125" s="49">
        <v>97865.753976000007</v>
      </c>
      <c r="D125" s="46" t="str">
        <f t="shared" si="17"/>
        <v>N/A</v>
      </c>
      <c r="E125" s="49">
        <v>99032.130625000005</v>
      </c>
      <c r="F125" s="46" t="str">
        <f t="shared" si="18"/>
        <v>N/A</v>
      </c>
      <c r="G125" s="49">
        <v>95454.483993000002</v>
      </c>
      <c r="H125" s="46" t="str">
        <f t="shared" si="19"/>
        <v>N/A</v>
      </c>
      <c r="I125" s="12">
        <v>1.1919999999999999</v>
      </c>
      <c r="J125" s="12">
        <v>-3.61</v>
      </c>
      <c r="K125" s="47" t="s">
        <v>739</v>
      </c>
      <c r="L125" s="9" t="str">
        <f t="shared" si="16"/>
        <v>Yes</v>
      </c>
    </row>
    <row r="126" spans="1:12" ht="25.5" x14ac:dyDescent="0.2">
      <c r="A126" s="48" t="s">
        <v>645</v>
      </c>
      <c r="B126" s="37" t="s">
        <v>213</v>
      </c>
      <c r="C126" s="49">
        <v>306675842</v>
      </c>
      <c r="D126" s="46" t="str">
        <f t="shared" si="17"/>
        <v>N/A</v>
      </c>
      <c r="E126" s="49">
        <v>308405144</v>
      </c>
      <c r="F126" s="46" t="str">
        <f t="shared" si="18"/>
        <v>N/A</v>
      </c>
      <c r="G126" s="49">
        <v>275659757</v>
      </c>
      <c r="H126" s="46" t="str">
        <f t="shared" si="19"/>
        <v>N/A</v>
      </c>
      <c r="I126" s="12">
        <v>0.56389999999999996</v>
      </c>
      <c r="J126" s="12">
        <v>-10.6</v>
      </c>
      <c r="K126" s="47" t="s">
        <v>739</v>
      </c>
      <c r="L126" s="9" t="str">
        <f t="shared" si="16"/>
        <v>Yes</v>
      </c>
    </row>
    <row r="127" spans="1:12" x14ac:dyDescent="0.2">
      <c r="A127" s="48" t="s">
        <v>646</v>
      </c>
      <c r="B127" s="37" t="s">
        <v>213</v>
      </c>
      <c r="C127" s="38">
        <v>184233</v>
      </c>
      <c r="D127" s="46" t="str">
        <f t="shared" si="17"/>
        <v>N/A</v>
      </c>
      <c r="E127" s="38">
        <v>150436</v>
      </c>
      <c r="F127" s="46" t="str">
        <f t="shared" si="18"/>
        <v>N/A</v>
      </c>
      <c r="G127" s="38">
        <v>153443</v>
      </c>
      <c r="H127" s="46" t="str">
        <f t="shared" si="19"/>
        <v>N/A</v>
      </c>
      <c r="I127" s="12">
        <v>-18.3</v>
      </c>
      <c r="J127" s="12">
        <v>1.9990000000000001</v>
      </c>
      <c r="K127" s="47" t="s">
        <v>739</v>
      </c>
      <c r="L127" s="9" t="str">
        <f t="shared" si="16"/>
        <v>Yes</v>
      </c>
    </row>
    <row r="128" spans="1:12" ht="25.5" x14ac:dyDescent="0.2">
      <c r="A128" s="48" t="s">
        <v>1463</v>
      </c>
      <c r="B128" s="37" t="s">
        <v>213</v>
      </c>
      <c r="C128" s="49">
        <v>1664.6086315</v>
      </c>
      <c r="D128" s="46" t="str">
        <f t="shared" si="17"/>
        <v>N/A</v>
      </c>
      <c r="E128" s="49">
        <v>2050.0754075</v>
      </c>
      <c r="F128" s="46" t="str">
        <f t="shared" si="18"/>
        <v>N/A</v>
      </c>
      <c r="G128" s="49">
        <v>1796.4961386</v>
      </c>
      <c r="H128" s="46" t="str">
        <f t="shared" si="19"/>
        <v>N/A</v>
      </c>
      <c r="I128" s="12">
        <v>23.16</v>
      </c>
      <c r="J128" s="12">
        <v>-12.4</v>
      </c>
      <c r="K128" s="47" t="s">
        <v>739</v>
      </c>
      <c r="L128" s="9" t="str">
        <f t="shared" si="16"/>
        <v>Yes</v>
      </c>
    </row>
    <row r="129" spans="1:12" ht="25.5" x14ac:dyDescent="0.2">
      <c r="A129" s="48" t="s">
        <v>647</v>
      </c>
      <c r="B129" s="37" t="s">
        <v>213</v>
      </c>
      <c r="C129" s="49">
        <v>1091589308</v>
      </c>
      <c r="D129" s="46" t="str">
        <f t="shared" si="17"/>
        <v>N/A</v>
      </c>
      <c r="E129" s="49">
        <v>1105596354</v>
      </c>
      <c r="F129" s="46" t="str">
        <f t="shared" si="18"/>
        <v>N/A</v>
      </c>
      <c r="G129" s="49">
        <v>1100205498</v>
      </c>
      <c r="H129" s="46" t="str">
        <f t="shared" si="19"/>
        <v>N/A</v>
      </c>
      <c r="I129" s="12">
        <v>1.2829999999999999</v>
      </c>
      <c r="J129" s="12">
        <v>-0.48799999999999999</v>
      </c>
      <c r="K129" s="47" t="s">
        <v>739</v>
      </c>
      <c r="L129" s="9" t="str">
        <f t="shared" si="16"/>
        <v>Yes</v>
      </c>
    </row>
    <row r="130" spans="1:12" x14ac:dyDescent="0.2">
      <c r="A130" s="48" t="s">
        <v>648</v>
      </c>
      <c r="B130" s="37" t="s">
        <v>213</v>
      </c>
      <c r="C130" s="38">
        <v>44281</v>
      </c>
      <c r="D130" s="46" t="str">
        <f t="shared" si="17"/>
        <v>N/A</v>
      </c>
      <c r="E130" s="38">
        <v>43141</v>
      </c>
      <c r="F130" s="46" t="str">
        <f t="shared" si="18"/>
        <v>N/A</v>
      </c>
      <c r="G130" s="38">
        <v>41716</v>
      </c>
      <c r="H130" s="46" t="str">
        <f t="shared" si="19"/>
        <v>N/A</v>
      </c>
      <c r="I130" s="12">
        <v>-2.57</v>
      </c>
      <c r="J130" s="12">
        <v>-3.3</v>
      </c>
      <c r="K130" s="47" t="s">
        <v>739</v>
      </c>
      <c r="L130" s="9" t="str">
        <f t="shared" si="16"/>
        <v>Yes</v>
      </c>
    </row>
    <row r="131" spans="1:12" ht="25.5" x14ac:dyDescent="0.2">
      <c r="A131" s="48" t="s">
        <v>1464</v>
      </c>
      <c r="B131" s="37" t="s">
        <v>213</v>
      </c>
      <c r="C131" s="49">
        <v>24651.415009</v>
      </c>
      <c r="D131" s="46" t="str">
        <f t="shared" si="17"/>
        <v>N/A</v>
      </c>
      <c r="E131" s="49">
        <v>25627.508727</v>
      </c>
      <c r="F131" s="46" t="str">
        <f t="shared" si="18"/>
        <v>N/A</v>
      </c>
      <c r="G131" s="49">
        <v>26373.705484999999</v>
      </c>
      <c r="H131" s="46" t="str">
        <f t="shared" si="19"/>
        <v>N/A</v>
      </c>
      <c r="I131" s="12">
        <v>3.96</v>
      </c>
      <c r="J131" s="12">
        <v>2.9119999999999999</v>
      </c>
      <c r="K131" s="47" t="s">
        <v>739</v>
      </c>
      <c r="L131" s="9" t="str">
        <f t="shared" si="16"/>
        <v>Yes</v>
      </c>
    </row>
    <row r="132" spans="1:12" x14ac:dyDescent="0.2">
      <c r="A132" s="48" t="s">
        <v>1465</v>
      </c>
      <c r="B132" s="37" t="s">
        <v>213</v>
      </c>
      <c r="C132" s="49">
        <v>784.77290332999996</v>
      </c>
      <c r="D132" s="46" t="str">
        <f t="shared" ref="D132:D143" si="20">IF($B132="N/A","N/A",IF(C132&gt;10,"No",IF(C132&lt;-10,"No","Yes")))</f>
        <v>N/A</v>
      </c>
      <c r="E132" s="49">
        <v>749.45720902000005</v>
      </c>
      <c r="F132" s="46" t="str">
        <f t="shared" ref="F132:F143" si="21">IF($B132="N/A","N/A",IF(E132&gt;10,"No",IF(E132&lt;-10,"No","Yes")))</f>
        <v>N/A</v>
      </c>
      <c r="G132" s="49">
        <v>730.88338044</v>
      </c>
      <c r="H132" s="46" t="str">
        <f t="shared" ref="H132:H143" si="22">IF($B132="N/A","N/A",IF(G132&gt;10,"No",IF(G132&lt;-10,"No","Yes")))</f>
        <v>N/A</v>
      </c>
      <c r="I132" s="12">
        <v>-4.5</v>
      </c>
      <c r="J132" s="12">
        <v>-2.48</v>
      </c>
      <c r="K132" s="47" t="s">
        <v>739</v>
      </c>
      <c r="L132" s="9" t="str">
        <f t="shared" ref="L132:L143" si="23">IF(J132="Div by 0", "N/A", IF(K132="N/A","N/A", IF(J132&gt;VALUE(MID(K132,1,2)), "No", IF(J132&lt;-1*VALUE(MID(K132,1,2)), "No", "Yes"))))</f>
        <v>Yes</v>
      </c>
    </row>
    <row r="133" spans="1:12" x14ac:dyDescent="0.2">
      <c r="A133" s="48" t="s">
        <v>1466</v>
      </c>
      <c r="B133" s="37" t="s">
        <v>213</v>
      </c>
      <c r="C133" s="49">
        <v>708.06539443999998</v>
      </c>
      <c r="D133" s="46" t="str">
        <f t="shared" si="20"/>
        <v>N/A</v>
      </c>
      <c r="E133" s="49">
        <v>653.88014878000001</v>
      </c>
      <c r="F133" s="46" t="str">
        <f t="shared" si="21"/>
        <v>N/A</v>
      </c>
      <c r="G133" s="49">
        <v>654.02517086</v>
      </c>
      <c r="H133" s="46" t="str">
        <f t="shared" si="22"/>
        <v>N/A</v>
      </c>
      <c r="I133" s="12">
        <v>-7.65</v>
      </c>
      <c r="J133" s="12">
        <v>2.2200000000000001E-2</v>
      </c>
      <c r="K133" s="47" t="s">
        <v>739</v>
      </c>
      <c r="L133" s="9" t="str">
        <f t="shared" si="23"/>
        <v>Yes</v>
      </c>
    </row>
    <row r="134" spans="1:12" x14ac:dyDescent="0.2">
      <c r="A134" s="48" t="s">
        <v>1467</v>
      </c>
      <c r="B134" s="37" t="s">
        <v>213</v>
      </c>
      <c r="C134" s="49">
        <v>855.45754159000001</v>
      </c>
      <c r="D134" s="46" t="str">
        <f t="shared" si="20"/>
        <v>N/A</v>
      </c>
      <c r="E134" s="49">
        <v>843.88619624</v>
      </c>
      <c r="F134" s="46" t="str">
        <f t="shared" si="21"/>
        <v>N/A</v>
      </c>
      <c r="G134" s="49">
        <v>804.95556971999997</v>
      </c>
      <c r="H134" s="46" t="str">
        <f t="shared" si="22"/>
        <v>N/A</v>
      </c>
      <c r="I134" s="12">
        <v>-1.35</v>
      </c>
      <c r="J134" s="12">
        <v>-4.6100000000000003</v>
      </c>
      <c r="K134" s="47" t="s">
        <v>739</v>
      </c>
      <c r="L134" s="9" t="str">
        <f t="shared" si="23"/>
        <v>Yes</v>
      </c>
    </row>
    <row r="135" spans="1:12" x14ac:dyDescent="0.2">
      <c r="A135" s="48" t="s">
        <v>1468</v>
      </c>
      <c r="B135" s="37" t="s">
        <v>213</v>
      </c>
      <c r="C135" s="49">
        <v>11684.480680000001</v>
      </c>
      <c r="D135" s="46" t="str">
        <f t="shared" si="20"/>
        <v>N/A</v>
      </c>
      <c r="E135" s="49">
        <v>11787.548532000001</v>
      </c>
      <c r="F135" s="46" t="str">
        <f t="shared" si="21"/>
        <v>N/A</v>
      </c>
      <c r="G135" s="49">
        <v>11468.499758</v>
      </c>
      <c r="H135" s="46" t="str">
        <f t="shared" si="22"/>
        <v>N/A</v>
      </c>
      <c r="I135" s="12">
        <v>0.8821</v>
      </c>
      <c r="J135" s="12">
        <v>-2.71</v>
      </c>
      <c r="K135" s="47" t="s">
        <v>739</v>
      </c>
      <c r="L135" s="9" t="str">
        <f t="shared" si="23"/>
        <v>Yes</v>
      </c>
    </row>
    <row r="136" spans="1:12" x14ac:dyDescent="0.2">
      <c r="A136" s="48" t="s">
        <v>1469</v>
      </c>
      <c r="B136" s="37" t="s">
        <v>213</v>
      </c>
      <c r="C136" s="49">
        <v>14034.225495000001</v>
      </c>
      <c r="D136" s="46" t="str">
        <f t="shared" si="20"/>
        <v>N/A</v>
      </c>
      <c r="E136" s="49">
        <v>14034.578215</v>
      </c>
      <c r="F136" s="46" t="str">
        <f t="shared" si="21"/>
        <v>N/A</v>
      </c>
      <c r="G136" s="49">
        <v>13917.890977999999</v>
      </c>
      <c r="H136" s="46" t="str">
        <f t="shared" si="22"/>
        <v>N/A</v>
      </c>
      <c r="I136" s="12">
        <v>2.5000000000000001E-3</v>
      </c>
      <c r="J136" s="12">
        <v>-0.83099999999999996</v>
      </c>
      <c r="K136" s="47" t="s">
        <v>739</v>
      </c>
      <c r="L136" s="9" t="str">
        <f t="shared" si="23"/>
        <v>Yes</v>
      </c>
    </row>
    <row r="137" spans="1:12" x14ac:dyDescent="0.2">
      <c r="A137" s="48" t="s">
        <v>1470</v>
      </c>
      <c r="B137" s="37" t="s">
        <v>213</v>
      </c>
      <c r="C137" s="49">
        <v>9366.4081707999994</v>
      </c>
      <c r="D137" s="46" t="str">
        <f t="shared" si="20"/>
        <v>N/A</v>
      </c>
      <c r="E137" s="49">
        <v>9621.9714846000006</v>
      </c>
      <c r="F137" s="46" t="str">
        <f t="shared" si="21"/>
        <v>N/A</v>
      </c>
      <c r="G137" s="49">
        <v>9100.3873571000004</v>
      </c>
      <c r="H137" s="46" t="str">
        <f t="shared" si="22"/>
        <v>N/A</v>
      </c>
      <c r="I137" s="12">
        <v>2.7290000000000001</v>
      </c>
      <c r="J137" s="12">
        <v>-5.42</v>
      </c>
      <c r="K137" s="47" t="s">
        <v>739</v>
      </c>
      <c r="L137" s="9" t="str">
        <f t="shared" si="23"/>
        <v>Yes</v>
      </c>
    </row>
    <row r="138" spans="1:12" x14ac:dyDescent="0.2">
      <c r="A138" s="48" t="s">
        <v>1471</v>
      </c>
      <c r="B138" s="37" t="s">
        <v>213</v>
      </c>
      <c r="C138" s="49">
        <v>130.42544759</v>
      </c>
      <c r="D138" s="46" t="str">
        <f t="shared" si="20"/>
        <v>N/A</v>
      </c>
      <c r="E138" s="49">
        <v>118.98181345</v>
      </c>
      <c r="F138" s="46" t="str">
        <f t="shared" si="21"/>
        <v>N/A</v>
      </c>
      <c r="G138" s="49">
        <v>93.121670248000001</v>
      </c>
      <c r="H138" s="46" t="str">
        <f t="shared" si="22"/>
        <v>N/A</v>
      </c>
      <c r="I138" s="12">
        <v>-8.77</v>
      </c>
      <c r="J138" s="12">
        <v>-21.7</v>
      </c>
      <c r="K138" s="47" t="s">
        <v>739</v>
      </c>
      <c r="L138" s="9" t="str">
        <f t="shared" si="23"/>
        <v>Yes</v>
      </c>
    </row>
    <row r="139" spans="1:12" x14ac:dyDescent="0.2">
      <c r="A139" s="48" t="s">
        <v>1472</v>
      </c>
      <c r="B139" s="37" t="s">
        <v>213</v>
      </c>
      <c r="C139" s="49">
        <v>58.744050139000002</v>
      </c>
      <c r="D139" s="46" t="str">
        <f t="shared" si="20"/>
        <v>N/A</v>
      </c>
      <c r="E139" s="49">
        <v>58.213204767999997</v>
      </c>
      <c r="F139" s="46" t="str">
        <f t="shared" si="21"/>
        <v>N/A</v>
      </c>
      <c r="G139" s="49">
        <v>48.792199707000002</v>
      </c>
      <c r="H139" s="46" t="str">
        <f t="shared" si="22"/>
        <v>N/A</v>
      </c>
      <c r="I139" s="12">
        <v>-0.90400000000000003</v>
      </c>
      <c r="J139" s="12">
        <v>-16.2</v>
      </c>
      <c r="K139" s="47" t="s">
        <v>739</v>
      </c>
      <c r="L139" s="9" t="str">
        <f t="shared" si="23"/>
        <v>Yes</v>
      </c>
    </row>
    <row r="140" spans="1:12" x14ac:dyDescent="0.2">
      <c r="A140" s="48" t="s">
        <v>1473</v>
      </c>
      <c r="B140" s="37" t="s">
        <v>213</v>
      </c>
      <c r="C140" s="49">
        <v>195.76177351000001</v>
      </c>
      <c r="D140" s="46" t="str">
        <f t="shared" si="20"/>
        <v>N/A</v>
      </c>
      <c r="E140" s="49">
        <v>175.22776743</v>
      </c>
      <c r="F140" s="46" t="str">
        <f t="shared" si="21"/>
        <v>N/A</v>
      </c>
      <c r="G140" s="49">
        <v>135.54041369000001</v>
      </c>
      <c r="H140" s="46" t="str">
        <f t="shared" si="22"/>
        <v>N/A</v>
      </c>
      <c r="I140" s="12">
        <v>-10.5</v>
      </c>
      <c r="J140" s="12">
        <v>-22.6</v>
      </c>
      <c r="K140" s="47" t="s">
        <v>739</v>
      </c>
      <c r="L140" s="9" t="str">
        <f t="shared" si="23"/>
        <v>Yes</v>
      </c>
    </row>
    <row r="141" spans="1:12" x14ac:dyDescent="0.2">
      <c r="A141" s="48" t="s">
        <v>1474</v>
      </c>
      <c r="B141" s="37" t="s">
        <v>213</v>
      </c>
      <c r="C141" s="49">
        <v>14729.568394</v>
      </c>
      <c r="D141" s="46" t="str">
        <f t="shared" si="20"/>
        <v>N/A</v>
      </c>
      <c r="E141" s="49">
        <v>14655.969112000001</v>
      </c>
      <c r="F141" s="46" t="str">
        <f t="shared" si="21"/>
        <v>N/A</v>
      </c>
      <c r="G141" s="49">
        <v>13630.903638</v>
      </c>
      <c r="H141" s="46" t="str">
        <f t="shared" si="22"/>
        <v>N/A</v>
      </c>
      <c r="I141" s="12">
        <v>-0.5</v>
      </c>
      <c r="J141" s="12">
        <v>-6.99</v>
      </c>
      <c r="K141" s="47" t="s">
        <v>739</v>
      </c>
      <c r="L141" s="9" t="str">
        <f t="shared" si="23"/>
        <v>Yes</v>
      </c>
    </row>
    <row r="142" spans="1:12" x14ac:dyDescent="0.2">
      <c r="A142" s="48" t="s">
        <v>1475</v>
      </c>
      <c r="B142" s="37" t="s">
        <v>213</v>
      </c>
      <c r="C142" s="49">
        <v>11328.643287000001</v>
      </c>
      <c r="D142" s="46" t="str">
        <f t="shared" si="20"/>
        <v>N/A</v>
      </c>
      <c r="E142" s="49">
        <v>11123.600662000001</v>
      </c>
      <c r="F142" s="46" t="str">
        <f t="shared" si="21"/>
        <v>N/A</v>
      </c>
      <c r="G142" s="49">
        <v>10206.795918</v>
      </c>
      <c r="H142" s="46" t="str">
        <f t="shared" si="22"/>
        <v>N/A</v>
      </c>
      <c r="I142" s="12">
        <v>-1.81</v>
      </c>
      <c r="J142" s="12">
        <v>-8.24</v>
      </c>
      <c r="K142" s="47" t="s">
        <v>739</v>
      </c>
      <c r="L142" s="9" t="str">
        <f t="shared" si="23"/>
        <v>Yes</v>
      </c>
    </row>
    <row r="143" spans="1:12" x14ac:dyDescent="0.2">
      <c r="A143" s="48" t="s">
        <v>1476</v>
      </c>
      <c r="B143" s="37" t="s">
        <v>213</v>
      </c>
      <c r="C143" s="49">
        <v>18942.921283</v>
      </c>
      <c r="D143" s="46" t="str">
        <f t="shared" si="20"/>
        <v>N/A</v>
      </c>
      <c r="E143" s="49">
        <v>19005.311883999999</v>
      </c>
      <c r="F143" s="46" t="str">
        <f t="shared" si="21"/>
        <v>N/A</v>
      </c>
      <c r="G143" s="49">
        <v>17763.417014999999</v>
      </c>
      <c r="H143" s="46" t="str">
        <f t="shared" si="22"/>
        <v>N/A</v>
      </c>
      <c r="I143" s="12">
        <v>0.32940000000000003</v>
      </c>
      <c r="J143" s="12">
        <v>-6.53</v>
      </c>
      <c r="K143" s="47" t="s">
        <v>739</v>
      </c>
      <c r="L143" s="9" t="str">
        <f t="shared" si="23"/>
        <v>Yes</v>
      </c>
    </row>
    <row r="144" spans="1:12" x14ac:dyDescent="0.2">
      <c r="A144" s="48" t="s">
        <v>89</v>
      </c>
      <c r="B144" s="37" t="s">
        <v>213</v>
      </c>
      <c r="C144" s="8">
        <v>21.361309594000002</v>
      </c>
      <c r="D144" s="46" t="str">
        <f t="shared" ref="D144:D161" si="24">IF($B144="N/A","N/A",IF(C144&gt;10,"No",IF(C144&lt;-10,"No","Yes")))</f>
        <v>N/A</v>
      </c>
      <c r="E144" s="8">
        <v>21.324903112000001</v>
      </c>
      <c r="F144" s="46" t="str">
        <f t="shared" ref="F144:F161" si="25">IF($B144="N/A","N/A",IF(E144&gt;10,"No",IF(E144&lt;-10,"No","Yes")))</f>
        <v>N/A</v>
      </c>
      <c r="G144" s="8">
        <v>20.87235995</v>
      </c>
      <c r="H144" s="46" t="str">
        <f t="shared" ref="H144:H161" si="26">IF($B144="N/A","N/A",IF(G144&gt;10,"No",IF(G144&lt;-10,"No","Yes")))</f>
        <v>N/A</v>
      </c>
      <c r="I144" s="12">
        <v>-0.17</v>
      </c>
      <c r="J144" s="12">
        <v>-2.12</v>
      </c>
      <c r="K144" s="47" t="s">
        <v>739</v>
      </c>
      <c r="L144" s="9" t="str">
        <f t="shared" ref="L144:L161" si="27">IF(J144="Div by 0", "N/A", IF(K144="N/A","N/A", IF(J144&gt;VALUE(MID(K144,1,2)), "No", IF(J144&lt;-1*VALUE(MID(K144,1,2)), "No", "Yes"))))</f>
        <v>Yes</v>
      </c>
    </row>
    <row r="145" spans="1:12" x14ac:dyDescent="0.2">
      <c r="A145" s="48" t="s">
        <v>477</v>
      </c>
      <c r="B145" s="37" t="s">
        <v>213</v>
      </c>
      <c r="C145" s="8">
        <v>22.261465268999999</v>
      </c>
      <c r="D145" s="46" t="str">
        <f t="shared" si="24"/>
        <v>N/A</v>
      </c>
      <c r="E145" s="8">
        <v>22.453730546999999</v>
      </c>
      <c r="F145" s="46" t="str">
        <f t="shared" si="25"/>
        <v>N/A</v>
      </c>
      <c r="G145" s="8">
        <v>22.092586907000001</v>
      </c>
      <c r="H145" s="46" t="str">
        <f t="shared" si="26"/>
        <v>N/A</v>
      </c>
      <c r="I145" s="12">
        <v>0.86370000000000002</v>
      </c>
      <c r="J145" s="12">
        <v>-1.61</v>
      </c>
      <c r="K145" s="47" t="s">
        <v>739</v>
      </c>
      <c r="L145" s="9" t="str">
        <f t="shared" si="27"/>
        <v>Yes</v>
      </c>
    </row>
    <row r="146" spans="1:12" x14ac:dyDescent="0.2">
      <c r="A146" s="48" t="s">
        <v>478</v>
      </c>
      <c r="B146" s="37" t="s">
        <v>213</v>
      </c>
      <c r="C146" s="8">
        <v>20.417592956</v>
      </c>
      <c r="D146" s="46" t="str">
        <f t="shared" si="24"/>
        <v>N/A</v>
      </c>
      <c r="E146" s="8">
        <v>20.147765729</v>
      </c>
      <c r="F146" s="46" t="str">
        <f t="shared" si="25"/>
        <v>N/A</v>
      </c>
      <c r="G146" s="8">
        <v>19.605379864</v>
      </c>
      <c r="H146" s="46" t="str">
        <f t="shared" si="26"/>
        <v>N/A</v>
      </c>
      <c r="I146" s="12">
        <v>-1.32</v>
      </c>
      <c r="J146" s="12">
        <v>-2.69</v>
      </c>
      <c r="K146" s="47" t="s">
        <v>739</v>
      </c>
      <c r="L146" s="9" t="str">
        <f t="shared" si="27"/>
        <v>Yes</v>
      </c>
    </row>
    <row r="147" spans="1:12" x14ac:dyDescent="0.2">
      <c r="A147" s="48" t="s">
        <v>1477</v>
      </c>
      <c r="B147" s="37" t="s">
        <v>213</v>
      </c>
      <c r="C147" s="8">
        <v>18.436537496</v>
      </c>
      <c r="D147" s="46" t="str">
        <f t="shared" si="24"/>
        <v>N/A</v>
      </c>
      <c r="E147" s="8">
        <v>17.802166908</v>
      </c>
      <c r="F147" s="46" t="str">
        <f t="shared" si="25"/>
        <v>N/A</v>
      </c>
      <c r="G147" s="8">
        <v>17.119323863999998</v>
      </c>
      <c r="H147" s="46" t="str">
        <f t="shared" si="26"/>
        <v>N/A</v>
      </c>
      <c r="I147" s="12">
        <v>-3.44</v>
      </c>
      <c r="J147" s="12">
        <v>-3.84</v>
      </c>
      <c r="K147" s="47" t="s">
        <v>739</v>
      </c>
      <c r="L147" s="9" t="str">
        <f t="shared" si="27"/>
        <v>Yes</v>
      </c>
    </row>
    <row r="148" spans="1:12" x14ac:dyDescent="0.2">
      <c r="A148" s="48" t="s">
        <v>1478</v>
      </c>
      <c r="B148" s="37" t="s">
        <v>213</v>
      </c>
      <c r="C148" s="8">
        <v>27.921049437000001</v>
      </c>
      <c r="D148" s="46" t="str">
        <f t="shared" si="24"/>
        <v>N/A</v>
      </c>
      <c r="E148" s="8">
        <v>27.045596864</v>
      </c>
      <c r="F148" s="46" t="str">
        <f t="shared" si="25"/>
        <v>N/A</v>
      </c>
      <c r="G148" s="8">
        <v>26.049022617999999</v>
      </c>
      <c r="H148" s="46" t="str">
        <f t="shared" si="26"/>
        <v>N/A</v>
      </c>
      <c r="I148" s="12">
        <v>-3.14</v>
      </c>
      <c r="J148" s="12">
        <v>-3.68</v>
      </c>
      <c r="K148" s="47" t="s">
        <v>739</v>
      </c>
      <c r="L148" s="9" t="str">
        <f t="shared" si="27"/>
        <v>Yes</v>
      </c>
    </row>
    <row r="149" spans="1:12" x14ac:dyDescent="0.2">
      <c r="A149" s="48" t="s">
        <v>1479</v>
      </c>
      <c r="B149" s="37" t="s">
        <v>213</v>
      </c>
      <c r="C149" s="8">
        <v>8.2338305955000006</v>
      </c>
      <c r="D149" s="46" t="str">
        <f t="shared" si="24"/>
        <v>N/A</v>
      </c>
      <c r="E149" s="8">
        <v>7.9450186175999997</v>
      </c>
      <c r="F149" s="46" t="str">
        <f t="shared" si="25"/>
        <v>N/A</v>
      </c>
      <c r="G149" s="8">
        <v>7.7206915163999996</v>
      </c>
      <c r="H149" s="46" t="str">
        <f t="shared" si="26"/>
        <v>N/A</v>
      </c>
      <c r="I149" s="12">
        <v>-3.51</v>
      </c>
      <c r="J149" s="12">
        <v>-2.82</v>
      </c>
      <c r="K149" s="47" t="s">
        <v>739</v>
      </c>
      <c r="L149" s="9" t="str">
        <f t="shared" si="27"/>
        <v>Yes</v>
      </c>
    </row>
    <row r="150" spans="1:12" x14ac:dyDescent="0.2">
      <c r="A150" s="48" t="s">
        <v>90</v>
      </c>
      <c r="B150" s="37" t="s">
        <v>213</v>
      </c>
      <c r="C150" s="8">
        <v>52.472375947000003</v>
      </c>
      <c r="D150" s="46" t="str">
        <f t="shared" si="24"/>
        <v>N/A</v>
      </c>
      <c r="E150" s="8">
        <v>52.442154332000001</v>
      </c>
      <c r="F150" s="46" t="str">
        <f t="shared" si="25"/>
        <v>N/A</v>
      </c>
      <c r="G150" s="8">
        <v>52.732660987999999</v>
      </c>
      <c r="H150" s="46" t="str">
        <f t="shared" si="26"/>
        <v>N/A</v>
      </c>
      <c r="I150" s="12">
        <v>-5.8000000000000003E-2</v>
      </c>
      <c r="J150" s="12">
        <v>0.55400000000000005</v>
      </c>
      <c r="K150" s="47" t="s">
        <v>739</v>
      </c>
      <c r="L150" s="9" t="str">
        <f t="shared" si="27"/>
        <v>Yes</v>
      </c>
    </row>
    <row r="151" spans="1:12" x14ac:dyDescent="0.2">
      <c r="A151" s="48" t="s">
        <v>479</v>
      </c>
      <c r="B151" s="37" t="s">
        <v>213</v>
      </c>
      <c r="C151" s="8">
        <v>49.390285421999998</v>
      </c>
      <c r="D151" s="46" t="str">
        <f t="shared" si="24"/>
        <v>N/A</v>
      </c>
      <c r="E151" s="8">
        <v>49.682259897000002</v>
      </c>
      <c r="F151" s="46" t="str">
        <f t="shared" si="25"/>
        <v>N/A</v>
      </c>
      <c r="G151" s="8">
        <v>50.642490817000002</v>
      </c>
      <c r="H151" s="46" t="str">
        <f t="shared" si="26"/>
        <v>N/A</v>
      </c>
      <c r="I151" s="12">
        <v>0.59119999999999995</v>
      </c>
      <c r="J151" s="12">
        <v>1.9330000000000001</v>
      </c>
      <c r="K151" s="47" t="s">
        <v>739</v>
      </c>
      <c r="L151" s="9" t="str">
        <f t="shared" si="27"/>
        <v>Yes</v>
      </c>
    </row>
    <row r="152" spans="1:12" x14ac:dyDescent="0.2">
      <c r="A152" s="48" t="s">
        <v>480</v>
      </c>
      <c r="B152" s="37" t="s">
        <v>213</v>
      </c>
      <c r="C152" s="8">
        <v>56.018616317000003</v>
      </c>
      <c r="D152" s="46" t="str">
        <f t="shared" si="24"/>
        <v>N/A</v>
      </c>
      <c r="E152" s="8">
        <v>55.616435674000002</v>
      </c>
      <c r="F152" s="46" t="str">
        <f t="shared" si="25"/>
        <v>N/A</v>
      </c>
      <c r="G152" s="8">
        <v>55.213045002000001</v>
      </c>
      <c r="H152" s="46" t="str">
        <f t="shared" si="26"/>
        <v>N/A</v>
      </c>
      <c r="I152" s="12">
        <v>-0.71799999999999997</v>
      </c>
      <c r="J152" s="12">
        <v>-0.72499999999999998</v>
      </c>
      <c r="K152" s="47" t="s">
        <v>739</v>
      </c>
      <c r="L152" s="9" t="str">
        <f t="shared" si="27"/>
        <v>Yes</v>
      </c>
    </row>
    <row r="153" spans="1:12" x14ac:dyDescent="0.2">
      <c r="A153" s="48" t="s">
        <v>117</v>
      </c>
      <c r="B153" s="37" t="s">
        <v>213</v>
      </c>
      <c r="C153" s="8">
        <v>85.721323971000004</v>
      </c>
      <c r="D153" s="46" t="str">
        <f t="shared" si="24"/>
        <v>N/A</v>
      </c>
      <c r="E153" s="8">
        <v>85.324854743000003</v>
      </c>
      <c r="F153" s="46" t="str">
        <f t="shared" si="25"/>
        <v>N/A</v>
      </c>
      <c r="G153" s="8">
        <v>84.011005764000004</v>
      </c>
      <c r="H153" s="46" t="str">
        <f t="shared" si="26"/>
        <v>N/A</v>
      </c>
      <c r="I153" s="12">
        <v>-0.46300000000000002</v>
      </c>
      <c r="J153" s="12">
        <v>-1.54</v>
      </c>
      <c r="K153" s="47" t="s">
        <v>739</v>
      </c>
      <c r="L153" s="9" t="str">
        <f t="shared" si="27"/>
        <v>Yes</v>
      </c>
    </row>
    <row r="154" spans="1:12" x14ac:dyDescent="0.2">
      <c r="A154" s="48" t="s">
        <v>481</v>
      </c>
      <c r="B154" s="37" t="s">
        <v>213</v>
      </c>
      <c r="C154" s="8">
        <v>83.099700694000006</v>
      </c>
      <c r="D154" s="46" t="str">
        <f t="shared" si="24"/>
        <v>N/A</v>
      </c>
      <c r="E154" s="8">
        <v>82.406881276999997</v>
      </c>
      <c r="F154" s="46" t="str">
        <f t="shared" si="25"/>
        <v>N/A</v>
      </c>
      <c r="G154" s="8">
        <v>80.875948100000002</v>
      </c>
      <c r="H154" s="46" t="str">
        <f t="shared" si="26"/>
        <v>N/A</v>
      </c>
      <c r="I154" s="12">
        <v>-0.83399999999999996</v>
      </c>
      <c r="J154" s="12">
        <v>-1.86</v>
      </c>
      <c r="K154" s="47" t="s">
        <v>739</v>
      </c>
      <c r="L154" s="9" t="str">
        <f t="shared" si="27"/>
        <v>Yes</v>
      </c>
    </row>
    <row r="155" spans="1:12" x14ac:dyDescent="0.2">
      <c r="A155" s="48" t="s">
        <v>482</v>
      </c>
      <c r="B155" s="37" t="s">
        <v>213</v>
      </c>
      <c r="C155" s="8">
        <v>88.944885374999998</v>
      </c>
      <c r="D155" s="46" t="str">
        <f t="shared" si="24"/>
        <v>N/A</v>
      </c>
      <c r="E155" s="8">
        <v>88.824890432000004</v>
      </c>
      <c r="F155" s="46" t="str">
        <f t="shared" si="25"/>
        <v>N/A</v>
      </c>
      <c r="G155" s="8">
        <v>87.707813176000002</v>
      </c>
      <c r="H155" s="46" t="str">
        <f t="shared" si="26"/>
        <v>N/A</v>
      </c>
      <c r="I155" s="12">
        <v>-0.13500000000000001</v>
      </c>
      <c r="J155" s="12">
        <v>-1.26</v>
      </c>
      <c r="K155" s="47" t="s">
        <v>739</v>
      </c>
      <c r="L155" s="9" t="str">
        <f t="shared" si="27"/>
        <v>Yes</v>
      </c>
    </row>
    <row r="156" spans="1:12" x14ac:dyDescent="0.2">
      <c r="A156" s="48" t="s">
        <v>1480</v>
      </c>
      <c r="B156" s="37" t="s">
        <v>213</v>
      </c>
      <c r="C156" s="38">
        <v>1.4081681499000001</v>
      </c>
      <c r="D156" s="46" t="str">
        <f t="shared" si="24"/>
        <v>N/A</v>
      </c>
      <c r="E156" s="38">
        <v>2.1964021179</v>
      </c>
      <c r="F156" s="46" t="str">
        <f t="shared" si="25"/>
        <v>N/A</v>
      </c>
      <c r="G156" s="38">
        <v>2.2408013775</v>
      </c>
      <c r="H156" s="46" t="str">
        <f t="shared" si="26"/>
        <v>N/A</v>
      </c>
      <c r="I156" s="12">
        <v>55.98</v>
      </c>
      <c r="J156" s="12">
        <v>2.0209999999999999</v>
      </c>
      <c r="K156" s="47" t="s">
        <v>739</v>
      </c>
      <c r="L156" s="9" t="str">
        <f t="shared" si="27"/>
        <v>Yes</v>
      </c>
    </row>
    <row r="157" spans="1:12" x14ac:dyDescent="0.2">
      <c r="A157" s="48" t="s">
        <v>1481</v>
      </c>
      <c r="B157" s="37" t="s">
        <v>213</v>
      </c>
      <c r="C157" s="38">
        <v>1.0224615998</v>
      </c>
      <c r="D157" s="46" t="str">
        <f t="shared" si="24"/>
        <v>N/A</v>
      </c>
      <c r="E157" s="38">
        <v>1.3476778867000001</v>
      </c>
      <c r="F157" s="46" t="str">
        <f t="shared" si="25"/>
        <v>N/A</v>
      </c>
      <c r="G157" s="38">
        <v>1.4985201771000001</v>
      </c>
      <c r="H157" s="46" t="str">
        <f t="shared" si="26"/>
        <v>N/A</v>
      </c>
      <c r="I157" s="12">
        <v>31.81</v>
      </c>
      <c r="J157" s="12">
        <v>11.19</v>
      </c>
      <c r="K157" s="47" t="s">
        <v>739</v>
      </c>
      <c r="L157" s="9" t="str">
        <f t="shared" si="27"/>
        <v>Yes</v>
      </c>
    </row>
    <row r="158" spans="1:12" x14ac:dyDescent="0.2">
      <c r="A158" s="48" t="s">
        <v>1482</v>
      </c>
      <c r="B158" s="37" t="s">
        <v>213</v>
      </c>
      <c r="C158" s="38">
        <v>1.7987913026</v>
      </c>
      <c r="D158" s="46" t="str">
        <f t="shared" si="24"/>
        <v>N/A</v>
      </c>
      <c r="E158" s="38">
        <v>3.1172678534</v>
      </c>
      <c r="F158" s="46" t="str">
        <f t="shared" si="25"/>
        <v>N/A</v>
      </c>
      <c r="G158" s="38">
        <v>3.0445163575</v>
      </c>
      <c r="H158" s="46" t="str">
        <f t="shared" si="26"/>
        <v>N/A</v>
      </c>
      <c r="I158" s="12">
        <v>73.3</v>
      </c>
      <c r="J158" s="12">
        <v>-2.33</v>
      </c>
      <c r="K158" s="47" t="s">
        <v>739</v>
      </c>
      <c r="L158" s="9" t="str">
        <f t="shared" si="27"/>
        <v>Yes</v>
      </c>
    </row>
    <row r="159" spans="1:12" x14ac:dyDescent="0.2">
      <c r="A159" s="48" t="s">
        <v>1483</v>
      </c>
      <c r="B159" s="37" t="s">
        <v>213</v>
      </c>
      <c r="C159" s="38">
        <v>237.92203296</v>
      </c>
      <c r="D159" s="46" t="str">
        <f t="shared" si="24"/>
        <v>N/A</v>
      </c>
      <c r="E159" s="38">
        <v>235.76254277000001</v>
      </c>
      <c r="F159" s="46" t="str">
        <f t="shared" si="25"/>
        <v>N/A</v>
      </c>
      <c r="G159" s="38">
        <v>232.88481063</v>
      </c>
      <c r="H159" s="46" t="str">
        <f t="shared" si="26"/>
        <v>N/A</v>
      </c>
      <c r="I159" s="12">
        <v>-0.90800000000000003</v>
      </c>
      <c r="J159" s="12">
        <v>-1.22</v>
      </c>
      <c r="K159" s="47" t="s">
        <v>739</v>
      </c>
      <c r="L159" s="9" t="str">
        <f t="shared" si="27"/>
        <v>Yes</v>
      </c>
    </row>
    <row r="160" spans="1:12" x14ac:dyDescent="0.2">
      <c r="A160" s="48" t="s">
        <v>1484</v>
      </c>
      <c r="B160" s="37" t="s">
        <v>213</v>
      </c>
      <c r="C160" s="38">
        <v>235.58739079</v>
      </c>
      <c r="D160" s="46" t="str">
        <f t="shared" si="24"/>
        <v>N/A</v>
      </c>
      <c r="E160" s="38">
        <v>233.07003965999999</v>
      </c>
      <c r="F160" s="46" t="str">
        <f t="shared" si="25"/>
        <v>N/A</v>
      </c>
      <c r="G160" s="38">
        <v>229.92779579</v>
      </c>
      <c r="H160" s="46" t="str">
        <f t="shared" si="26"/>
        <v>N/A</v>
      </c>
      <c r="I160" s="12">
        <v>-1.07</v>
      </c>
      <c r="J160" s="12">
        <v>-1.35</v>
      </c>
      <c r="K160" s="47" t="s">
        <v>739</v>
      </c>
      <c r="L160" s="9" t="str">
        <f t="shared" si="27"/>
        <v>Yes</v>
      </c>
    </row>
    <row r="161" spans="1:12" x14ac:dyDescent="0.2">
      <c r="A161" s="48" t="s">
        <v>1485</v>
      </c>
      <c r="B161" s="37" t="s">
        <v>213</v>
      </c>
      <c r="C161" s="38">
        <v>247.3009855</v>
      </c>
      <c r="D161" s="46" t="str">
        <f t="shared" si="24"/>
        <v>N/A</v>
      </c>
      <c r="E161" s="38">
        <v>246.4250801</v>
      </c>
      <c r="F161" s="46" t="str">
        <f t="shared" si="25"/>
        <v>N/A</v>
      </c>
      <c r="G161" s="38">
        <v>244.27657400000001</v>
      </c>
      <c r="H161" s="46" t="str">
        <f t="shared" si="26"/>
        <v>N/A</v>
      </c>
      <c r="I161" s="12">
        <v>-0.35399999999999998</v>
      </c>
      <c r="J161" s="12">
        <v>-0.872</v>
      </c>
      <c r="K161" s="47" t="s">
        <v>739</v>
      </c>
      <c r="L161" s="9" t="str">
        <f t="shared" si="27"/>
        <v>Yes</v>
      </c>
    </row>
    <row r="162" spans="1:12" x14ac:dyDescent="0.2">
      <c r="A162" s="48" t="s">
        <v>1618</v>
      </c>
      <c r="B162" s="37" t="s">
        <v>213</v>
      </c>
      <c r="C162" s="38">
        <v>841</v>
      </c>
      <c r="D162" s="46" t="str">
        <f t="shared" ref="D162:D172" si="28">IF($B162="N/A","N/A",IF(C162&gt;10,"No",IF(C162&lt;-10,"No","Yes")))</f>
        <v>N/A</v>
      </c>
      <c r="E162" s="38">
        <v>812</v>
      </c>
      <c r="F162" s="46" t="str">
        <f t="shared" ref="F162:F172" si="29">IF($B162="N/A","N/A",IF(E162&gt;10,"No",IF(E162&lt;-10,"No","Yes")))</f>
        <v>N/A</v>
      </c>
      <c r="G162" s="38">
        <v>722</v>
      </c>
      <c r="H162" s="46" t="str">
        <f t="shared" ref="H162:H172" si="30">IF($B162="N/A","N/A",IF(G162&gt;10,"No",IF(G162&lt;-10,"No","Yes")))</f>
        <v>N/A</v>
      </c>
      <c r="I162" s="12">
        <v>-3.45</v>
      </c>
      <c r="J162" s="12">
        <v>-11.1</v>
      </c>
      <c r="K162" s="14" t="s">
        <v>213</v>
      </c>
      <c r="L162" s="9" t="str">
        <f t="shared" ref="L162:L172" si="31">IF(J162="Div by 0", "N/A", IF(K162="N/A","N/A", IF(J162&gt;VALUE(MID(K162,1,2)), "No", IF(J162&lt;-1*VALUE(MID(K162,1,2)), "No", "Yes"))))</f>
        <v>N/A</v>
      </c>
    </row>
    <row r="163" spans="1:12" x14ac:dyDescent="0.2">
      <c r="A163" s="48" t="s">
        <v>126</v>
      </c>
      <c r="B163" s="37" t="s">
        <v>213</v>
      </c>
      <c r="C163" s="38">
        <v>892</v>
      </c>
      <c r="D163" s="46" t="str">
        <f t="shared" si="28"/>
        <v>N/A</v>
      </c>
      <c r="E163" s="38">
        <v>864</v>
      </c>
      <c r="F163" s="46" t="str">
        <f t="shared" si="29"/>
        <v>N/A</v>
      </c>
      <c r="G163" s="38">
        <v>801</v>
      </c>
      <c r="H163" s="46" t="str">
        <f t="shared" si="30"/>
        <v>N/A</v>
      </c>
      <c r="I163" s="12">
        <v>-3.14</v>
      </c>
      <c r="J163" s="12">
        <v>-7.29</v>
      </c>
      <c r="K163" s="14" t="s">
        <v>213</v>
      </c>
      <c r="L163" s="9" t="str">
        <f t="shared" si="31"/>
        <v>N/A</v>
      </c>
    </row>
    <row r="164" spans="1:12" ht="25.5" x14ac:dyDescent="0.2">
      <c r="A164" s="48" t="s">
        <v>1619</v>
      </c>
      <c r="B164" s="37" t="s">
        <v>213</v>
      </c>
      <c r="C164" s="38">
        <v>11</v>
      </c>
      <c r="D164" s="46" t="str">
        <f t="shared" si="28"/>
        <v>N/A</v>
      </c>
      <c r="E164" s="38">
        <v>14</v>
      </c>
      <c r="F164" s="46" t="str">
        <f t="shared" si="29"/>
        <v>N/A</v>
      </c>
      <c r="G164" s="38">
        <v>11</v>
      </c>
      <c r="H164" s="46" t="str">
        <f t="shared" si="30"/>
        <v>N/A</v>
      </c>
      <c r="I164" s="12">
        <v>75</v>
      </c>
      <c r="J164" s="12">
        <v>-64.3</v>
      </c>
      <c r="K164" s="14" t="s">
        <v>213</v>
      </c>
      <c r="L164" s="9" t="str">
        <f t="shared" si="31"/>
        <v>N/A</v>
      </c>
    </row>
    <row r="165" spans="1:12" ht="25.5" x14ac:dyDescent="0.2">
      <c r="A165" s="48" t="s">
        <v>1486</v>
      </c>
      <c r="B165" s="37" t="s">
        <v>213</v>
      </c>
      <c r="C165" s="38">
        <v>1868</v>
      </c>
      <c r="D165" s="46" t="str">
        <f t="shared" si="28"/>
        <v>N/A</v>
      </c>
      <c r="E165" s="38">
        <v>2079</v>
      </c>
      <c r="F165" s="46" t="str">
        <f t="shared" si="29"/>
        <v>N/A</v>
      </c>
      <c r="G165" s="38">
        <v>1998</v>
      </c>
      <c r="H165" s="46" t="str">
        <f t="shared" si="30"/>
        <v>N/A</v>
      </c>
      <c r="I165" s="12">
        <v>11.3</v>
      </c>
      <c r="J165" s="12">
        <v>-3.9</v>
      </c>
      <c r="K165" s="14" t="s">
        <v>213</v>
      </c>
      <c r="L165" s="9" t="str">
        <f t="shared" si="31"/>
        <v>N/A</v>
      </c>
    </row>
    <row r="166" spans="1:12" x14ac:dyDescent="0.2">
      <c r="A166" s="48" t="s">
        <v>1620</v>
      </c>
      <c r="B166" s="37" t="s">
        <v>213</v>
      </c>
      <c r="C166" s="38">
        <v>11</v>
      </c>
      <c r="D166" s="46" t="str">
        <f t="shared" si="28"/>
        <v>N/A</v>
      </c>
      <c r="E166" s="38">
        <v>11</v>
      </c>
      <c r="F166" s="46" t="str">
        <f t="shared" si="29"/>
        <v>N/A</v>
      </c>
      <c r="G166" s="38">
        <v>11</v>
      </c>
      <c r="H166" s="46" t="str">
        <f t="shared" si="30"/>
        <v>N/A</v>
      </c>
      <c r="I166" s="12">
        <v>-66.7</v>
      </c>
      <c r="J166" s="12">
        <v>0</v>
      </c>
      <c r="K166" s="14" t="s">
        <v>213</v>
      </c>
      <c r="L166" s="9" t="str">
        <f t="shared" si="31"/>
        <v>N/A</v>
      </c>
    </row>
    <row r="167" spans="1:12" x14ac:dyDescent="0.2">
      <c r="A167" s="48" t="s">
        <v>1621</v>
      </c>
      <c r="B167" s="37" t="s">
        <v>213</v>
      </c>
      <c r="C167" s="38">
        <v>6832</v>
      </c>
      <c r="D167" s="46" t="str">
        <f t="shared" si="28"/>
        <v>N/A</v>
      </c>
      <c r="E167" s="38">
        <v>6899</v>
      </c>
      <c r="F167" s="46" t="str">
        <f t="shared" si="29"/>
        <v>N/A</v>
      </c>
      <c r="G167" s="38">
        <v>6479</v>
      </c>
      <c r="H167" s="46" t="str">
        <f t="shared" si="30"/>
        <v>N/A</v>
      </c>
      <c r="I167" s="12">
        <v>0.98070000000000002</v>
      </c>
      <c r="J167" s="12">
        <v>-6.09</v>
      </c>
      <c r="K167" s="14" t="s">
        <v>213</v>
      </c>
      <c r="L167" s="9" t="str">
        <f t="shared" si="31"/>
        <v>N/A</v>
      </c>
    </row>
    <row r="168" spans="1:12" x14ac:dyDescent="0.2">
      <c r="A168" s="48" t="s">
        <v>125</v>
      </c>
      <c r="B168" s="37" t="s">
        <v>213</v>
      </c>
      <c r="C168" s="49">
        <v>1654801</v>
      </c>
      <c r="D168" s="46" t="str">
        <f t="shared" si="28"/>
        <v>N/A</v>
      </c>
      <c r="E168" s="49">
        <v>7087691</v>
      </c>
      <c r="F168" s="46" t="str">
        <f t="shared" si="29"/>
        <v>N/A</v>
      </c>
      <c r="G168" s="49">
        <v>1999478</v>
      </c>
      <c r="H168" s="46" t="str">
        <f t="shared" si="30"/>
        <v>N/A</v>
      </c>
      <c r="I168" s="12">
        <v>328.3</v>
      </c>
      <c r="J168" s="12">
        <v>-71.8</v>
      </c>
      <c r="K168" s="14" t="s">
        <v>213</v>
      </c>
      <c r="L168" s="9" t="str">
        <f t="shared" si="31"/>
        <v>N/A</v>
      </c>
    </row>
    <row r="169" spans="1:12" x14ac:dyDescent="0.2">
      <c r="A169" s="48" t="s">
        <v>1622</v>
      </c>
      <c r="B169" s="37" t="s">
        <v>213</v>
      </c>
      <c r="C169" s="49">
        <v>710611</v>
      </c>
      <c r="D169" s="46" t="str">
        <f t="shared" si="28"/>
        <v>N/A</v>
      </c>
      <c r="E169" s="49">
        <v>680939</v>
      </c>
      <c r="F169" s="46" t="str">
        <f t="shared" si="29"/>
        <v>N/A</v>
      </c>
      <c r="G169" s="49">
        <v>959135</v>
      </c>
      <c r="H169" s="46" t="str">
        <f t="shared" si="30"/>
        <v>N/A</v>
      </c>
      <c r="I169" s="12">
        <v>-4.18</v>
      </c>
      <c r="J169" s="12">
        <v>40.85</v>
      </c>
      <c r="K169" s="14" t="s">
        <v>213</v>
      </c>
      <c r="L169" s="9" t="str">
        <f t="shared" si="31"/>
        <v>N/A</v>
      </c>
    </row>
    <row r="170" spans="1:12" x14ac:dyDescent="0.2">
      <c r="A170" s="48" t="s">
        <v>1379</v>
      </c>
      <c r="B170" s="37" t="s">
        <v>213</v>
      </c>
      <c r="C170" s="49">
        <v>1623336</v>
      </c>
      <c r="D170" s="46" t="str">
        <f t="shared" si="28"/>
        <v>N/A</v>
      </c>
      <c r="E170" s="49">
        <v>1819859</v>
      </c>
      <c r="F170" s="46" t="str">
        <f t="shared" si="29"/>
        <v>N/A</v>
      </c>
      <c r="G170" s="49">
        <v>1875334</v>
      </c>
      <c r="H170" s="46" t="str">
        <f t="shared" si="30"/>
        <v>N/A</v>
      </c>
      <c r="I170" s="12">
        <v>12.11</v>
      </c>
      <c r="J170" s="12">
        <v>3.048</v>
      </c>
      <c r="K170" s="14" t="s">
        <v>213</v>
      </c>
      <c r="L170" s="9" t="str">
        <f t="shared" si="31"/>
        <v>N/A</v>
      </c>
    </row>
    <row r="171" spans="1:12" x14ac:dyDescent="0.2">
      <c r="A171" s="48" t="s">
        <v>1616</v>
      </c>
      <c r="B171" s="37" t="s">
        <v>213</v>
      </c>
      <c r="C171" s="49">
        <v>469219</v>
      </c>
      <c r="D171" s="46" t="str">
        <f t="shared" si="28"/>
        <v>N/A</v>
      </c>
      <c r="E171" s="49">
        <v>259729</v>
      </c>
      <c r="F171" s="46" t="str">
        <f t="shared" si="29"/>
        <v>N/A</v>
      </c>
      <c r="G171" s="49">
        <v>352520</v>
      </c>
      <c r="H171" s="46" t="str">
        <f t="shared" si="30"/>
        <v>N/A</v>
      </c>
      <c r="I171" s="12">
        <v>-44.6</v>
      </c>
      <c r="J171" s="12">
        <v>35.729999999999997</v>
      </c>
      <c r="K171" s="14" t="s">
        <v>213</v>
      </c>
      <c r="L171" s="9" t="str">
        <f t="shared" si="31"/>
        <v>N/A</v>
      </c>
    </row>
    <row r="172" spans="1:12" x14ac:dyDescent="0.2">
      <c r="A172" s="48" t="s">
        <v>1617</v>
      </c>
      <c r="B172" s="37" t="s">
        <v>213</v>
      </c>
      <c r="C172" s="49">
        <v>463053</v>
      </c>
      <c r="D172" s="46" t="str">
        <f t="shared" si="28"/>
        <v>N/A</v>
      </c>
      <c r="E172" s="49">
        <v>7082030</v>
      </c>
      <c r="F172" s="46" t="str">
        <f t="shared" si="29"/>
        <v>N/A</v>
      </c>
      <c r="G172" s="49">
        <v>769841</v>
      </c>
      <c r="H172" s="46" t="str">
        <f t="shared" si="30"/>
        <v>N/A</v>
      </c>
      <c r="I172" s="12">
        <v>1429</v>
      </c>
      <c r="J172" s="12">
        <v>-89.1</v>
      </c>
      <c r="K172" s="14" t="s">
        <v>213</v>
      </c>
      <c r="L172" s="9" t="str">
        <f t="shared" si="31"/>
        <v>N/A</v>
      </c>
    </row>
    <row r="173" spans="1:12" ht="25.5" x14ac:dyDescent="0.2">
      <c r="A173" s="48" t="s">
        <v>1380</v>
      </c>
      <c r="B173" s="37" t="s">
        <v>213</v>
      </c>
      <c r="C173" s="49">
        <v>680279</v>
      </c>
      <c r="D173" s="46" t="str">
        <f t="shared" ref="D173:D187" si="32">IF($B173="N/A","N/A",IF(C173&gt;10,"No",IF(C173&lt;-10,"No","Yes")))</f>
        <v>N/A</v>
      </c>
      <c r="E173" s="49">
        <v>700781</v>
      </c>
      <c r="F173" s="46" t="str">
        <f t="shared" ref="F173:F187" si="33">IF($B173="N/A","N/A",IF(E173&gt;10,"No",IF(E173&lt;-10,"No","Yes")))</f>
        <v>N/A</v>
      </c>
      <c r="G173" s="49">
        <v>659830</v>
      </c>
      <c r="H173" s="46" t="str">
        <f t="shared" ref="H173:H187" si="34">IF($B173="N/A","N/A",IF(G173&gt;10,"No",IF(G173&lt;-10,"No","Yes")))</f>
        <v>N/A</v>
      </c>
      <c r="I173" s="12">
        <v>3.0139999999999998</v>
      </c>
      <c r="J173" s="12">
        <v>-5.84</v>
      </c>
      <c r="K173" s="47" t="s">
        <v>739</v>
      </c>
      <c r="L173" s="9" t="str">
        <f t="shared" ref="L173:L187" si="35">IF(J173="Div by 0", "N/A", IF(K173="N/A","N/A", IF(J173&gt;VALUE(MID(K173,1,2)), "No", IF(J173&lt;-1*VALUE(MID(K173,1,2)), "No", "Yes"))))</f>
        <v>Yes</v>
      </c>
    </row>
    <row r="174" spans="1:12" x14ac:dyDescent="0.2">
      <c r="A174" s="48" t="s">
        <v>649</v>
      </c>
      <c r="B174" s="37" t="s">
        <v>213</v>
      </c>
      <c r="C174" s="38">
        <v>5134</v>
      </c>
      <c r="D174" s="46" t="str">
        <f t="shared" si="32"/>
        <v>N/A</v>
      </c>
      <c r="E174" s="38">
        <v>5599</v>
      </c>
      <c r="F174" s="46" t="str">
        <f t="shared" si="33"/>
        <v>N/A</v>
      </c>
      <c r="G174" s="38">
        <v>5539</v>
      </c>
      <c r="H174" s="46" t="str">
        <f t="shared" si="34"/>
        <v>N/A</v>
      </c>
      <c r="I174" s="12">
        <v>9.0570000000000004</v>
      </c>
      <c r="J174" s="12">
        <v>-1.07</v>
      </c>
      <c r="K174" s="47" t="s">
        <v>739</v>
      </c>
      <c r="L174" s="9" t="str">
        <f t="shared" si="35"/>
        <v>Yes</v>
      </c>
    </row>
    <row r="175" spans="1:12" ht="25.5" x14ac:dyDescent="0.2">
      <c r="A175" s="48" t="s">
        <v>1381</v>
      </c>
      <c r="B175" s="37" t="s">
        <v>213</v>
      </c>
      <c r="C175" s="49">
        <v>132.50467472</v>
      </c>
      <c r="D175" s="46" t="str">
        <f t="shared" si="32"/>
        <v>N/A</v>
      </c>
      <c r="E175" s="49">
        <v>125.16181460999999</v>
      </c>
      <c r="F175" s="46" t="str">
        <f t="shared" si="33"/>
        <v>N/A</v>
      </c>
      <c r="G175" s="49">
        <v>119.12439068</v>
      </c>
      <c r="H175" s="46" t="str">
        <f t="shared" si="34"/>
        <v>N/A</v>
      </c>
      <c r="I175" s="12">
        <v>-5.54</v>
      </c>
      <c r="J175" s="12">
        <v>-4.82</v>
      </c>
      <c r="K175" s="47" t="s">
        <v>739</v>
      </c>
      <c r="L175" s="9" t="str">
        <f t="shared" si="35"/>
        <v>Yes</v>
      </c>
    </row>
    <row r="176" spans="1:12" ht="25.5" x14ac:dyDescent="0.2">
      <c r="A176" s="48" t="s">
        <v>1382</v>
      </c>
      <c r="B176" s="37" t="s">
        <v>213</v>
      </c>
      <c r="C176" s="49">
        <v>0</v>
      </c>
      <c r="D176" s="46" t="str">
        <f t="shared" si="32"/>
        <v>N/A</v>
      </c>
      <c r="E176" s="49">
        <v>0</v>
      </c>
      <c r="F176" s="46" t="str">
        <f t="shared" si="33"/>
        <v>N/A</v>
      </c>
      <c r="G176" s="49">
        <v>0</v>
      </c>
      <c r="H176" s="46" t="str">
        <f t="shared" si="34"/>
        <v>N/A</v>
      </c>
      <c r="I176" s="12" t="s">
        <v>1747</v>
      </c>
      <c r="J176" s="12" t="s">
        <v>1747</v>
      </c>
      <c r="K176" s="47" t="s">
        <v>739</v>
      </c>
      <c r="L176" s="9" t="str">
        <f t="shared" si="35"/>
        <v>N/A</v>
      </c>
    </row>
    <row r="177" spans="1:12" x14ac:dyDescent="0.2">
      <c r="A177" s="48" t="s">
        <v>516</v>
      </c>
      <c r="B177" s="37" t="s">
        <v>213</v>
      </c>
      <c r="C177" s="38">
        <v>0</v>
      </c>
      <c r="D177" s="46" t="str">
        <f t="shared" si="32"/>
        <v>N/A</v>
      </c>
      <c r="E177" s="38">
        <v>0</v>
      </c>
      <c r="F177" s="46" t="str">
        <f t="shared" si="33"/>
        <v>N/A</v>
      </c>
      <c r="G177" s="38">
        <v>0</v>
      </c>
      <c r="H177" s="46" t="str">
        <f t="shared" si="34"/>
        <v>N/A</v>
      </c>
      <c r="I177" s="12" t="s">
        <v>1747</v>
      </c>
      <c r="J177" s="12" t="s">
        <v>1747</v>
      </c>
      <c r="K177" s="47" t="s">
        <v>739</v>
      </c>
      <c r="L177" s="9" t="str">
        <f t="shared" si="35"/>
        <v>N/A</v>
      </c>
    </row>
    <row r="178" spans="1:12" ht="25.5" x14ac:dyDescent="0.2">
      <c r="A178" s="48" t="s">
        <v>1383</v>
      </c>
      <c r="B178" s="37" t="s">
        <v>213</v>
      </c>
      <c r="C178" s="49" t="s">
        <v>1747</v>
      </c>
      <c r="D178" s="46" t="str">
        <f t="shared" si="32"/>
        <v>N/A</v>
      </c>
      <c r="E178" s="49" t="s">
        <v>1747</v>
      </c>
      <c r="F178" s="46" t="str">
        <f t="shared" si="33"/>
        <v>N/A</v>
      </c>
      <c r="G178" s="49" t="s">
        <v>1747</v>
      </c>
      <c r="H178" s="46" t="str">
        <f t="shared" si="34"/>
        <v>N/A</v>
      </c>
      <c r="I178" s="12" t="s">
        <v>1747</v>
      </c>
      <c r="J178" s="12" t="s">
        <v>1747</v>
      </c>
      <c r="K178" s="47" t="s">
        <v>739</v>
      </c>
      <c r="L178" s="9" t="str">
        <f t="shared" si="35"/>
        <v>N/A</v>
      </c>
    </row>
    <row r="179" spans="1:12" ht="25.5" x14ac:dyDescent="0.2">
      <c r="A179" s="48" t="s">
        <v>1384</v>
      </c>
      <c r="B179" s="37" t="s">
        <v>213</v>
      </c>
      <c r="C179" s="49">
        <v>15022491</v>
      </c>
      <c r="D179" s="46" t="str">
        <f t="shared" si="32"/>
        <v>N/A</v>
      </c>
      <c r="E179" s="49">
        <v>15532078</v>
      </c>
      <c r="F179" s="46" t="str">
        <f t="shared" si="33"/>
        <v>N/A</v>
      </c>
      <c r="G179" s="49">
        <v>15972426</v>
      </c>
      <c r="H179" s="46" t="str">
        <f t="shared" si="34"/>
        <v>N/A</v>
      </c>
      <c r="I179" s="12">
        <v>3.3919999999999999</v>
      </c>
      <c r="J179" s="12">
        <v>2.835</v>
      </c>
      <c r="K179" s="47" t="s">
        <v>739</v>
      </c>
      <c r="L179" s="9" t="str">
        <f t="shared" si="35"/>
        <v>Yes</v>
      </c>
    </row>
    <row r="180" spans="1:12" x14ac:dyDescent="0.2">
      <c r="A180" s="48" t="s">
        <v>517</v>
      </c>
      <c r="B180" s="37" t="s">
        <v>213</v>
      </c>
      <c r="C180" s="38">
        <v>30466</v>
      </c>
      <c r="D180" s="46" t="str">
        <f t="shared" si="32"/>
        <v>N/A</v>
      </c>
      <c r="E180" s="38">
        <v>32144</v>
      </c>
      <c r="F180" s="46" t="str">
        <f t="shared" si="33"/>
        <v>N/A</v>
      </c>
      <c r="G180" s="38">
        <v>33566</v>
      </c>
      <c r="H180" s="46" t="str">
        <f t="shared" si="34"/>
        <v>N/A</v>
      </c>
      <c r="I180" s="12">
        <v>5.508</v>
      </c>
      <c r="J180" s="12">
        <v>4.4240000000000004</v>
      </c>
      <c r="K180" s="47" t="s">
        <v>739</v>
      </c>
      <c r="L180" s="9" t="str">
        <f t="shared" si="35"/>
        <v>Yes</v>
      </c>
    </row>
    <row r="181" spans="1:12" ht="25.5" x14ac:dyDescent="0.2">
      <c r="A181" s="48" t="s">
        <v>1385</v>
      </c>
      <c r="B181" s="37" t="s">
        <v>213</v>
      </c>
      <c r="C181" s="49">
        <v>493.09036302999999</v>
      </c>
      <c r="D181" s="46" t="str">
        <f t="shared" si="32"/>
        <v>N/A</v>
      </c>
      <c r="E181" s="49">
        <v>483.20302389</v>
      </c>
      <c r="F181" s="46" t="str">
        <f t="shared" si="33"/>
        <v>N/A</v>
      </c>
      <c r="G181" s="49">
        <v>475.85133766000001</v>
      </c>
      <c r="H181" s="46" t="str">
        <f t="shared" si="34"/>
        <v>N/A</v>
      </c>
      <c r="I181" s="12">
        <v>-2.0099999999999998</v>
      </c>
      <c r="J181" s="12">
        <v>-1.52</v>
      </c>
      <c r="K181" s="47" t="s">
        <v>739</v>
      </c>
      <c r="L181" s="9" t="str">
        <f t="shared" si="35"/>
        <v>Yes</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3801385556</v>
      </c>
      <c r="D185" s="46" t="str">
        <f t="shared" si="32"/>
        <v>N/A</v>
      </c>
      <c r="E185" s="49">
        <v>3996056708</v>
      </c>
      <c r="F185" s="46" t="str">
        <f t="shared" si="33"/>
        <v>N/A</v>
      </c>
      <c r="G185" s="49">
        <v>3981530487</v>
      </c>
      <c r="H185" s="46" t="str">
        <f t="shared" si="34"/>
        <v>N/A</v>
      </c>
      <c r="I185" s="12">
        <v>5.1210000000000004</v>
      </c>
      <c r="J185" s="12">
        <v>-0.36399999999999999</v>
      </c>
      <c r="K185" s="47" t="s">
        <v>739</v>
      </c>
      <c r="L185" s="9" t="str">
        <f t="shared" si="35"/>
        <v>Yes</v>
      </c>
    </row>
    <row r="186" spans="1:12" ht="25.5" x14ac:dyDescent="0.2">
      <c r="A186" s="48" t="s">
        <v>519</v>
      </c>
      <c r="B186" s="37" t="s">
        <v>213</v>
      </c>
      <c r="C186" s="38">
        <v>36009</v>
      </c>
      <c r="D186" s="46" t="str">
        <f t="shared" si="32"/>
        <v>N/A</v>
      </c>
      <c r="E186" s="38">
        <v>37465</v>
      </c>
      <c r="F186" s="46" t="str">
        <f t="shared" si="33"/>
        <v>N/A</v>
      </c>
      <c r="G186" s="38">
        <v>38754</v>
      </c>
      <c r="H186" s="46" t="str">
        <f t="shared" si="34"/>
        <v>N/A</v>
      </c>
      <c r="I186" s="12">
        <v>4.0430000000000001</v>
      </c>
      <c r="J186" s="12">
        <v>3.4409999999999998</v>
      </c>
      <c r="K186" s="47" t="s">
        <v>739</v>
      </c>
      <c r="L186" s="9" t="str">
        <f t="shared" si="35"/>
        <v>Yes</v>
      </c>
    </row>
    <row r="187" spans="1:12" ht="25.5" x14ac:dyDescent="0.2">
      <c r="A187" s="48" t="s">
        <v>1389</v>
      </c>
      <c r="B187" s="37" t="s">
        <v>213</v>
      </c>
      <c r="C187" s="49">
        <v>105567.65131</v>
      </c>
      <c r="D187" s="46" t="str">
        <f t="shared" si="32"/>
        <v>N/A</v>
      </c>
      <c r="E187" s="49">
        <v>106661.06254</v>
      </c>
      <c r="F187" s="46" t="str">
        <f t="shared" si="33"/>
        <v>N/A</v>
      </c>
      <c r="G187" s="49">
        <v>102738.56859</v>
      </c>
      <c r="H187" s="46" t="str">
        <f t="shared" si="34"/>
        <v>N/A</v>
      </c>
      <c r="I187" s="12">
        <v>1.036</v>
      </c>
      <c r="J187" s="12">
        <v>-3.68</v>
      </c>
      <c r="K187" s="47" t="s">
        <v>739</v>
      </c>
      <c r="L187" s="9" t="str">
        <f t="shared" si="35"/>
        <v>Yes</v>
      </c>
    </row>
    <row r="188" spans="1:12" x14ac:dyDescent="0.2">
      <c r="A188" s="4" t="s">
        <v>1390</v>
      </c>
      <c r="B188" s="37" t="s">
        <v>213</v>
      </c>
      <c r="C188" s="49">
        <v>7620513859</v>
      </c>
      <c r="D188" s="46" t="str">
        <f t="shared" ref="D188:D203" si="36">IF($B188="N/A","N/A",IF(C188&gt;10,"No",IF(C188&lt;-10,"No","Yes")))</f>
        <v>N/A</v>
      </c>
      <c r="E188" s="49">
        <v>7894367091</v>
      </c>
      <c r="F188" s="46" t="str">
        <f t="shared" ref="F188:F203" si="37">IF($B188="N/A","N/A",IF(E188&gt;10,"No",IF(E188&lt;-10,"No","Yes")))</f>
        <v>N/A</v>
      </c>
      <c r="G188" s="49">
        <v>7519213455</v>
      </c>
      <c r="H188" s="46" t="str">
        <f t="shared" ref="H188:H203" si="38">IF($B188="N/A","N/A",IF(G188&gt;10,"No",IF(G188&lt;-10,"No","Yes")))</f>
        <v>N/A</v>
      </c>
      <c r="I188" s="12">
        <v>3.5939999999999999</v>
      </c>
      <c r="J188" s="12">
        <v>-4.75</v>
      </c>
      <c r="K188" s="47" t="s">
        <v>739</v>
      </c>
      <c r="L188" s="9" t="str">
        <f t="shared" ref="L188:L203" si="39">IF(J188="Div by 0", "N/A", IF(K188="N/A","N/A", IF(J188&gt;VALUE(MID(K188,1,2)), "No", IF(J188&lt;-1*VALUE(MID(K188,1,2)), "No", "Yes"))))</f>
        <v>Yes</v>
      </c>
    </row>
    <row r="189" spans="1:12" x14ac:dyDescent="0.2">
      <c r="A189" s="4" t="s">
        <v>1487</v>
      </c>
      <c r="B189" s="37" t="s">
        <v>213</v>
      </c>
      <c r="C189" s="38">
        <v>156325</v>
      </c>
      <c r="D189" s="46" t="str">
        <f t="shared" si="36"/>
        <v>N/A</v>
      </c>
      <c r="E189" s="38">
        <v>158492</v>
      </c>
      <c r="F189" s="46" t="str">
        <f t="shared" si="37"/>
        <v>N/A</v>
      </c>
      <c r="G189" s="38">
        <v>156029</v>
      </c>
      <c r="H189" s="46" t="str">
        <f t="shared" si="38"/>
        <v>N/A</v>
      </c>
      <c r="I189" s="12">
        <v>1.3859999999999999</v>
      </c>
      <c r="J189" s="12">
        <v>-1.55</v>
      </c>
      <c r="K189" s="47" t="s">
        <v>739</v>
      </c>
      <c r="L189" s="9" t="str">
        <f t="shared" si="39"/>
        <v>Yes</v>
      </c>
    </row>
    <row r="190" spans="1:12" x14ac:dyDescent="0.2">
      <c r="A190" s="4" t="s">
        <v>1488</v>
      </c>
      <c r="B190" s="37" t="s">
        <v>213</v>
      </c>
      <c r="C190" s="49">
        <v>48747.889711000003</v>
      </c>
      <c r="D190" s="46" t="str">
        <f t="shared" si="36"/>
        <v>N/A</v>
      </c>
      <c r="E190" s="49">
        <v>49809.246466999997</v>
      </c>
      <c r="F190" s="46" t="str">
        <f t="shared" si="37"/>
        <v>N/A</v>
      </c>
      <c r="G190" s="49">
        <v>48191.127643</v>
      </c>
      <c r="H190" s="46" t="str">
        <f t="shared" si="38"/>
        <v>N/A</v>
      </c>
      <c r="I190" s="12">
        <v>2.177</v>
      </c>
      <c r="J190" s="12">
        <v>-3.25</v>
      </c>
      <c r="K190" s="47" t="s">
        <v>739</v>
      </c>
      <c r="L190" s="9" t="str">
        <f t="shared" si="39"/>
        <v>Yes</v>
      </c>
    </row>
    <row r="191" spans="1:12" x14ac:dyDescent="0.2">
      <c r="A191" s="4" t="s">
        <v>1489</v>
      </c>
      <c r="B191" s="37" t="s">
        <v>213</v>
      </c>
      <c r="C191" s="49">
        <v>40004.804860999997</v>
      </c>
      <c r="D191" s="46" t="str">
        <f t="shared" si="36"/>
        <v>N/A</v>
      </c>
      <c r="E191" s="49">
        <v>40565.320764999997</v>
      </c>
      <c r="F191" s="46" t="str">
        <f t="shared" si="37"/>
        <v>N/A</v>
      </c>
      <c r="G191" s="49">
        <v>38078.759418000001</v>
      </c>
      <c r="H191" s="46" t="str">
        <f t="shared" si="38"/>
        <v>N/A</v>
      </c>
      <c r="I191" s="12">
        <v>1.401</v>
      </c>
      <c r="J191" s="12">
        <v>-6.13</v>
      </c>
      <c r="K191" s="47" t="s">
        <v>739</v>
      </c>
      <c r="L191" s="9" t="str">
        <f t="shared" si="39"/>
        <v>Yes</v>
      </c>
    </row>
    <row r="192" spans="1:12" x14ac:dyDescent="0.2">
      <c r="A192" s="4" t="s">
        <v>1490</v>
      </c>
      <c r="B192" s="37" t="s">
        <v>213</v>
      </c>
      <c r="C192" s="49">
        <v>57406.842732999998</v>
      </c>
      <c r="D192" s="46" t="str">
        <f t="shared" si="36"/>
        <v>N/A</v>
      </c>
      <c r="E192" s="49">
        <v>59082.369348</v>
      </c>
      <c r="F192" s="46" t="str">
        <f t="shared" si="37"/>
        <v>N/A</v>
      </c>
      <c r="G192" s="49">
        <v>58386.863636000002</v>
      </c>
      <c r="H192" s="46" t="str">
        <f t="shared" si="38"/>
        <v>N/A</v>
      </c>
      <c r="I192" s="12">
        <v>2.919</v>
      </c>
      <c r="J192" s="12">
        <v>-1.18</v>
      </c>
      <c r="K192" s="47" t="s">
        <v>739</v>
      </c>
      <c r="L192" s="9" t="str">
        <f t="shared" si="39"/>
        <v>Yes</v>
      </c>
    </row>
    <row r="193" spans="1:12" x14ac:dyDescent="0.2">
      <c r="A193" s="48" t="s">
        <v>1491</v>
      </c>
      <c r="B193" s="37" t="s">
        <v>213</v>
      </c>
      <c r="C193" s="9">
        <v>24.219461711000001</v>
      </c>
      <c r="D193" s="46" t="str">
        <f t="shared" si="36"/>
        <v>N/A</v>
      </c>
      <c r="E193" s="9">
        <v>23.956299086000001</v>
      </c>
      <c r="F193" s="46" t="str">
        <f t="shared" si="37"/>
        <v>N/A</v>
      </c>
      <c r="G193" s="9">
        <v>22.98204346</v>
      </c>
      <c r="H193" s="46" t="str">
        <f t="shared" si="38"/>
        <v>N/A</v>
      </c>
      <c r="I193" s="12">
        <v>-1.0900000000000001</v>
      </c>
      <c r="J193" s="12">
        <v>-4.07</v>
      </c>
      <c r="K193" s="47" t="s">
        <v>739</v>
      </c>
      <c r="L193" s="9" t="str">
        <f t="shared" si="39"/>
        <v>Yes</v>
      </c>
    </row>
    <row r="194" spans="1:12" x14ac:dyDescent="0.2">
      <c r="A194" s="48" t="s">
        <v>1492</v>
      </c>
      <c r="B194" s="37" t="s">
        <v>213</v>
      </c>
      <c r="C194" s="9">
        <v>22.643073471000001</v>
      </c>
      <c r="D194" s="46" t="str">
        <f t="shared" si="36"/>
        <v>N/A</v>
      </c>
      <c r="E194" s="9">
        <v>22.681888814000001</v>
      </c>
      <c r="F194" s="46" t="str">
        <f t="shared" si="37"/>
        <v>N/A</v>
      </c>
      <c r="G194" s="9">
        <v>22.013270562999999</v>
      </c>
      <c r="H194" s="46" t="str">
        <f t="shared" si="38"/>
        <v>N/A</v>
      </c>
      <c r="I194" s="12">
        <v>0.1714</v>
      </c>
      <c r="J194" s="12">
        <v>-2.95</v>
      </c>
      <c r="K194" s="47" t="s">
        <v>739</v>
      </c>
      <c r="L194" s="9" t="str">
        <f t="shared" si="39"/>
        <v>Yes</v>
      </c>
    </row>
    <row r="195" spans="1:12" x14ac:dyDescent="0.2">
      <c r="A195" s="48" t="s">
        <v>1493</v>
      </c>
      <c r="B195" s="37" t="s">
        <v>213</v>
      </c>
      <c r="C195" s="9">
        <v>26.576535796000002</v>
      </c>
      <c r="D195" s="46" t="str">
        <f t="shared" si="36"/>
        <v>N/A</v>
      </c>
      <c r="E195" s="9">
        <v>25.996717042</v>
      </c>
      <c r="F195" s="46" t="str">
        <f t="shared" si="37"/>
        <v>N/A</v>
      </c>
      <c r="G195" s="9">
        <v>24.626354513999999</v>
      </c>
      <c r="H195" s="46" t="str">
        <f t="shared" si="38"/>
        <v>N/A</v>
      </c>
      <c r="I195" s="12">
        <v>-2.1800000000000002</v>
      </c>
      <c r="J195" s="12">
        <v>-5.27</v>
      </c>
      <c r="K195" s="47" t="s">
        <v>739</v>
      </c>
      <c r="L195" s="9" t="str">
        <f t="shared" si="39"/>
        <v>Yes</v>
      </c>
    </row>
    <row r="196" spans="1:12" ht="25.5" x14ac:dyDescent="0.2">
      <c r="A196" s="4" t="s">
        <v>1402</v>
      </c>
      <c r="B196" s="37" t="s">
        <v>213</v>
      </c>
      <c r="C196" s="49">
        <v>3801385556</v>
      </c>
      <c r="D196" s="46" t="str">
        <f t="shared" si="36"/>
        <v>N/A</v>
      </c>
      <c r="E196" s="49">
        <v>3996056708</v>
      </c>
      <c r="F196" s="46" t="str">
        <f t="shared" si="37"/>
        <v>N/A</v>
      </c>
      <c r="G196" s="49">
        <v>3981530487</v>
      </c>
      <c r="H196" s="46" t="str">
        <f t="shared" si="38"/>
        <v>N/A</v>
      </c>
      <c r="I196" s="12">
        <v>5.1210000000000004</v>
      </c>
      <c r="J196" s="12">
        <v>-0.36399999999999999</v>
      </c>
      <c r="K196" s="47" t="s">
        <v>739</v>
      </c>
      <c r="L196" s="9" t="str">
        <f t="shared" si="39"/>
        <v>Yes</v>
      </c>
    </row>
    <row r="197" spans="1:12" x14ac:dyDescent="0.2">
      <c r="A197" s="4" t="s">
        <v>1494</v>
      </c>
      <c r="B197" s="37" t="s">
        <v>213</v>
      </c>
      <c r="C197" s="38">
        <v>36009</v>
      </c>
      <c r="D197" s="46" t="str">
        <f t="shared" si="36"/>
        <v>N/A</v>
      </c>
      <c r="E197" s="38">
        <v>37465</v>
      </c>
      <c r="F197" s="46" t="str">
        <f t="shared" si="37"/>
        <v>N/A</v>
      </c>
      <c r="G197" s="38">
        <v>38754</v>
      </c>
      <c r="H197" s="46" t="str">
        <f t="shared" si="38"/>
        <v>N/A</v>
      </c>
      <c r="I197" s="12">
        <v>4.0430000000000001</v>
      </c>
      <c r="J197" s="12">
        <v>3.4409999999999998</v>
      </c>
      <c r="K197" s="47" t="s">
        <v>739</v>
      </c>
      <c r="L197" s="9" t="str">
        <f t="shared" si="39"/>
        <v>Yes</v>
      </c>
    </row>
    <row r="198" spans="1:12" ht="25.5" x14ac:dyDescent="0.2">
      <c r="A198" s="4" t="s">
        <v>1495</v>
      </c>
      <c r="B198" s="37" t="s">
        <v>213</v>
      </c>
      <c r="C198" s="49">
        <v>105567.65131</v>
      </c>
      <c r="D198" s="46" t="str">
        <f t="shared" si="36"/>
        <v>N/A</v>
      </c>
      <c r="E198" s="49">
        <v>106661.06254</v>
      </c>
      <c r="F198" s="46" t="str">
        <f t="shared" si="37"/>
        <v>N/A</v>
      </c>
      <c r="G198" s="49">
        <v>102738.56859</v>
      </c>
      <c r="H198" s="46" t="str">
        <f t="shared" si="38"/>
        <v>N/A</v>
      </c>
      <c r="I198" s="12">
        <v>1.036</v>
      </c>
      <c r="J198" s="12">
        <v>-3.68</v>
      </c>
      <c r="K198" s="47" t="s">
        <v>739</v>
      </c>
      <c r="L198" s="9" t="str">
        <f t="shared" si="39"/>
        <v>Yes</v>
      </c>
    </row>
    <row r="199" spans="1:12" ht="25.5" x14ac:dyDescent="0.2">
      <c r="A199" s="4" t="s">
        <v>1496</v>
      </c>
      <c r="B199" s="37" t="s">
        <v>213</v>
      </c>
      <c r="C199" s="49">
        <v>147742.26824999999</v>
      </c>
      <c r="D199" s="46" t="str">
        <f t="shared" si="36"/>
        <v>N/A</v>
      </c>
      <c r="E199" s="49">
        <v>148411.41648000001</v>
      </c>
      <c r="F199" s="46" t="str">
        <f t="shared" si="37"/>
        <v>N/A</v>
      </c>
      <c r="G199" s="49">
        <v>142313.73498000001</v>
      </c>
      <c r="H199" s="46" t="str">
        <f t="shared" si="38"/>
        <v>N/A</v>
      </c>
      <c r="I199" s="12">
        <v>0.45290000000000002</v>
      </c>
      <c r="J199" s="12">
        <v>-4.1100000000000003</v>
      </c>
      <c r="K199" s="47" t="s">
        <v>739</v>
      </c>
      <c r="L199" s="9" t="str">
        <f t="shared" si="39"/>
        <v>Yes</v>
      </c>
    </row>
    <row r="200" spans="1:12" ht="25.5" x14ac:dyDescent="0.2">
      <c r="A200" s="4" t="s">
        <v>1497</v>
      </c>
      <c r="B200" s="37" t="s">
        <v>213</v>
      </c>
      <c r="C200" s="49">
        <v>101942.9207</v>
      </c>
      <c r="D200" s="46" t="str">
        <f t="shared" si="36"/>
        <v>N/A</v>
      </c>
      <c r="E200" s="49">
        <v>102874.65693</v>
      </c>
      <c r="F200" s="46" t="str">
        <f t="shared" si="37"/>
        <v>N/A</v>
      </c>
      <c r="G200" s="49">
        <v>98887.749096</v>
      </c>
      <c r="H200" s="46" t="str">
        <f t="shared" si="38"/>
        <v>N/A</v>
      </c>
      <c r="I200" s="12">
        <v>0.91400000000000003</v>
      </c>
      <c r="J200" s="12">
        <v>-3.88</v>
      </c>
      <c r="K200" s="47" t="s">
        <v>739</v>
      </c>
      <c r="L200" s="9" t="str">
        <f t="shared" si="39"/>
        <v>Yes</v>
      </c>
    </row>
    <row r="201" spans="1:12" ht="25.5" x14ac:dyDescent="0.2">
      <c r="A201" s="4" t="s">
        <v>1498</v>
      </c>
      <c r="B201" s="37" t="s">
        <v>213</v>
      </c>
      <c r="C201" s="9">
        <v>5.5788811561999996</v>
      </c>
      <c r="D201" s="46" t="str">
        <f t="shared" si="36"/>
        <v>N/A</v>
      </c>
      <c r="E201" s="9">
        <v>5.6628898952000002</v>
      </c>
      <c r="F201" s="46" t="str">
        <f t="shared" si="37"/>
        <v>N/A</v>
      </c>
      <c r="G201" s="9">
        <v>5.7082088090000003</v>
      </c>
      <c r="H201" s="46" t="str">
        <f t="shared" si="38"/>
        <v>N/A</v>
      </c>
      <c r="I201" s="12">
        <v>1.506</v>
      </c>
      <c r="J201" s="12">
        <v>0.80030000000000001</v>
      </c>
      <c r="K201" s="47" t="s">
        <v>739</v>
      </c>
      <c r="L201" s="9" t="str">
        <f t="shared" si="39"/>
        <v>Yes</v>
      </c>
    </row>
    <row r="202" spans="1:12" ht="25.5" x14ac:dyDescent="0.2">
      <c r="A202" s="4" t="s">
        <v>1499</v>
      </c>
      <c r="B202" s="37" t="s">
        <v>213</v>
      </c>
      <c r="C202" s="9">
        <v>0.87186668290000002</v>
      </c>
      <c r="D202" s="46" t="str">
        <f t="shared" si="36"/>
        <v>N/A</v>
      </c>
      <c r="E202" s="9">
        <v>0.92857805510000002</v>
      </c>
      <c r="F202" s="46" t="str">
        <f t="shared" si="37"/>
        <v>N/A</v>
      </c>
      <c r="G202" s="9">
        <v>0.99870364680000001</v>
      </c>
      <c r="H202" s="46" t="str">
        <f t="shared" si="38"/>
        <v>N/A</v>
      </c>
      <c r="I202" s="12">
        <v>6.5049999999999999</v>
      </c>
      <c r="J202" s="12">
        <v>7.5519999999999996</v>
      </c>
      <c r="K202" s="47" t="s">
        <v>739</v>
      </c>
      <c r="L202" s="9" t="str">
        <f t="shared" si="39"/>
        <v>Yes</v>
      </c>
    </row>
    <row r="203" spans="1:12" ht="25.5" x14ac:dyDescent="0.2">
      <c r="A203" s="4" t="s">
        <v>1500</v>
      </c>
      <c r="B203" s="37" t="s">
        <v>213</v>
      </c>
      <c r="C203" s="9">
        <v>11.061820791000001</v>
      </c>
      <c r="D203" s="46" t="str">
        <f t="shared" si="36"/>
        <v>N/A</v>
      </c>
      <c r="E203" s="9">
        <v>11.149328885999999</v>
      </c>
      <c r="F203" s="46" t="str">
        <f t="shared" si="37"/>
        <v>N/A</v>
      </c>
      <c r="G203" s="9">
        <v>11.085789319</v>
      </c>
      <c r="H203" s="46" t="str">
        <f t="shared" si="38"/>
        <v>N/A</v>
      </c>
      <c r="I203" s="12">
        <v>0.79110000000000003</v>
      </c>
      <c r="J203" s="12">
        <v>-0.56999999999999995</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1508449</v>
      </c>
      <c r="D6" s="46" t="str">
        <f>IF($B6="N/A","N/A",IF(C6&gt;10,"No",IF(C6&lt;-10,"No","Yes")))</f>
        <v>N/A</v>
      </c>
      <c r="E6" s="38">
        <v>1483479</v>
      </c>
      <c r="F6" s="46" t="str">
        <f>IF($B6="N/A","N/A",IF(E6&gt;10,"No",IF(E6&lt;-10,"No","Yes")))</f>
        <v>N/A</v>
      </c>
      <c r="G6" s="38">
        <v>1400114</v>
      </c>
      <c r="H6" s="46" t="str">
        <f>IF($B6="N/A","N/A",IF(G6&gt;10,"No",IF(G6&lt;-10,"No","Yes")))</f>
        <v>N/A</v>
      </c>
      <c r="I6" s="12">
        <v>-1.66</v>
      </c>
      <c r="J6" s="12">
        <v>-5.62</v>
      </c>
      <c r="K6" s="47" t="s">
        <v>739</v>
      </c>
      <c r="L6" s="9" t="str">
        <f t="shared" ref="L6:L46" si="0">IF(J6="Div by 0", "N/A", IF(K6="N/A","N/A", IF(J6&gt;VALUE(MID(K6,1,2)), "No", IF(J6&lt;-1*VALUE(MID(K6,1,2)), "No", "Yes"))))</f>
        <v>Yes</v>
      </c>
    </row>
    <row r="7" spans="1:12" x14ac:dyDescent="0.2">
      <c r="A7" s="48" t="s">
        <v>10</v>
      </c>
      <c r="B7" s="37" t="s">
        <v>213</v>
      </c>
      <c r="C7" s="38">
        <v>1136057</v>
      </c>
      <c r="D7" s="46" t="str">
        <f>IF($B7="N/A","N/A",IF(C7&gt;10,"No",IF(C7&lt;-10,"No","Yes")))</f>
        <v>N/A</v>
      </c>
      <c r="E7" s="38">
        <v>1125091</v>
      </c>
      <c r="F7" s="46" t="str">
        <f>IF($B7="N/A","N/A",IF(E7&gt;10,"No",IF(E7&lt;-10,"No","Yes")))</f>
        <v>N/A</v>
      </c>
      <c r="G7" s="38">
        <v>1056822</v>
      </c>
      <c r="H7" s="46" t="str">
        <f>IF($B7="N/A","N/A",IF(G7&gt;10,"No",IF(G7&lt;-10,"No","Yes")))</f>
        <v>N/A</v>
      </c>
      <c r="I7" s="12">
        <v>-0.96499999999999997</v>
      </c>
      <c r="J7" s="12">
        <v>-6.07</v>
      </c>
      <c r="K7" s="47" t="s">
        <v>739</v>
      </c>
      <c r="L7" s="9" t="str">
        <f t="shared" si="0"/>
        <v>Yes</v>
      </c>
    </row>
    <row r="8" spans="1:12" x14ac:dyDescent="0.2">
      <c r="A8" s="48" t="s">
        <v>91</v>
      </c>
      <c r="B8" s="9" t="s">
        <v>297</v>
      </c>
      <c r="C8" s="8">
        <v>75.312920754999993</v>
      </c>
      <c r="D8" s="46" t="str">
        <f>IF($B8="N/A","N/A",IF(C8&gt;90,"No",IF(C8&lt;65,"No","Yes")))</f>
        <v>Yes</v>
      </c>
      <c r="E8" s="8">
        <v>75.841383665999999</v>
      </c>
      <c r="F8" s="46" t="str">
        <f>IF($B8="N/A","N/A",IF(E8&gt;90,"No",IF(E8&lt;65,"No","Yes")))</f>
        <v>Yes</v>
      </c>
      <c r="G8" s="8">
        <v>75.481139393000007</v>
      </c>
      <c r="H8" s="46" t="str">
        <f>IF($B8="N/A","N/A",IF(G8&gt;90,"No",IF(G8&lt;65,"No","Yes")))</f>
        <v>Yes</v>
      </c>
      <c r="I8" s="12">
        <v>0.70169999999999999</v>
      </c>
      <c r="J8" s="12">
        <v>-0.47499999999999998</v>
      </c>
      <c r="K8" s="47" t="s">
        <v>739</v>
      </c>
      <c r="L8" s="9" t="str">
        <f t="shared" si="0"/>
        <v>Yes</v>
      </c>
    </row>
    <row r="9" spans="1:12" x14ac:dyDescent="0.2">
      <c r="A9" s="48" t="s">
        <v>92</v>
      </c>
      <c r="B9" s="9" t="s">
        <v>298</v>
      </c>
      <c r="C9" s="8">
        <v>87.911035014999996</v>
      </c>
      <c r="D9" s="46" t="str">
        <f>IF($B9="N/A","N/A",IF(C9&gt;100,"No",IF(C9&lt;90,"No","Yes")))</f>
        <v>No</v>
      </c>
      <c r="E9" s="8">
        <v>88.333826791000007</v>
      </c>
      <c r="F9" s="46" t="str">
        <f>IF($B9="N/A","N/A",IF(E9&gt;100,"No",IF(E9&lt;90,"No","Yes")))</f>
        <v>No</v>
      </c>
      <c r="G9" s="8">
        <v>87.688281445000001</v>
      </c>
      <c r="H9" s="46" t="str">
        <f>IF($B9="N/A","N/A",IF(G9&gt;100,"No",IF(G9&lt;90,"No","Yes")))</f>
        <v>No</v>
      </c>
      <c r="I9" s="12">
        <v>0.48089999999999999</v>
      </c>
      <c r="J9" s="12">
        <v>-0.73099999999999998</v>
      </c>
      <c r="K9" s="47" t="s">
        <v>739</v>
      </c>
      <c r="L9" s="9" t="str">
        <f t="shared" si="0"/>
        <v>Yes</v>
      </c>
    </row>
    <row r="10" spans="1:12" x14ac:dyDescent="0.2">
      <c r="A10" s="48" t="s">
        <v>93</v>
      </c>
      <c r="B10" s="9" t="s">
        <v>299</v>
      </c>
      <c r="C10" s="8">
        <v>89.300529640999997</v>
      </c>
      <c r="D10" s="46" t="str">
        <f>IF($B10="N/A","N/A",IF(C10&gt;100,"No",IF(C10&lt;85,"No","Yes")))</f>
        <v>Yes</v>
      </c>
      <c r="E10" s="8">
        <v>89.654561185000006</v>
      </c>
      <c r="F10" s="46" t="str">
        <f>IF($B10="N/A","N/A",IF(E10&gt;100,"No",IF(E10&lt;85,"No","Yes")))</f>
        <v>Yes</v>
      </c>
      <c r="G10" s="8">
        <v>88.966904165000003</v>
      </c>
      <c r="H10" s="46" t="str">
        <f>IF($B10="N/A","N/A",IF(G10&gt;100,"No",IF(G10&lt;85,"No","Yes")))</f>
        <v>Yes</v>
      </c>
      <c r="I10" s="12">
        <v>0.39639999999999997</v>
      </c>
      <c r="J10" s="12">
        <v>-0.76700000000000002</v>
      </c>
      <c r="K10" s="47" t="s">
        <v>739</v>
      </c>
      <c r="L10" s="9" t="str">
        <f t="shared" si="0"/>
        <v>Yes</v>
      </c>
    </row>
    <row r="11" spans="1:12" x14ac:dyDescent="0.2">
      <c r="A11" s="48" t="s">
        <v>94</v>
      </c>
      <c r="B11" s="9" t="s">
        <v>300</v>
      </c>
      <c r="C11" s="8">
        <v>54.789812759999997</v>
      </c>
      <c r="D11" s="46" t="str">
        <f>IF($B11="N/A","N/A",IF(C11&gt;100,"No",IF(C11&lt;80,"No","Yes")))</f>
        <v>No</v>
      </c>
      <c r="E11" s="8">
        <v>54.592655743000002</v>
      </c>
      <c r="F11" s="46" t="str">
        <f>IF($B11="N/A","N/A",IF(E11&gt;100,"No",IF(E11&lt;80,"No","Yes")))</f>
        <v>No</v>
      </c>
      <c r="G11" s="8">
        <v>51.711424045999998</v>
      </c>
      <c r="H11" s="46" t="str">
        <f>IF($B11="N/A","N/A",IF(G11&gt;100,"No",IF(G11&lt;80,"No","Yes")))</f>
        <v>No</v>
      </c>
      <c r="I11" s="12">
        <v>-0.36</v>
      </c>
      <c r="J11" s="12">
        <v>-5.28</v>
      </c>
      <c r="K11" s="47" t="s">
        <v>739</v>
      </c>
      <c r="L11" s="9" t="str">
        <f t="shared" si="0"/>
        <v>Yes</v>
      </c>
    </row>
    <row r="12" spans="1:12" x14ac:dyDescent="0.2">
      <c r="A12" s="48" t="s">
        <v>95</v>
      </c>
      <c r="B12" s="9" t="s">
        <v>300</v>
      </c>
      <c r="C12" s="8">
        <v>63.913718824</v>
      </c>
      <c r="D12" s="46" t="str">
        <f>IF($B12="N/A","N/A",IF(C12&gt;100,"No",IF(C12&lt;80,"No","Yes")))</f>
        <v>No</v>
      </c>
      <c r="E12" s="8">
        <v>63.988126895000001</v>
      </c>
      <c r="F12" s="46" t="str">
        <f>IF($B12="N/A","N/A",IF(E12&gt;100,"No",IF(E12&lt;80,"No","Yes")))</f>
        <v>No</v>
      </c>
      <c r="G12" s="8">
        <v>62.973098329999999</v>
      </c>
      <c r="H12" s="46" t="str">
        <f>IF($B12="N/A","N/A",IF(G12&gt;100,"No",IF(G12&lt;80,"No","Yes")))</f>
        <v>No</v>
      </c>
      <c r="I12" s="12">
        <v>0.1164</v>
      </c>
      <c r="J12" s="12">
        <v>-1.59</v>
      </c>
      <c r="K12" s="47" t="s">
        <v>739</v>
      </c>
      <c r="L12" s="9" t="str">
        <f t="shared" si="0"/>
        <v>Yes</v>
      </c>
    </row>
    <row r="13" spans="1:12" x14ac:dyDescent="0.2">
      <c r="A13" s="3" t="s">
        <v>96</v>
      </c>
      <c r="B13" s="37" t="s">
        <v>213</v>
      </c>
      <c r="C13" s="38">
        <v>1134267.3899999999</v>
      </c>
      <c r="D13" s="46" t="str">
        <f t="shared" ref="D13:D44" si="1">IF($B13="N/A","N/A",IF(C13&gt;10,"No",IF(C13&lt;-10,"No","Yes")))</f>
        <v>N/A</v>
      </c>
      <c r="E13" s="38">
        <v>1126419.3899999999</v>
      </c>
      <c r="F13" s="46" t="str">
        <f t="shared" ref="F13:F44" si="2">IF($B13="N/A","N/A",IF(E13&gt;10,"No",IF(E13&lt;-10,"No","Yes")))</f>
        <v>N/A</v>
      </c>
      <c r="G13" s="38">
        <v>1068618.99</v>
      </c>
      <c r="H13" s="46" t="str">
        <f t="shared" ref="H13:H44" si="3">IF($B13="N/A","N/A",IF(G13&gt;10,"No",IF(G13&lt;-10,"No","Yes")))</f>
        <v>N/A</v>
      </c>
      <c r="I13" s="12">
        <v>-0.69199999999999995</v>
      </c>
      <c r="J13" s="12">
        <v>-5.13</v>
      </c>
      <c r="K13" s="47" t="s">
        <v>739</v>
      </c>
      <c r="L13" s="9" t="str">
        <f t="shared" si="0"/>
        <v>Yes</v>
      </c>
    </row>
    <row r="14" spans="1:12" x14ac:dyDescent="0.2">
      <c r="A14" s="3" t="s">
        <v>100</v>
      </c>
      <c r="B14" s="37" t="s">
        <v>213</v>
      </c>
      <c r="C14" s="38">
        <v>352768</v>
      </c>
      <c r="D14" s="46" t="str">
        <f t="shared" si="1"/>
        <v>N/A</v>
      </c>
      <c r="E14" s="38">
        <v>358018</v>
      </c>
      <c r="F14" s="46" t="str">
        <f t="shared" si="2"/>
        <v>N/A</v>
      </c>
      <c r="G14" s="38">
        <v>364149</v>
      </c>
      <c r="H14" s="46" t="str">
        <f t="shared" si="3"/>
        <v>N/A</v>
      </c>
      <c r="I14" s="12">
        <v>1.488</v>
      </c>
      <c r="J14" s="12">
        <v>1.712</v>
      </c>
      <c r="K14" s="47" t="s">
        <v>739</v>
      </c>
      <c r="L14" s="9" t="str">
        <f t="shared" si="0"/>
        <v>Yes</v>
      </c>
    </row>
    <row r="15" spans="1:12" x14ac:dyDescent="0.2">
      <c r="A15" s="3" t="s">
        <v>991</v>
      </c>
      <c r="B15" s="37" t="s">
        <v>213</v>
      </c>
      <c r="C15" s="38">
        <v>156543</v>
      </c>
      <c r="D15" s="46" t="str">
        <f t="shared" si="1"/>
        <v>N/A</v>
      </c>
      <c r="E15" s="38">
        <v>154594</v>
      </c>
      <c r="F15" s="46" t="str">
        <f t="shared" si="2"/>
        <v>N/A</v>
      </c>
      <c r="G15" s="38">
        <v>155396</v>
      </c>
      <c r="H15" s="46" t="str">
        <f t="shared" si="3"/>
        <v>N/A</v>
      </c>
      <c r="I15" s="12">
        <v>-1.25</v>
      </c>
      <c r="J15" s="12">
        <v>0.51880000000000004</v>
      </c>
      <c r="K15" s="47" t="s">
        <v>739</v>
      </c>
      <c r="L15" s="9" t="str">
        <f t="shared" si="0"/>
        <v>Yes</v>
      </c>
    </row>
    <row r="16" spans="1:12" x14ac:dyDescent="0.2">
      <c r="A16" s="3" t="s">
        <v>992</v>
      </c>
      <c r="B16" s="37" t="s">
        <v>213</v>
      </c>
      <c r="C16" s="38">
        <v>184659</v>
      </c>
      <c r="D16" s="46" t="str">
        <f t="shared" si="1"/>
        <v>N/A</v>
      </c>
      <c r="E16" s="38">
        <v>190596</v>
      </c>
      <c r="F16" s="46" t="str">
        <f t="shared" si="2"/>
        <v>N/A</v>
      </c>
      <c r="G16" s="38">
        <v>194818</v>
      </c>
      <c r="H16" s="46" t="str">
        <f t="shared" si="3"/>
        <v>N/A</v>
      </c>
      <c r="I16" s="12">
        <v>3.2149999999999999</v>
      </c>
      <c r="J16" s="12">
        <v>2.2149999999999999</v>
      </c>
      <c r="K16" s="47" t="s">
        <v>739</v>
      </c>
      <c r="L16" s="9" t="str">
        <f t="shared" si="0"/>
        <v>Yes</v>
      </c>
    </row>
    <row r="17" spans="1:12" x14ac:dyDescent="0.2">
      <c r="A17" s="3" t="s">
        <v>993</v>
      </c>
      <c r="B17" s="37" t="s">
        <v>213</v>
      </c>
      <c r="C17" s="38">
        <v>6145</v>
      </c>
      <c r="D17" s="46" t="str">
        <f t="shared" si="1"/>
        <v>N/A</v>
      </c>
      <c r="E17" s="38">
        <v>6847</v>
      </c>
      <c r="F17" s="46" t="str">
        <f t="shared" si="2"/>
        <v>N/A</v>
      </c>
      <c r="G17" s="38">
        <v>7760</v>
      </c>
      <c r="H17" s="46" t="str">
        <f t="shared" si="3"/>
        <v>N/A</v>
      </c>
      <c r="I17" s="12">
        <v>11.42</v>
      </c>
      <c r="J17" s="12">
        <v>13.33</v>
      </c>
      <c r="K17" s="47" t="s">
        <v>739</v>
      </c>
      <c r="L17" s="9" t="str">
        <f t="shared" si="0"/>
        <v>Yes</v>
      </c>
    </row>
    <row r="18" spans="1:12" x14ac:dyDescent="0.2">
      <c r="A18" s="3" t="s">
        <v>994</v>
      </c>
      <c r="B18" s="37" t="s">
        <v>213</v>
      </c>
      <c r="C18" s="38">
        <v>5420</v>
      </c>
      <c r="D18" s="46" t="str">
        <f t="shared" si="1"/>
        <v>N/A</v>
      </c>
      <c r="E18" s="38">
        <v>5980</v>
      </c>
      <c r="F18" s="46" t="str">
        <f t="shared" si="2"/>
        <v>N/A</v>
      </c>
      <c r="G18" s="38">
        <v>6174</v>
      </c>
      <c r="H18" s="46" t="str">
        <f t="shared" si="3"/>
        <v>N/A</v>
      </c>
      <c r="I18" s="12">
        <v>10.33</v>
      </c>
      <c r="J18" s="12">
        <v>3.2440000000000002</v>
      </c>
      <c r="K18" s="47" t="s">
        <v>739</v>
      </c>
      <c r="L18" s="9" t="str">
        <f t="shared" si="0"/>
        <v>Yes</v>
      </c>
    </row>
    <row r="19" spans="1:12" x14ac:dyDescent="0.2">
      <c r="A19" s="3" t="s">
        <v>995</v>
      </c>
      <c r="B19" s="37" t="s">
        <v>213</v>
      </c>
      <c r="C19" s="38">
        <v>11</v>
      </c>
      <c r="D19" s="46" t="str">
        <f t="shared" si="1"/>
        <v>N/A</v>
      </c>
      <c r="E19" s="38">
        <v>11</v>
      </c>
      <c r="F19" s="46" t="str">
        <f t="shared" si="2"/>
        <v>N/A</v>
      </c>
      <c r="G19" s="38">
        <v>11</v>
      </c>
      <c r="H19" s="46" t="str">
        <f t="shared" si="3"/>
        <v>N/A</v>
      </c>
      <c r="I19" s="12">
        <v>0</v>
      </c>
      <c r="J19" s="12">
        <v>0</v>
      </c>
      <c r="K19" s="47" t="s">
        <v>739</v>
      </c>
      <c r="L19" s="9" t="str">
        <f t="shared" si="0"/>
        <v>Yes</v>
      </c>
    </row>
    <row r="20" spans="1:12" x14ac:dyDescent="0.2">
      <c r="A20" s="3" t="s">
        <v>101</v>
      </c>
      <c r="B20" s="37" t="s">
        <v>213</v>
      </c>
      <c r="C20" s="38">
        <v>477304</v>
      </c>
      <c r="D20" s="46" t="str">
        <f t="shared" si="1"/>
        <v>N/A</v>
      </c>
      <c r="E20" s="38">
        <v>473890</v>
      </c>
      <c r="F20" s="46" t="str">
        <f t="shared" si="2"/>
        <v>N/A</v>
      </c>
      <c r="G20" s="38">
        <v>463442</v>
      </c>
      <c r="H20" s="46" t="str">
        <f t="shared" si="3"/>
        <v>N/A</v>
      </c>
      <c r="I20" s="12">
        <v>-0.71499999999999997</v>
      </c>
      <c r="J20" s="12">
        <v>-2.2000000000000002</v>
      </c>
      <c r="K20" s="47" t="s">
        <v>739</v>
      </c>
      <c r="L20" s="9" t="str">
        <f t="shared" si="0"/>
        <v>Yes</v>
      </c>
    </row>
    <row r="21" spans="1:12" x14ac:dyDescent="0.2">
      <c r="A21" s="3" t="s">
        <v>996</v>
      </c>
      <c r="B21" s="37" t="s">
        <v>213</v>
      </c>
      <c r="C21" s="38">
        <v>326776</v>
      </c>
      <c r="D21" s="46" t="str">
        <f t="shared" si="1"/>
        <v>N/A</v>
      </c>
      <c r="E21" s="38">
        <v>317190</v>
      </c>
      <c r="F21" s="46" t="str">
        <f t="shared" si="2"/>
        <v>N/A</v>
      </c>
      <c r="G21" s="38">
        <v>299604</v>
      </c>
      <c r="H21" s="46" t="str">
        <f t="shared" si="3"/>
        <v>N/A</v>
      </c>
      <c r="I21" s="12">
        <v>-2.93</v>
      </c>
      <c r="J21" s="12">
        <v>-5.54</v>
      </c>
      <c r="K21" s="47" t="s">
        <v>739</v>
      </c>
      <c r="L21" s="9" t="str">
        <f t="shared" si="0"/>
        <v>Yes</v>
      </c>
    </row>
    <row r="22" spans="1:12" x14ac:dyDescent="0.2">
      <c r="A22" s="3" t="s">
        <v>997</v>
      </c>
      <c r="B22" s="37" t="s">
        <v>213</v>
      </c>
      <c r="C22" s="38">
        <v>135931</v>
      </c>
      <c r="D22" s="46" t="str">
        <f t="shared" si="1"/>
        <v>N/A</v>
      </c>
      <c r="E22" s="38">
        <v>140261</v>
      </c>
      <c r="F22" s="46" t="str">
        <f t="shared" si="2"/>
        <v>N/A</v>
      </c>
      <c r="G22" s="38">
        <v>145188</v>
      </c>
      <c r="H22" s="46" t="str">
        <f t="shared" si="3"/>
        <v>N/A</v>
      </c>
      <c r="I22" s="12">
        <v>3.1850000000000001</v>
      </c>
      <c r="J22" s="12">
        <v>3.5129999999999999</v>
      </c>
      <c r="K22" s="47" t="s">
        <v>739</v>
      </c>
      <c r="L22" s="9" t="str">
        <f t="shared" si="0"/>
        <v>Yes</v>
      </c>
    </row>
    <row r="23" spans="1:12" x14ac:dyDescent="0.2">
      <c r="A23" s="3" t="s">
        <v>998</v>
      </c>
      <c r="B23" s="37" t="s">
        <v>213</v>
      </c>
      <c r="C23" s="38">
        <v>5646</v>
      </c>
      <c r="D23" s="46" t="str">
        <f t="shared" si="1"/>
        <v>N/A</v>
      </c>
      <c r="E23" s="38">
        <v>6688</v>
      </c>
      <c r="F23" s="46" t="str">
        <f t="shared" si="2"/>
        <v>N/A</v>
      </c>
      <c r="G23" s="38">
        <v>8262</v>
      </c>
      <c r="H23" s="46" t="str">
        <f t="shared" si="3"/>
        <v>N/A</v>
      </c>
      <c r="I23" s="12">
        <v>18.46</v>
      </c>
      <c r="J23" s="12">
        <v>23.53</v>
      </c>
      <c r="K23" s="47" t="s">
        <v>739</v>
      </c>
      <c r="L23" s="9" t="str">
        <f t="shared" si="0"/>
        <v>Yes</v>
      </c>
    </row>
    <row r="24" spans="1:12" x14ac:dyDescent="0.2">
      <c r="A24" s="3" t="s">
        <v>999</v>
      </c>
      <c r="B24" s="37" t="s">
        <v>213</v>
      </c>
      <c r="C24" s="38">
        <v>8951</v>
      </c>
      <c r="D24" s="46" t="str">
        <f t="shared" si="1"/>
        <v>N/A</v>
      </c>
      <c r="E24" s="38">
        <v>9751</v>
      </c>
      <c r="F24" s="46" t="str">
        <f t="shared" si="2"/>
        <v>N/A</v>
      </c>
      <c r="G24" s="38">
        <v>10388</v>
      </c>
      <c r="H24" s="46" t="str">
        <f t="shared" si="3"/>
        <v>N/A</v>
      </c>
      <c r="I24" s="12">
        <v>8.9380000000000006</v>
      </c>
      <c r="J24" s="12">
        <v>6.5330000000000004</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371288</v>
      </c>
      <c r="D26" s="46" t="str">
        <f t="shared" si="1"/>
        <v>N/A</v>
      </c>
      <c r="E26" s="38">
        <v>350723</v>
      </c>
      <c r="F26" s="46" t="str">
        <f t="shared" si="2"/>
        <v>N/A</v>
      </c>
      <c r="G26" s="38">
        <v>313803</v>
      </c>
      <c r="H26" s="46" t="str">
        <f t="shared" si="3"/>
        <v>N/A</v>
      </c>
      <c r="I26" s="12">
        <v>-5.54</v>
      </c>
      <c r="J26" s="12">
        <v>-10.5</v>
      </c>
      <c r="K26" s="47" t="s">
        <v>739</v>
      </c>
      <c r="L26" s="9" t="str">
        <f t="shared" si="0"/>
        <v>Yes</v>
      </c>
    </row>
    <row r="27" spans="1:12" x14ac:dyDescent="0.2">
      <c r="A27" s="3" t="s">
        <v>1001</v>
      </c>
      <c r="B27" s="37" t="s">
        <v>213</v>
      </c>
      <c r="C27" s="38">
        <v>176061</v>
      </c>
      <c r="D27" s="46" t="str">
        <f t="shared" si="1"/>
        <v>N/A</v>
      </c>
      <c r="E27" s="38">
        <v>168720</v>
      </c>
      <c r="F27" s="46" t="str">
        <f t="shared" si="2"/>
        <v>N/A</v>
      </c>
      <c r="G27" s="38">
        <v>139223</v>
      </c>
      <c r="H27" s="46" t="str">
        <f t="shared" si="3"/>
        <v>N/A</v>
      </c>
      <c r="I27" s="12">
        <v>-4.17</v>
      </c>
      <c r="J27" s="12">
        <v>-17.5</v>
      </c>
      <c r="K27" s="47" t="s">
        <v>739</v>
      </c>
      <c r="L27" s="9" t="str">
        <f t="shared" si="0"/>
        <v>Yes</v>
      </c>
    </row>
    <row r="28" spans="1:12" x14ac:dyDescent="0.2">
      <c r="A28" s="3" t="s">
        <v>1002</v>
      </c>
      <c r="B28" s="37" t="s">
        <v>213</v>
      </c>
      <c r="C28" s="38">
        <v>11</v>
      </c>
      <c r="D28" s="46" t="str">
        <f t="shared" si="1"/>
        <v>N/A</v>
      </c>
      <c r="E28" s="38">
        <v>11</v>
      </c>
      <c r="F28" s="46" t="str">
        <f t="shared" si="2"/>
        <v>N/A</v>
      </c>
      <c r="G28" s="38">
        <v>11</v>
      </c>
      <c r="H28" s="46" t="str">
        <f t="shared" si="3"/>
        <v>N/A</v>
      </c>
      <c r="I28" s="12">
        <v>-33.299999999999997</v>
      </c>
      <c r="J28" s="12">
        <v>0</v>
      </c>
      <c r="K28" s="47" t="s">
        <v>739</v>
      </c>
      <c r="L28" s="9" t="str">
        <f t="shared" si="0"/>
        <v>Yes</v>
      </c>
    </row>
    <row r="29" spans="1:12" x14ac:dyDescent="0.2">
      <c r="A29" s="3" t="s">
        <v>1003</v>
      </c>
      <c r="B29" s="37" t="s">
        <v>213</v>
      </c>
      <c r="C29" s="38">
        <v>65901</v>
      </c>
      <c r="D29" s="46" t="str">
        <f t="shared" si="1"/>
        <v>N/A</v>
      </c>
      <c r="E29" s="38">
        <v>59436</v>
      </c>
      <c r="F29" s="46" t="str">
        <f t="shared" si="2"/>
        <v>N/A</v>
      </c>
      <c r="G29" s="121">
        <v>53548</v>
      </c>
      <c r="H29" s="46" t="str">
        <f t="shared" si="3"/>
        <v>N/A</v>
      </c>
      <c r="I29" s="12">
        <v>-9.81</v>
      </c>
      <c r="J29" s="12">
        <v>-9.91</v>
      </c>
      <c r="K29" s="47" t="s">
        <v>739</v>
      </c>
      <c r="L29" s="9" t="str">
        <f t="shared" si="0"/>
        <v>Yes</v>
      </c>
    </row>
    <row r="30" spans="1:12" x14ac:dyDescent="0.2">
      <c r="A30" s="3" t="s">
        <v>1004</v>
      </c>
      <c r="B30" s="37" t="s">
        <v>213</v>
      </c>
      <c r="C30" s="38">
        <v>77575</v>
      </c>
      <c r="D30" s="46" t="str">
        <f t="shared" si="1"/>
        <v>N/A</v>
      </c>
      <c r="E30" s="38">
        <v>72242</v>
      </c>
      <c r="F30" s="46" t="str">
        <f t="shared" si="2"/>
        <v>N/A</v>
      </c>
      <c r="G30" s="38">
        <v>68105</v>
      </c>
      <c r="H30" s="46" t="str">
        <f t="shared" si="3"/>
        <v>N/A</v>
      </c>
      <c r="I30" s="12">
        <v>-6.87</v>
      </c>
      <c r="J30" s="12">
        <v>-5.73</v>
      </c>
      <c r="K30" s="47" t="s">
        <v>739</v>
      </c>
      <c r="L30" s="9" t="str">
        <f t="shared" si="0"/>
        <v>Yes</v>
      </c>
    </row>
    <row r="31" spans="1:12" x14ac:dyDescent="0.2">
      <c r="A31" s="3" t="s">
        <v>1005</v>
      </c>
      <c r="B31" s="37" t="s">
        <v>213</v>
      </c>
      <c r="C31" s="38">
        <v>5366</v>
      </c>
      <c r="D31" s="46" t="str">
        <f t="shared" si="1"/>
        <v>N/A</v>
      </c>
      <c r="E31" s="38">
        <v>4807</v>
      </c>
      <c r="F31" s="46" t="str">
        <f t="shared" si="2"/>
        <v>N/A</v>
      </c>
      <c r="G31" s="38">
        <v>7692</v>
      </c>
      <c r="H31" s="46" t="str">
        <f t="shared" si="3"/>
        <v>N/A</v>
      </c>
      <c r="I31" s="12">
        <v>-10.4</v>
      </c>
      <c r="J31" s="12">
        <v>60.02</v>
      </c>
      <c r="K31" s="47" t="s">
        <v>739</v>
      </c>
      <c r="L31" s="9" t="str">
        <f t="shared" si="0"/>
        <v>No</v>
      </c>
    </row>
    <row r="32" spans="1:12" x14ac:dyDescent="0.2">
      <c r="A32" s="3" t="s">
        <v>1006</v>
      </c>
      <c r="B32" s="37" t="s">
        <v>213</v>
      </c>
      <c r="C32" s="38">
        <v>45570</v>
      </c>
      <c r="D32" s="46" t="str">
        <f t="shared" si="1"/>
        <v>N/A</v>
      </c>
      <c r="E32" s="38">
        <v>44786</v>
      </c>
      <c r="F32" s="46" t="str">
        <f t="shared" si="2"/>
        <v>N/A</v>
      </c>
      <c r="G32" s="38">
        <v>44644</v>
      </c>
      <c r="H32" s="46" t="str">
        <f t="shared" si="3"/>
        <v>N/A</v>
      </c>
      <c r="I32" s="12">
        <v>-1.72</v>
      </c>
      <c r="J32" s="12">
        <v>-0.317</v>
      </c>
      <c r="K32" s="47" t="s">
        <v>739</v>
      </c>
      <c r="L32" s="9" t="str">
        <f t="shared" si="0"/>
        <v>Yes</v>
      </c>
    </row>
    <row r="33" spans="1:12" x14ac:dyDescent="0.2">
      <c r="A33" s="3" t="s">
        <v>1007</v>
      </c>
      <c r="B33" s="37" t="s">
        <v>213</v>
      </c>
      <c r="C33" s="38">
        <v>812</v>
      </c>
      <c r="D33" s="46" t="str">
        <f t="shared" si="1"/>
        <v>N/A</v>
      </c>
      <c r="E33" s="38">
        <v>730</v>
      </c>
      <c r="F33" s="46" t="str">
        <f t="shared" si="2"/>
        <v>N/A</v>
      </c>
      <c r="G33" s="38">
        <v>589</v>
      </c>
      <c r="H33" s="46" t="str">
        <f t="shared" si="3"/>
        <v>N/A</v>
      </c>
      <c r="I33" s="12">
        <v>-10.1</v>
      </c>
      <c r="J33" s="12">
        <v>-19.3</v>
      </c>
      <c r="K33" s="47" t="s">
        <v>739</v>
      </c>
      <c r="L33" s="9" t="str">
        <f t="shared" si="0"/>
        <v>Yes</v>
      </c>
    </row>
    <row r="34" spans="1:12" x14ac:dyDescent="0.2">
      <c r="A34" s="3" t="s">
        <v>105</v>
      </c>
      <c r="B34" s="37" t="s">
        <v>213</v>
      </c>
      <c r="C34" s="38">
        <v>307089</v>
      </c>
      <c r="D34" s="46" t="str">
        <f t="shared" si="1"/>
        <v>N/A</v>
      </c>
      <c r="E34" s="38">
        <v>300848</v>
      </c>
      <c r="F34" s="46" t="str">
        <f t="shared" si="2"/>
        <v>N/A</v>
      </c>
      <c r="G34" s="38">
        <v>258720</v>
      </c>
      <c r="H34" s="46" t="str">
        <f t="shared" si="3"/>
        <v>N/A</v>
      </c>
      <c r="I34" s="12">
        <v>-2.0299999999999998</v>
      </c>
      <c r="J34" s="12">
        <v>-14</v>
      </c>
      <c r="K34" s="47" t="s">
        <v>739</v>
      </c>
      <c r="L34" s="9" t="str">
        <f t="shared" si="0"/>
        <v>Yes</v>
      </c>
    </row>
    <row r="35" spans="1:12" x14ac:dyDescent="0.2">
      <c r="A35" s="3" t="s">
        <v>1008</v>
      </c>
      <c r="B35" s="37" t="s">
        <v>213</v>
      </c>
      <c r="C35" s="38">
        <v>81267</v>
      </c>
      <c r="D35" s="46" t="str">
        <f t="shared" si="1"/>
        <v>N/A</v>
      </c>
      <c r="E35" s="38">
        <v>77827</v>
      </c>
      <c r="F35" s="46" t="str">
        <f t="shared" si="2"/>
        <v>N/A</v>
      </c>
      <c r="G35" s="38">
        <v>57630</v>
      </c>
      <c r="H35" s="46" t="str">
        <f t="shared" si="3"/>
        <v>N/A</v>
      </c>
      <c r="I35" s="12">
        <v>-4.2300000000000004</v>
      </c>
      <c r="J35" s="12">
        <v>-26</v>
      </c>
      <c r="K35" s="47" t="s">
        <v>739</v>
      </c>
      <c r="L35" s="9" t="str">
        <f t="shared" si="0"/>
        <v>Yes</v>
      </c>
    </row>
    <row r="36" spans="1:12" x14ac:dyDescent="0.2">
      <c r="A36" s="3" t="s">
        <v>1009</v>
      </c>
      <c r="B36" s="37" t="s">
        <v>213</v>
      </c>
      <c r="C36" s="38">
        <v>11</v>
      </c>
      <c r="D36" s="46" t="str">
        <f t="shared" si="1"/>
        <v>N/A</v>
      </c>
      <c r="E36" s="38">
        <v>11</v>
      </c>
      <c r="F36" s="46" t="str">
        <f t="shared" si="2"/>
        <v>N/A</v>
      </c>
      <c r="G36" s="38">
        <v>11</v>
      </c>
      <c r="H36" s="46" t="str">
        <f t="shared" si="3"/>
        <v>N/A</v>
      </c>
      <c r="I36" s="12">
        <v>-16.7</v>
      </c>
      <c r="J36" s="12">
        <v>0</v>
      </c>
      <c r="K36" s="47" t="s">
        <v>739</v>
      </c>
      <c r="L36" s="9" t="str">
        <f t="shared" si="0"/>
        <v>Yes</v>
      </c>
    </row>
    <row r="37" spans="1:12" x14ac:dyDescent="0.2">
      <c r="A37" s="3" t="s">
        <v>1010</v>
      </c>
      <c r="B37" s="37" t="s">
        <v>213</v>
      </c>
      <c r="C37" s="38">
        <v>26140</v>
      </c>
      <c r="D37" s="46" t="str">
        <f t="shared" si="1"/>
        <v>N/A</v>
      </c>
      <c r="E37" s="38">
        <v>23784</v>
      </c>
      <c r="F37" s="46" t="str">
        <f t="shared" si="2"/>
        <v>N/A</v>
      </c>
      <c r="G37" s="38">
        <v>16625</v>
      </c>
      <c r="H37" s="46" t="str">
        <f t="shared" si="3"/>
        <v>N/A</v>
      </c>
      <c r="I37" s="12">
        <v>-9.01</v>
      </c>
      <c r="J37" s="12">
        <v>-30.1</v>
      </c>
      <c r="K37" s="47" t="s">
        <v>739</v>
      </c>
      <c r="L37" s="9" t="str">
        <f t="shared" si="0"/>
        <v>No</v>
      </c>
    </row>
    <row r="38" spans="1:12" x14ac:dyDescent="0.2">
      <c r="A38" s="3" t="s">
        <v>1011</v>
      </c>
      <c r="B38" s="37" t="s">
        <v>213</v>
      </c>
      <c r="C38" s="38">
        <v>52</v>
      </c>
      <c r="D38" s="46" t="str">
        <f t="shared" si="1"/>
        <v>N/A</v>
      </c>
      <c r="E38" s="38">
        <v>47</v>
      </c>
      <c r="F38" s="46" t="str">
        <f t="shared" si="2"/>
        <v>N/A</v>
      </c>
      <c r="G38" s="38">
        <v>56</v>
      </c>
      <c r="H38" s="46" t="str">
        <f t="shared" si="3"/>
        <v>N/A</v>
      </c>
      <c r="I38" s="12">
        <v>-9.6199999999999992</v>
      </c>
      <c r="J38" s="12">
        <v>19.149999999999999</v>
      </c>
      <c r="K38" s="47" t="s">
        <v>739</v>
      </c>
      <c r="L38" s="9" t="str">
        <f t="shared" si="0"/>
        <v>Yes</v>
      </c>
    </row>
    <row r="39" spans="1:12" x14ac:dyDescent="0.2">
      <c r="A39" s="3" t="s">
        <v>1012</v>
      </c>
      <c r="B39" s="37" t="s">
        <v>213</v>
      </c>
      <c r="C39" s="38">
        <v>11196</v>
      </c>
      <c r="D39" s="46" t="str">
        <f t="shared" si="1"/>
        <v>N/A</v>
      </c>
      <c r="E39" s="38">
        <v>10206</v>
      </c>
      <c r="F39" s="46" t="str">
        <f t="shared" si="2"/>
        <v>N/A</v>
      </c>
      <c r="G39" s="38">
        <v>20329</v>
      </c>
      <c r="H39" s="46" t="str">
        <f t="shared" si="3"/>
        <v>N/A</v>
      </c>
      <c r="I39" s="12">
        <v>-8.84</v>
      </c>
      <c r="J39" s="12">
        <v>99.19</v>
      </c>
      <c r="K39" s="47" t="s">
        <v>739</v>
      </c>
      <c r="L39" s="9" t="str">
        <f t="shared" si="0"/>
        <v>No</v>
      </c>
    </row>
    <row r="40" spans="1:12" x14ac:dyDescent="0.2">
      <c r="A40" s="3" t="s">
        <v>1013</v>
      </c>
      <c r="B40" s="37" t="s">
        <v>213</v>
      </c>
      <c r="C40" s="38">
        <v>188428</v>
      </c>
      <c r="D40" s="46" t="str">
        <f t="shared" si="1"/>
        <v>N/A</v>
      </c>
      <c r="E40" s="38">
        <v>188979</v>
      </c>
      <c r="F40" s="46" t="str">
        <f t="shared" si="2"/>
        <v>N/A</v>
      </c>
      <c r="G40" s="38">
        <v>164075</v>
      </c>
      <c r="H40" s="46" t="str">
        <f t="shared" si="3"/>
        <v>N/A</v>
      </c>
      <c r="I40" s="12">
        <v>0.29239999999999999</v>
      </c>
      <c r="J40" s="12">
        <v>-13.2</v>
      </c>
      <c r="K40" s="47" t="s">
        <v>739</v>
      </c>
      <c r="L40" s="9" t="str">
        <f t="shared" si="0"/>
        <v>Yes</v>
      </c>
    </row>
    <row r="41" spans="1:12" x14ac:dyDescent="0.2">
      <c r="A41" s="48" t="s">
        <v>84</v>
      </c>
      <c r="B41" s="37" t="s">
        <v>213</v>
      </c>
      <c r="C41" s="49">
        <v>28271346099</v>
      </c>
      <c r="D41" s="46" t="str">
        <f t="shared" si="1"/>
        <v>N/A</v>
      </c>
      <c r="E41" s="49">
        <v>28382386734</v>
      </c>
      <c r="F41" s="46" t="str">
        <f t="shared" si="2"/>
        <v>N/A</v>
      </c>
      <c r="G41" s="49">
        <v>26753637890</v>
      </c>
      <c r="H41" s="46" t="str">
        <f t="shared" si="3"/>
        <v>N/A</v>
      </c>
      <c r="I41" s="12">
        <v>0.39279999999999998</v>
      </c>
      <c r="J41" s="12">
        <v>-5.74</v>
      </c>
      <c r="K41" s="47" t="s">
        <v>739</v>
      </c>
      <c r="L41" s="9" t="str">
        <f t="shared" si="0"/>
        <v>Yes</v>
      </c>
    </row>
    <row r="42" spans="1:12" x14ac:dyDescent="0.2">
      <c r="A42" s="48" t="s">
        <v>1501</v>
      </c>
      <c r="B42" s="37" t="s">
        <v>213</v>
      </c>
      <c r="C42" s="49">
        <v>18741.996646</v>
      </c>
      <c r="D42" s="46" t="str">
        <f t="shared" si="1"/>
        <v>N/A</v>
      </c>
      <c r="E42" s="49">
        <v>19132.314468</v>
      </c>
      <c r="F42" s="46" t="str">
        <f t="shared" si="2"/>
        <v>N/A</v>
      </c>
      <c r="G42" s="49">
        <v>19108.185398000001</v>
      </c>
      <c r="H42" s="46" t="str">
        <f t="shared" si="3"/>
        <v>N/A</v>
      </c>
      <c r="I42" s="12">
        <v>2.0830000000000002</v>
      </c>
      <c r="J42" s="12">
        <v>-0.126</v>
      </c>
      <c r="K42" s="47" t="s">
        <v>739</v>
      </c>
      <c r="L42" s="9" t="str">
        <f t="shared" si="0"/>
        <v>Yes</v>
      </c>
    </row>
    <row r="43" spans="1:12" x14ac:dyDescent="0.2">
      <c r="A43" s="48" t="s">
        <v>1502</v>
      </c>
      <c r="B43" s="37" t="s">
        <v>213</v>
      </c>
      <c r="C43" s="49">
        <v>24885.499670000001</v>
      </c>
      <c r="D43" s="46" t="str">
        <f t="shared" si="1"/>
        <v>N/A</v>
      </c>
      <c r="E43" s="49">
        <v>25226.747643999999</v>
      </c>
      <c r="F43" s="46" t="str">
        <f t="shared" si="2"/>
        <v>N/A</v>
      </c>
      <c r="G43" s="49">
        <v>25315.178800000002</v>
      </c>
      <c r="H43" s="46" t="str">
        <f t="shared" si="3"/>
        <v>N/A</v>
      </c>
      <c r="I43" s="12">
        <v>1.371</v>
      </c>
      <c r="J43" s="12">
        <v>0.35049999999999998</v>
      </c>
      <c r="K43" s="47" t="s">
        <v>739</v>
      </c>
      <c r="L43" s="9" t="str">
        <f t="shared" si="0"/>
        <v>Yes</v>
      </c>
    </row>
    <row r="44" spans="1:12" x14ac:dyDescent="0.2">
      <c r="A44" s="4" t="s">
        <v>107</v>
      </c>
      <c r="B44" s="37" t="s">
        <v>213</v>
      </c>
      <c r="C44" s="49">
        <v>1144406601</v>
      </c>
      <c r="D44" s="46" t="str">
        <f t="shared" si="1"/>
        <v>N/A</v>
      </c>
      <c r="E44" s="49">
        <v>1290003082</v>
      </c>
      <c r="F44" s="46" t="str">
        <f t="shared" si="2"/>
        <v>N/A</v>
      </c>
      <c r="G44" s="49">
        <v>1537966982</v>
      </c>
      <c r="H44" s="46" t="str">
        <f t="shared" si="3"/>
        <v>N/A</v>
      </c>
      <c r="I44" s="12">
        <v>12.72</v>
      </c>
      <c r="J44" s="12">
        <v>19.22</v>
      </c>
      <c r="K44" s="47" t="s">
        <v>739</v>
      </c>
      <c r="L44" s="9" t="str">
        <f t="shared" si="0"/>
        <v>Yes</v>
      </c>
    </row>
    <row r="45" spans="1:12" x14ac:dyDescent="0.2">
      <c r="A45" s="48" t="s">
        <v>158</v>
      </c>
      <c r="B45" s="50" t="s">
        <v>217</v>
      </c>
      <c r="C45" s="1">
        <v>96495</v>
      </c>
      <c r="D45" s="46" t="str">
        <f>IF($B45="N/A","N/A",IF(C45&gt;0,"No",IF(C45&lt;0,"No","Yes")))</f>
        <v>No</v>
      </c>
      <c r="E45" s="1">
        <v>96491</v>
      </c>
      <c r="F45" s="46" t="str">
        <f>IF($B45="N/A","N/A",IF(E45&gt;0,"No",IF(E45&lt;0,"No","Yes")))</f>
        <v>No</v>
      </c>
      <c r="G45" s="1">
        <v>88526</v>
      </c>
      <c r="H45" s="46" t="str">
        <f>IF($B45="N/A","N/A",IF(G45&gt;0,"No",IF(G45&lt;0,"No","Yes")))</f>
        <v>No</v>
      </c>
      <c r="I45" s="12">
        <v>-4.0000000000000001E-3</v>
      </c>
      <c r="J45" s="12">
        <v>-8.25</v>
      </c>
      <c r="K45" s="47" t="s">
        <v>739</v>
      </c>
      <c r="L45" s="9" t="str">
        <f t="shared" si="0"/>
        <v>Yes</v>
      </c>
    </row>
    <row r="46" spans="1:12" x14ac:dyDescent="0.2">
      <c r="A46" s="48" t="s">
        <v>156</v>
      </c>
      <c r="B46" s="37" t="s">
        <v>213</v>
      </c>
      <c r="C46" s="49">
        <v>1144406601</v>
      </c>
      <c r="D46" s="46" t="str">
        <f t="shared" ref="D46:D47" si="4">IF($B46="N/A","N/A",IF(C46&gt;10,"No",IF(C46&lt;-10,"No","Yes")))</f>
        <v>N/A</v>
      </c>
      <c r="E46" s="49">
        <v>1290003082</v>
      </c>
      <c r="F46" s="46" t="str">
        <f t="shared" ref="F46:F47" si="5">IF($B46="N/A","N/A",IF(E46&gt;10,"No",IF(E46&lt;-10,"No","Yes")))</f>
        <v>N/A</v>
      </c>
      <c r="G46" s="49">
        <v>1537966982</v>
      </c>
      <c r="H46" s="46" t="str">
        <f t="shared" ref="H46:H47" si="6">IF($B46="N/A","N/A",IF(G46&gt;10,"No",IF(G46&lt;-10,"No","Yes")))</f>
        <v>N/A</v>
      </c>
      <c r="I46" s="12">
        <v>12.72</v>
      </c>
      <c r="J46" s="12">
        <v>19.22</v>
      </c>
      <c r="K46" s="47" t="s">
        <v>739</v>
      </c>
      <c r="L46" s="9" t="str">
        <f t="shared" si="0"/>
        <v>Yes</v>
      </c>
    </row>
    <row r="47" spans="1:12" x14ac:dyDescent="0.2">
      <c r="A47" s="48" t="s">
        <v>1304</v>
      </c>
      <c r="B47" s="37" t="s">
        <v>213</v>
      </c>
      <c r="C47" s="49">
        <v>11859.750255999999</v>
      </c>
      <c r="D47" s="46" t="str">
        <f t="shared" si="4"/>
        <v>N/A</v>
      </c>
      <c r="E47" s="49">
        <v>13369.15445</v>
      </c>
      <c r="F47" s="46" t="str">
        <f t="shared" si="5"/>
        <v>N/A</v>
      </c>
      <c r="G47" s="49">
        <v>17373.054040999999</v>
      </c>
      <c r="H47" s="46" t="str">
        <f t="shared" si="6"/>
        <v>N/A</v>
      </c>
      <c r="I47" s="12">
        <v>12.73</v>
      </c>
      <c r="J47" s="12">
        <v>29.95</v>
      </c>
      <c r="K47" s="47" t="s">
        <v>739</v>
      </c>
      <c r="L47" s="9" t="str">
        <f>IF(J47="Div by 0", "N/A", IF(OR(J47="N/A",K47="N/A"),"N/A", IF(J47&gt;VALUE(MID(K47,1,2)), "No", IF(J47&lt;-1*VALUE(MID(K47,1,2)), "No", "Yes"))))</f>
        <v>Yes</v>
      </c>
    </row>
    <row r="48" spans="1:12" x14ac:dyDescent="0.2">
      <c r="A48" s="48" t="s">
        <v>1503</v>
      </c>
      <c r="B48" s="37" t="s">
        <v>213</v>
      </c>
      <c r="C48" s="49">
        <v>25929.506658999999</v>
      </c>
      <c r="D48" s="46" t="str">
        <f t="shared" ref="D48:D74" si="7">IF($B48="N/A","N/A",IF(C48&gt;10,"No",IF(C48&lt;-10,"No","Yes")))</f>
        <v>N/A</v>
      </c>
      <c r="E48" s="49">
        <v>25784.941030999998</v>
      </c>
      <c r="F48" s="46" t="str">
        <f t="shared" ref="F48:F74" si="8">IF($B48="N/A","N/A",IF(E48&gt;10,"No",IF(E48&lt;-10,"No","Yes")))</f>
        <v>N/A</v>
      </c>
      <c r="G48" s="49">
        <v>24789.049057</v>
      </c>
      <c r="H48" s="46" t="str">
        <f t="shared" ref="H48:H74" si="9">IF($B48="N/A","N/A",IF(G48&gt;10,"No",IF(G48&lt;-10,"No","Yes")))</f>
        <v>N/A</v>
      </c>
      <c r="I48" s="12">
        <v>-0.55800000000000005</v>
      </c>
      <c r="J48" s="12">
        <v>-3.86</v>
      </c>
      <c r="K48" s="47" t="s">
        <v>739</v>
      </c>
      <c r="L48" s="9" t="str">
        <f t="shared" ref="L48:L74" si="10">IF(J48="Div by 0", "N/A", IF(K48="N/A","N/A", IF(J48&gt;VALUE(MID(K48,1,2)), "No", IF(J48&lt;-1*VALUE(MID(K48,1,2)), "No", "Yes"))))</f>
        <v>Yes</v>
      </c>
    </row>
    <row r="49" spans="1:12" x14ac:dyDescent="0.2">
      <c r="A49" s="48" t="s">
        <v>1504</v>
      </c>
      <c r="B49" s="37" t="s">
        <v>213</v>
      </c>
      <c r="C49" s="49">
        <v>17130.563346999999</v>
      </c>
      <c r="D49" s="46" t="str">
        <f t="shared" si="7"/>
        <v>N/A</v>
      </c>
      <c r="E49" s="49">
        <v>17423.568496</v>
      </c>
      <c r="F49" s="46" t="str">
        <f t="shared" si="8"/>
        <v>N/A</v>
      </c>
      <c r="G49" s="49">
        <v>16443.140363999999</v>
      </c>
      <c r="H49" s="46" t="str">
        <f t="shared" si="9"/>
        <v>N/A</v>
      </c>
      <c r="I49" s="12">
        <v>1.71</v>
      </c>
      <c r="J49" s="12">
        <v>-5.63</v>
      </c>
      <c r="K49" s="47" t="s">
        <v>739</v>
      </c>
      <c r="L49" s="9" t="str">
        <f t="shared" si="10"/>
        <v>Yes</v>
      </c>
    </row>
    <row r="50" spans="1:12" x14ac:dyDescent="0.2">
      <c r="A50" s="48" t="s">
        <v>1505</v>
      </c>
      <c r="B50" s="37" t="s">
        <v>213</v>
      </c>
      <c r="C50" s="49">
        <v>34511.069646999997</v>
      </c>
      <c r="D50" s="46" t="str">
        <f t="shared" si="7"/>
        <v>N/A</v>
      </c>
      <c r="E50" s="49">
        <v>33731.147715999999</v>
      </c>
      <c r="F50" s="46" t="str">
        <f t="shared" si="8"/>
        <v>N/A</v>
      </c>
      <c r="G50" s="49">
        <v>32643.967549000001</v>
      </c>
      <c r="H50" s="46" t="str">
        <f t="shared" si="9"/>
        <v>N/A</v>
      </c>
      <c r="I50" s="12">
        <v>-2.2599999999999998</v>
      </c>
      <c r="J50" s="12">
        <v>-3.22</v>
      </c>
      <c r="K50" s="47" t="s">
        <v>739</v>
      </c>
      <c r="L50" s="9" t="str">
        <f t="shared" si="10"/>
        <v>Yes</v>
      </c>
    </row>
    <row r="51" spans="1:12" x14ac:dyDescent="0.2">
      <c r="A51" s="48" t="s">
        <v>1506</v>
      </c>
      <c r="B51" s="37" t="s">
        <v>213</v>
      </c>
      <c r="C51" s="49">
        <v>5998.5903987000002</v>
      </c>
      <c r="D51" s="46" t="str">
        <f t="shared" si="7"/>
        <v>N/A</v>
      </c>
      <c r="E51" s="49">
        <v>6412.9095954000004</v>
      </c>
      <c r="F51" s="46" t="str">
        <f t="shared" si="8"/>
        <v>N/A</v>
      </c>
      <c r="G51" s="49">
        <v>5899.5404638999998</v>
      </c>
      <c r="H51" s="46" t="str">
        <f t="shared" si="9"/>
        <v>N/A</v>
      </c>
      <c r="I51" s="12">
        <v>6.907</v>
      </c>
      <c r="J51" s="12">
        <v>-8.01</v>
      </c>
      <c r="K51" s="47" t="s">
        <v>739</v>
      </c>
      <c r="L51" s="9" t="str">
        <f t="shared" si="10"/>
        <v>Yes</v>
      </c>
    </row>
    <row r="52" spans="1:12" x14ac:dyDescent="0.2">
      <c r="A52" s="48" t="s">
        <v>1507</v>
      </c>
      <c r="B52" s="37" t="s">
        <v>213</v>
      </c>
      <c r="C52" s="49">
        <v>10293.246125</v>
      </c>
      <c r="D52" s="46" t="str">
        <f t="shared" si="7"/>
        <v>N/A</v>
      </c>
      <c r="E52" s="49">
        <v>10862.440301000001</v>
      </c>
      <c r="F52" s="46" t="str">
        <f t="shared" si="8"/>
        <v>N/A</v>
      </c>
      <c r="G52" s="49">
        <v>10737.978782</v>
      </c>
      <c r="H52" s="46" t="str">
        <f t="shared" si="9"/>
        <v>N/A</v>
      </c>
      <c r="I52" s="12">
        <v>5.53</v>
      </c>
      <c r="J52" s="12">
        <v>-1.1499999999999999</v>
      </c>
      <c r="K52" s="47" t="s">
        <v>739</v>
      </c>
      <c r="L52" s="9" t="str">
        <f t="shared" si="10"/>
        <v>Yes</v>
      </c>
    </row>
    <row r="53" spans="1:12" x14ac:dyDescent="0.2">
      <c r="A53" s="48" t="s">
        <v>1508</v>
      </c>
      <c r="B53" s="37" t="s">
        <v>213</v>
      </c>
      <c r="C53" s="49">
        <v>85</v>
      </c>
      <c r="D53" s="46" t="str">
        <f t="shared" si="7"/>
        <v>N/A</v>
      </c>
      <c r="E53" s="49">
        <v>5455</v>
      </c>
      <c r="F53" s="46" t="str">
        <f t="shared" si="8"/>
        <v>N/A</v>
      </c>
      <c r="G53" s="49">
        <v>0</v>
      </c>
      <c r="H53" s="46" t="str">
        <f t="shared" si="9"/>
        <v>N/A</v>
      </c>
      <c r="I53" s="12">
        <v>6318</v>
      </c>
      <c r="J53" s="12">
        <v>-100</v>
      </c>
      <c r="K53" s="47" t="s">
        <v>739</v>
      </c>
      <c r="L53" s="9" t="str">
        <f t="shared" si="10"/>
        <v>No</v>
      </c>
    </row>
    <row r="54" spans="1:12" x14ac:dyDescent="0.2">
      <c r="A54" s="48" t="s">
        <v>1509</v>
      </c>
      <c r="B54" s="37" t="s">
        <v>213</v>
      </c>
      <c r="C54" s="49">
        <v>34599.027286999997</v>
      </c>
      <c r="D54" s="46" t="str">
        <f t="shared" si="7"/>
        <v>N/A</v>
      </c>
      <c r="E54" s="49">
        <v>35189.181389999998</v>
      </c>
      <c r="F54" s="46" t="str">
        <f t="shared" si="8"/>
        <v>N/A</v>
      </c>
      <c r="G54" s="49">
        <v>33709.796799000003</v>
      </c>
      <c r="H54" s="46" t="str">
        <f t="shared" si="9"/>
        <v>N/A</v>
      </c>
      <c r="I54" s="12">
        <v>1.706</v>
      </c>
      <c r="J54" s="12">
        <v>-4.2</v>
      </c>
      <c r="K54" s="47" t="s">
        <v>739</v>
      </c>
      <c r="L54" s="9" t="str">
        <f t="shared" si="10"/>
        <v>Yes</v>
      </c>
    </row>
    <row r="55" spans="1:12" x14ac:dyDescent="0.2">
      <c r="A55" s="48" t="s">
        <v>1510</v>
      </c>
      <c r="B55" s="37" t="s">
        <v>213</v>
      </c>
      <c r="C55" s="49">
        <v>31446.772381999999</v>
      </c>
      <c r="D55" s="46" t="str">
        <f t="shared" si="7"/>
        <v>N/A</v>
      </c>
      <c r="E55" s="49">
        <v>32210.614713999999</v>
      </c>
      <c r="F55" s="46" t="str">
        <f t="shared" si="8"/>
        <v>N/A</v>
      </c>
      <c r="G55" s="49">
        <v>31087.371493999999</v>
      </c>
      <c r="H55" s="46" t="str">
        <f t="shared" si="9"/>
        <v>N/A</v>
      </c>
      <c r="I55" s="12">
        <v>2.4289999999999998</v>
      </c>
      <c r="J55" s="12">
        <v>-3.49</v>
      </c>
      <c r="K55" s="47" t="s">
        <v>739</v>
      </c>
      <c r="L55" s="9" t="str">
        <f t="shared" si="10"/>
        <v>Yes</v>
      </c>
    </row>
    <row r="56" spans="1:12" ht="25.5" x14ac:dyDescent="0.2">
      <c r="A56" s="48" t="s">
        <v>1511</v>
      </c>
      <c r="B56" s="37" t="s">
        <v>213</v>
      </c>
      <c r="C56" s="49">
        <v>44159.813494000002</v>
      </c>
      <c r="D56" s="46" t="str">
        <f t="shared" si="7"/>
        <v>N/A</v>
      </c>
      <c r="E56" s="49">
        <v>44089.183664999997</v>
      </c>
      <c r="F56" s="46" t="str">
        <f t="shared" si="8"/>
        <v>N/A</v>
      </c>
      <c r="G56" s="49">
        <v>41574.039500999999</v>
      </c>
      <c r="H56" s="46" t="str">
        <f t="shared" si="9"/>
        <v>N/A</v>
      </c>
      <c r="I56" s="12">
        <v>-0.16</v>
      </c>
      <c r="J56" s="12">
        <v>-5.7</v>
      </c>
      <c r="K56" s="47" t="s">
        <v>739</v>
      </c>
      <c r="L56" s="9" t="str">
        <f t="shared" si="10"/>
        <v>Yes</v>
      </c>
    </row>
    <row r="57" spans="1:12" x14ac:dyDescent="0.2">
      <c r="A57" s="48" t="s">
        <v>1512</v>
      </c>
      <c r="B57" s="37" t="s">
        <v>213</v>
      </c>
      <c r="C57" s="49">
        <v>4676.1905773999997</v>
      </c>
      <c r="D57" s="46" t="str">
        <f t="shared" si="7"/>
        <v>N/A</v>
      </c>
      <c r="E57" s="49">
        <v>5040.9159688999998</v>
      </c>
      <c r="F57" s="46" t="str">
        <f t="shared" si="8"/>
        <v>N/A</v>
      </c>
      <c r="G57" s="49">
        <v>4780.5220286000003</v>
      </c>
      <c r="H57" s="46" t="str">
        <f t="shared" si="9"/>
        <v>N/A</v>
      </c>
      <c r="I57" s="12">
        <v>7.8</v>
      </c>
      <c r="J57" s="12">
        <v>-5.17</v>
      </c>
      <c r="K57" s="47" t="s">
        <v>739</v>
      </c>
      <c r="L57" s="9" t="str">
        <f t="shared" si="10"/>
        <v>Yes</v>
      </c>
    </row>
    <row r="58" spans="1:12" x14ac:dyDescent="0.2">
      <c r="A58" s="48" t="s">
        <v>1513</v>
      </c>
      <c r="B58" s="37" t="s">
        <v>213</v>
      </c>
      <c r="C58" s="49">
        <v>23362.110154999998</v>
      </c>
      <c r="D58" s="46" t="str">
        <f t="shared" si="7"/>
        <v>N/A</v>
      </c>
      <c r="E58" s="49">
        <v>24736.914368000002</v>
      </c>
      <c r="F58" s="46" t="str">
        <f t="shared" si="8"/>
        <v>N/A</v>
      </c>
      <c r="G58" s="49">
        <v>22438.051501999998</v>
      </c>
      <c r="H58" s="46" t="str">
        <f t="shared" si="9"/>
        <v>N/A</v>
      </c>
      <c r="I58" s="12">
        <v>5.8849999999999998</v>
      </c>
      <c r="J58" s="12">
        <v>-9.2899999999999991</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2836.8109230999999</v>
      </c>
      <c r="D60" s="46" t="str">
        <f t="shared" si="7"/>
        <v>N/A</v>
      </c>
      <c r="E60" s="49">
        <v>2801.2870271000002</v>
      </c>
      <c r="F60" s="46" t="str">
        <f t="shared" si="8"/>
        <v>N/A</v>
      </c>
      <c r="G60" s="49">
        <v>2949.1729396999999</v>
      </c>
      <c r="H60" s="46" t="str">
        <f t="shared" si="9"/>
        <v>N/A</v>
      </c>
      <c r="I60" s="12">
        <v>-1.25</v>
      </c>
      <c r="J60" s="12">
        <v>5.2789999999999999</v>
      </c>
      <c r="K60" s="47" t="s">
        <v>739</v>
      </c>
      <c r="L60" s="9" t="str">
        <f t="shared" si="10"/>
        <v>Yes</v>
      </c>
    </row>
    <row r="61" spans="1:12" x14ac:dyDescent="0.2">
      <c r="A61" s="48" t="s">
        <v>1516</v>
      </c>
      <c r="B61" s="37" t="s">
        <v>213</v>
      </c>
      <c r="C61" s="49">
        <v>2487.8411630000001</v>
      </c>
      <c r="D61" s="46" t="str">
        <f t="shared" si="7"/>
        <v>N/A</v>
      </c>
      <c r="E61" s="49">
        <v>2317.8926387000001</v>
      </c>
      <c r="F61" s="46" t="str">
        <f t="shared" si="8"/>
        <v>N/A</v>
      </c>
      <c r="G61" s="49">
        <v>2377.2157618000001</v>
      </c>
      <c r="H61" s="46" t="str">
        <f t="shared" si="9"/>
        <v>N/A</v>
      </c>
      <c r="I61" s="12">
        <v>-6.83</v>
      </c>
      <c r="J61" s="12">
        <v>2.5590000000000002</v>
      </c>
      <c r="K61" s="47" t="s">
        <v>739</v>
      </c>
      <c r="L61" s="9" t="str">
        <f t="shared" si="10"/>
        <v>Yes</v>
      </c>
    </row>
    <row r="62" spans="1:12" x14ac:dyDescent="0.2">
      <c r="A62" s="48" t="s">
        <v>1517</v>
      </c>
      <c r="B62" s="37" t="s">
        <v>213</v>
      </c>
      <c r="C62" s="49">
        <v>18171.666667000001</v>
      </c>
      <c r="D62" s="46" t="str">
        <f t="shared" si="7"/>
        <v>N/A</v>
      </c>
      <c r="E62" s="49">
        <v>0</v>
      </c>
      <c r="F62" s="46" t="str">
        <f t="shared" si="8"/>
        <v>N/A</v>
      </c>
      <c r="G62" s="49">
        <v>0</v>
      </c>
      <c r="H62" s="46" t="str">
        <f t="shared" si="9"/>
        <v>N/A</v>
      </c>
      <c r="I62" s="12">
        <v>-100</v>
      </c>
      <c r="J62" s="12" t="s">
        <v>1747</v>
      </c>
      <c r="K62" s="47" t="s">
        <v>739</v>
      </c>
      <c r="L62" s="9" t="str">
        <f t="shared" si="10"/>
        <v>N/A</v>
      </c>
    </row>
    <row r="63" spans="1:12" ht="25.5" x14ac:dyDescent="0.2">
      <c r="A63" s="48" t="s">
        <v>1518</v>
      </c>
      <c r="B63" s="37" t="s">
        <v>213</v>
      </c>
      <c r="C63" s="49">
        <v>1041.6202636999999</v>
      </c>
      <c r="D63" s="46" t="str">
        <f t="shared" si="7"/>
        <v>N/A</v>
      </c>
      <c r="E63" s="49">
        <v>1006.2100411</v>
      </c>
      <c r="F63" s="46" t="str">
        <f t="shared" si="8"/>
        <v>N/A</v>
      </c>
      <c r="G63" s="49">
        <v>966.08564278999995</v>
      </c>
      <c r="H63" s="46" t="str">
        <f t="shared" si="9"/>
        <v>N/A</v>
      </c>
      <c r="I63" s="12">
        <v>-3.4</v>
      </c>
      <c r="J63" s="12">
        <v>-3.99</v>
      </c>
      <c r="K63" s="47" t="s">
        <v>739</v>
      </c>
      <c r="L63" s="9" t="str">
        <f t="shared" si="10"/>
        <v>Yes</v>
      </c>
    </row>
    <row r="64" spans="1:12" x14ac:dyDescent="0.2">
      <c r="A64" s="48" t="s">
        <v>1519</v>
      </c>
      <c r="B64" s="37" t="s">
        <v>213</v>
      </c>
      <c r="C64" s="49">
        <v>1725.6128779000001</v>
      </c>
      <c r="D64" s="46" t="str">
        <f t="shared" si="7"/>
        <v>N/A</v>
      </c>
      <c r="E64" s="49">
        <v>1778.8388334000001</v>
      </c>
      <c r="F64" s="46" t="str">
        <f t="shared" si="8"/>
        <v>N/A</v>
      </c>
      <c r="G64" s="49">
        <v>1673.1944644</v>
      </c>
      <c r="H64" s="46" t="str">
        <f t="shared" si="9"/>
        <v>N/A</v>
      </c>
      <c r="I64" s="12">
        <v>3.0840000000000001</v>
      </c>
      <c r="J64" s="12">
        <v>-5.94</v>
      </c>
      <c r="K64" s="47" t="s">
        <v>739</v>
      </c>
      <c r="L64" s="9" t="str">
        <f t="shared" si="10"/>
        <v>Yes</v>
      </c>
    </row>
    <row r="65" spans="1:12" x14ac:dyDescent="0.2">
      <c r="A65" s="48" t="s">
        <v>1520</v>
      </c>
      <c r="B65" s="37" t="s">
        <v>213</v>
      </c>
      <c r="C65" s="49">
        <v>1554.3266865000001</v>
      </c>
      <c r="D65" s="46" t="str">
        <f t="shared" si="7"/>
        <v>N/A</v>
      </c>
      <c r="E65" s="49">
        <v>1791.9080508</v>
      </c>
      <c r="F65" s="46" t="str">
        <f t="shared" si="8"/>
        <v>N/A</v>
      </c>
      <c r="G65" s="49">
        <v>1686.8867654999999</v>
      </c>
      <c r="H65" s="46" t="str">
        <f t="shared" si="9"/>
        <v>N/A</v>
      </c>
      <c r="I65" s="12">
        <v>15.29</v>
      </c>
      <c r="J65" s="12">
        <v>-5.86</v>
      </c>
      <c r="K65" s="47" t="s">
        <v>739</v>
      </c>
      <c r="L65" s="9" t="str">
        <f t="shared" si="10"/>
        <v>Yes</v>
      </c>
    </row>
    <row r="66" spans="1:12" x14ac:dyDescent="0.2">
      <c r="A66" s="48" t="s">
        <v>1521</v>
      </c>
      <c r="B66" s="37" t="s">
        <v>213</v>
      </c>
      <c r="C66" s="49">
        <v>8856.6316217000003</v>
      </c>
      <c r="D66" s="46" t="str">
        <f t="shared" si="7"/>
        <v>N/A</v>
      </c>
      <c r="E66" s="49">
        <v>8790.1381904999998</v>
      </c>
      <c r="F66" s="46" t="str">
        <f t="shared" si="8"/>
        <v>N/A</v>
      </c>
      <c r="G66" s="49">
        <v>9302.1884016000004</v>
      </c>
      <c r="H66" s="46" t="str">
        <f t="shared" si="9"/>
        <v>N/A</v>
      </c>
      <c r="I66" s="12">
        <v>-0.751</v>
      </c>
      <c r="J66" s="12">
        <v>5.8250000000000002</v>
      </c>
      <c r="K66" s="47" t="s">
        <v>739</v>
      </c>
      <c r="L66" s="9" t="str">
        <f t="shared" si="10"/>
        <v>Yes</v>
      </c>
    </row>
    <row r="67" spans="1:12" x14ac:dyDescent="0.2">
      <c r="A67" s="48" t="s">
        <v>1522</v>
      </c>
      <c r="B67" s="37" t="s">
        <v>213</v>
      </c>
      <c r="C67" s="49">
        <v>938.52216749000002</v>
      </c>
      <c r="D67" s="46" t="str">
        <f t="shared" si="7"/>
        <v>N/A</v>
      </c>
      <c r="E67" s="49">
        <v>1096.0794521</v>
      </c>
      <c r="F67" s="46" t="str">
        <f t="shared" si="8"/>
        <v>N/A</v>
      </c>
      <c r="G67" s="49">
        <v>931.93718165999996</v>
      </c>
      <c r="H67" s="46" t="str">
        <f t="shared" si="9"/>
        <v>N/A</v>
      </c>
      <c r="I67" s="12">
        <v>16.79</v>
      </c>
      <c r="J67" s="12">
        <v>-15</v>
      </c>
      <c r="K67" s="47" t="s">
        <v>739</v>
      </c>
      <c r="L67" s="9" t="str">
        <f t="shared" si="10"/>
        <v>Yes</v>
      </c>
    </row>
    <row r="68" spans="1:12" x14ac:dyDescent="0.2">
      <c r="A68" s="48" t="s">
        <v>1523</v>
      </c>
      <c r="B68" s="37" t="s">
        <v>213</v>
      </c>
      <c r="C68" s="49">
        <v>5069.2728166999996</v>
      </c>
      <c r="D68" s="46" t="str">
        <f t="shared" si="7"/>
        <v>N/A</v>
      </c>
      <c r="E68" s="49">
        <v>4961.4315434999999</v>
      </c>
      <c r="F68" s="46" t="str">
        <f t="shared" si="8"/>
        <v>N/A</v>
      </c>
      <c r="G68" s="49">
        <v>4556.0277558999996</v>
      </c>
      <c r="H68" s="46" t="str">
        <f t="shared" si="9"/>
        <v>N/A</v>
      </c>
      <c r="I68" s="12">
        <v>-2.13</v>
      </c>
      <c r="J68" s="12">
        <v>-8.17</v>
      </c>
      <c r="K68" s="47" t="s">
        <v>739</v>
      </c>
      <c r="L68" s="9" t="str">
        <f t="shared" si="10"/>
        <v>Yes</v>
      </c>
    </row>
    <row r="69" spans="1:12" x14ac:dyDescent="0.2">
      <c r="A69" s="48" t="s">
        <v>1524</v>
      </c>
      <c r="B69" s="37" t="s">
        <v>213</v>
      </c>
      <c r="C69" s="49">
        <v>3245.1829524999998</v>
      </c>
      <c r="D69" s="46" t="str">
        <f t="shared" si="7"/>
        <v>N/A</v>
      </c>
      <c r="E69" s="49">
        <v>3177.4086370999999</v>
      </c>
      <c r="F69" s="46" t="str">
        <f t="shared" si="8"/>
        <v>N/A</v>
      </c>
      <c r="G69" s="49">
        <v>2953.0122679000001</v>
      </c>
      <c r="H69" s="46" t="str">
        <f t="shared" si="9"/>
        <v>N/A</v>
      </c>
      <c r="I69" s="12">
        <v>-2.09</v>
      </c>
      <c r="J69" s="12">
        <v>-7.06</v>
      </c>
      <c r="K69" s="47" t="s">
        <v>739</v>
      </c>
      <c r="L69" s="9" t="str">
        <f t="shared" si="10"/>
        <v>Yes</v>
      </c>
    </row>
    <row r="70" spans="1:12" x14ac:dyDescent="0.2">
      <c r="A70" s="48" t="s">
        <v>1525</v>
      </c>
      <c r="B70" s="37" t="s">
        <v>213</v>
      </c>
      <c r="C70" s="49">
        <v>3970.1666667</v>
      </c>
      <c r="D70" s="46" t="str">
        <f t="shared" si="7"/>
        <v>N/A</v>
      </c>
      <c r="E70" s="49">
        <v>7822.6</v>
      </c>
      <c r="F70" s="46" t="str">
        <f t="shared" si="8"/>
        <v>N/A</v>
      </c>
      <c r="G70" s="49">
        <v>1818.2</v>
      </c>
      <c r="H70" s="46" t="str">
        <f t="shared" si="9"/>
        <v>N/A</v>
      </c>
      <c r="I70" s="12">
        <v>97.03</v>
      </c>
      <c r="J70" s="12">
        <v>-76.8</v>
      </c>
      <c r="K70" s="47" t="s">
        <v>739</v>
      </c>
      <c r="L70" s="9" t="str">
        <f t="shared" si="10"/>
        <v>No</v>
      </c>
    </row>
    <row r="71" spans="1:12" ht="25.5" x14ac:dyDescent="0.2">
      <c r="A71" s="48" t="s">
        <v>1526</v>
      </c>
      <c r="B71" s="37" t="s">
        <v>213</v>
      </c>
      <c r="C71" s="49">
        <v>3150.1179800999998</v>
      </c>
      <c r="D71" s="46" t="str">
        <f t="shared" si="7"/>
        <v>N/A</v>
      </c>
      <c r="E71" s="49">
        <v>3196.7222502999998</v>
      </c>
      <c r="F71" s="46" t="str">
        <f t="shared" si="8"/>
        <v>N/A</v>
      </c>
      <c r="G71" s="49">
        <v>3387.2803608999998</v>
      </c>
      <c r="H71" s="46" t="str">
        <f t="shared" si="9"/>
        <v>N/A</v>
      </c>
      <c r="I71" s="12">
        <v>1.4790000000000001</v>
      </c>
      <c r="J71" s="12">
        <v>5.9610000000000003</v>
      </c>
      <c r="K71" s="47" t="s">
        <v>739</v>
      </c>
      <c r="L71" s="9" t="str">
        <f t="shared" si="10"/>
        <v>Yes</v>
      </c>
    </row>
    <row r="72" spans="1:12" x14ac:dyDescent="0.2">
      <c r="A72" s="48" t="s">
        <v>1527</v>
      </c>
      <c r="B72" s="37" t="s">
        <v>213</v>
      </c>
      <c r="C72" s="49">
        <v>2686</v>
      </c>
      <c r="D72" s="46" t="str">
        <f t="shared" si="7"/>
        <v>N/A</v>
      </c>
      <c r="E72" s="49">
        <v>5083.4680851000003</v>
      </c>
      <c r="F72" s="46" t="str">
        <f t="shared" si="8"/>
        <v>N/A</v>
      </c>
      <c r="G72" s="49">
        <v>3764.4285713999998</v>
      </c>
      <c r="H72" s="46" t="str">
        <f t="shared" si="9"/>
        <v>N/A</v>
      </c>
      <c r="I72" s="12">
        <v>89.26</v>
      </c>
      <c r="J72" s="12">
        <v>-25.9</v>
      </c>
      <c r="K72" s="47" t="s">
        <v>739</v>
      </c>
      <c r="L72" s="9" t="str">
        <f t="shared" si="10"/>
        <v>Yes</v>
      </c>
    </row>
    <row r="73" spans="1:12" x14ac:dyDescent="0.2">
      <c r="A73" s="48" t="s">
        <v>1528</v>
      </c>
      <c r="B73" s="37" t="s">
        <v>213</v>
      </c>
      <c r="C73" s="49">
        <v>2243.7810825000001</v>
      </c>
      <c r="D73" s="46" t="str">
        <f t="shared" si="7"/>
        <v>N/A</v>
      </c>
      <c r="E73" s="49">
        <v>1878.2534783000001</v>
      </c>
      <c r="F73" s="46" t="str">
        <f t="shared" si="8"/>
        <v>N/A</v>
      </c>
      <c r="G73" s="49">
        <v>2140.9587781</v>
      </c>
      <c r="H73" s="46" t="str">
        <f t="shared" si="9"/>
        <v>N/A</v>
      </c>
      <c r="I73" s="12">
        <v>-16.3</v>
      </c>
      <c r="J73" s="12">
        <v>13.99</v>
      </c>
      <c r="K73" s="47" t="s">
        <v>739</v>
      </c>
      <c r="L73" s="9" t="str">
        <f t="shared" si="10"/>
        <v>Yes</v>
      </c>
    </row>
    <row r="74" spans="1:12" x14ac:dyDescent="0.2">
      <c r="A74" s="48" t="s">
        <v>1529</v>
      </c>
      <c r="B74" s="37" t="s">
        <v>213</v>
      </c>
      <c r="C74" s="49">
        <v>6290.7990691000005</v>
      </c>
      <c r="D74" s="46" t="str">
        <f t="shared" si="7"/>
        <v>N/A</v>
      </c>
      <c r="E74" s="49">
        <v>6084.6456060999999</v>
      </c>
      <c r="F74" s="46" t="str">
        <f t="shared" si="8"/>
        <v>N/A</v>
      </c>
      <c r="G74" s="49">
        <v>5537.0801036000003</v>
      </c>
      <c r="H74" s="46" t="str">
        <f t="shared" si="9"/>
        <v>N/A</v>
      </c>
      <c r="I74" s="12">
        <v>-3.28</v>
      </c>
      <c r="J74" s="12">
        <v>-9</v>
      </c>
      <c r="K74" s="47" t="s">
        <v>739</v>
      </c>
      <c r="L74" s="9" t="str">
        <f t="shared" si="10"/>
        <v>Yes</v>
      </c>
    </row>
    <row r="75" spans="1:12" x14ac:dyDescent="0.2">
      <c r="A75" s="48" t="s">
        <v>1611</v>
      </c>
      <c r="B75" s="37" t="s">
        <v>213</v>
      </c>
      <c r="C75" s="49">
        <v>3104952680</v>
      </c>
      <c r="D75" s="46" t="str">
        <f t="shared" ref="D75:D144" si="11">IF($B75="N/A","N/A",IF(C75&gt;10,"No",IF(C75&lt;-10,"No","Yes")))</f>
        <v>N/A</v>
      </c>
      <c r="E75" s="49">
        <v>2890310046</v>
      </c>
      <c r="F75" s="46" t="str">
        <f t="shared" ref="F75:F144" si="12">IF($B75="N/A","N/A",IF(E75&gt;10,"No",IF(E75&lt;-10,"No","Yes")))</f>
        <v>N/A</v>
      </c>
      <c r="G75" s="49">
        <v>2502209775</v>
      </c>
      <c r="H75" s="46" t="str">
        <f t="shared" ref="H75:H144" si="13">IF($B75="N/A","N/A",IF(G75&gt;10,"No",IF(G75&lt;-10,"No","Yes")))</f>
        <v>N/A</v>
      </c>
      <c r="I75" s="12">
        <v>-6.91</v>
      </c>
      <c r="J75" s="12">
        <v>-13.4</v>
      </c>
      <c r="K75" s="47" t="s">
        <v>739</v>
      </c>
      <c r="L75" s="9" t="str">
        <f t="shared" ref="L75:L135" si="14">IF(J75="Div by 0", "N/A", IF(K75="N/A","N/A", IF(J75&gt;VALUE(MID(K75,1,2)), "No", IF(J75&lt;-1*VALUE(MID(K75,1,2)), "No", "Yes"))))</f>
        <v>Yes</v>
      </c>
    </row>
    <row r="76" spans="1:12" x14ac:dyDescent="0.2">
      <c r="A76" s="48" t="s">
        <v>598</v>
      </c>
      <c r="B76" s="37" t="s">
        <v>213</v>
      </c>
      <c r="C76" s="38">
        <v>251928</v>
      </c>
      <c r="D76" s="46" t="str">
        <f t="shared" si="11"/>
        <v>N/A</v>
      </c>
      <c r="E76" s="38">
        <v>247262</v>
      </c>
      <c r="F76" s="46" t="str">
        <f t="shared" si="12"/>
        <v>N/A</v>
      </c>
      <c r="G76" s="38">
        <v>229382</v>
      </c>
      <c r="H76" s="46" t="str">
        <f t="shared" si="13"/>
        <v>N/A</v>
      </c>
      <c r="I76" s="12">
        <v>-1.85</v>
      </c>
      <c r="J76" s="12">
        <v>-7.23</v>
      </c>
      <c r="K76" s="47" t="s">
        <v>739</v>
      </c>
      <c r="L76" s="9" t="str">
        <f t="shared" si="14"/>
        <v>Yes</v>
      </c>
    </row>
    <row r="77" spans="1:12" x14ac:dyDescent="0.2">
      <c r="A77" s="48" t="s">
        <v>1438</v>
      </c>
      <c r="B77" s="37" t="s">
        <v>213</v>
      </c>
      <c r="C77" s="49">
        <v>12324.762154</v>
      </c>
      <c r="D77" s="46" t="str">
        <f t="shared" si="11"/>
        <v>N/A</v>
      </c>
      <c r="E77" s="49">
        <v>11689.260969999999</v>
      </c>
      <c r="F77" s="46" t="str">
        <f t="shared" si="12"/>
        <v>N/A</v>
      </c>
      <c r="G77" s="49">
        <v>10908.483555999999</v>
      </c>
      <c r="H77" s="46" t="str">
        <f t="shared" si="13"/>
        <v>N/A</v>
      </c>
      <c r="I77" s="12">
        <v>-5.16</v>
      </c>
      <c r="J77" s="12">
        <v>-6.68</v>
      </c>
      <c r="K77" s="47" t="s">
        <v>739</v>
      </c>
      <c r="L77" s="9" t="str">
        <f t="shared" si="14"/>
        <v>Yes</v>
      </c>
    </row>
    <row r="78" spans="1:12" x14ac:dyDescent="0.2">
      <c r="A78" s="48" t="s">
        <v>1439</v>
      </c>
      <c r="B78" s="37" t="s">
        <v>213</v>
      </c>
      <c r="C78" s="38">
        <v>6.8020148614</v>
      </c>
      <c r="D78" s="46" t="str">
        <f t="shared" si="11"/>
        <v>N/A</v>
      </c>
      <c r="E78" s="38">
        <v>11.709017156</v>
      </c>
      <c r="F78" s="46" t="str">
        <f t="shared" si="12"/>
        <v>N/A</v>
      </c>
      <c r="G78" s="38">
        <v>11.037409213</v>
      </c>
      <c r="H78" s="46" t="str">
        <f t="shared" si="13"/>
        <v>N/A</v>
      </c>
      <c r="I78" s="12">
        <v>72.14</v>
      </c>
      <c r="J78" s="12">
        <v>-5.74</v>
      </c>
      <c r="K78" s="47" t="s">
        <v>739</v>
      </c>
      <c r="L78" s="9" t="str">
        <f t="shared" si="14"/>
        <v>Yes</v>
      </c>
    </row>
    <row r="79" spans="1:12" ht="25.5" x14ac:dyDescent="0.2">
      <c r="A79" s="48" t="s">
        <v>599</v>
      </c>
      <c r="B79" s="37" t="s">
        <v>213</v>
      </c>
      <c r="C79" s="49">
        <v>105761226</v>
      </c>
      <c r="D79" s="46" t="str">
        <f t="shared" si="11"/>
        <v>N/A</v>
      </c>
      <c r="E79" s="49">
        <v>103259522</v>
      </c>
      <c r="F79" s="46" t="str">
        <f t="shared" si="12"/>
        <v>N/A</v>
      </c>
      <c r="G79" s="49">
        <v>107482877</v>
      </c>
      <c r="H79" s="46" t="str">
        <f t="shared" si="13"/>
        <v>N/A</v>
      </c>
      <c r="I79" s="12">
        <v>-2.37</v>
      </c>
      <c r="J79" s="12">
        <v>4.09</v>
      </c>
      <c r="K79" s="47" t="s">
        <v>739</v>
      </c>
      <c r="L79" s="9" t="str">
        <f t="shared" si="14"/>
        <v>Yes</v>
      </c>
    </row>
    <row r="80" spans="1:12" x14ac:dyDescent="0.2">
      <c r="A80" s="48" t="s">
        <v>600</v>
      </c>
      <c r="B80" s="37" t="s">
        <v>213</v>
      </c>
      <c r="C80" s="38">
        <v>3558</v>
      </c>
      <c r="D80" s="46" t="str">
        <f t="shared" si="11"/>
        <v>N/A</v>
      </c>
      <c r="E80" s="38">
        <v>2538</v>
      </c>
      <c r="F80" s="46" t="str">
        <f t="shared" si="12"/>
        <v>N/A</v>
      </c>
      <c r="G80" s="38">
        <v>2645</v>
      </c>
      <c r="H80" s="46" t="str">
        <f t="shared" si="13"/>
        <v>N/A</v>
      </c>
      <c r="I80" s="12">
        <v>-28.7</v>
      </c>
      <c r="J80" s="12">
        <v>4.2160000000000002</v>
      </c>
      <c r="K80" s="47" t="s">
        <v>739</v>
      </c>
      <c r="L80" s="9" t="str">
        <f t="shared" si="14"/>
        <v>Yes</v>
      </c>
    </row>
    <row r="81" spans="1:12" x14ac:dyDescent="0.2">
      <c r="A81" s="48" t="s">
        <v>1440</v>
      </c>
      <c r="B81" s="37" t="s">
        <v>213</v>
      </c>
      <c r="C81" s="49">
        <v>29724.908938</v>
      </c>
      <c r="D81" s="46" t="str">
        <f t="shared" si="11"/>
        <v>N/A</v>
      </c>
      <c r="E81" s="49">
        <v>40685.390858999999</v>
      </c>
      <c r="F81" s="46" t="str">
        <f t="shared" si="12"/>
        <v>N/A</v>
      </c>
      <c r="G81" s="49">
        <v>40636.248393000002</v>
      </c>
      <c r="H81" s="46" t="str">
        <f t="shared" si="13"/>
        <v>N/A</v>
      </c>
      <c r="I81" s="12">
        <v>36.869999999999997</v>
      </c>
      <c r="J81" s="12">
        <v>-0.121</v>
      </c>
      <c r="K81" s="47" t="s">
        <v>739</v>
      </c>
      <c r="L81" s="9" t="str">
        <f t="shared" si="14"/>
        <v>Yes</v>
      </c>
    </row>
    <row r="82" spans="1:12" ht="25.5" x14ac:dyDescent="0.2">
      <c r="A82" s="48" t="s">
        <v>601</v>
      </c>
      <c r="B82" s="37" t="s">
        <v>213</v>
      </c>
      <c r="C82" s="49">
        <v>287070049</v>
      </c>
      <c r="D82" s="46" t="str">
        <f t="shared" si="11"/>
        <v>N/A</v>
      </c>
      <c r="E82" s="49">
        <v>273136857</v>
      </c>
      <c r="F82" s="46" t="str">
        <f t="shared" si="12"/>
        <v>N/A</v>
      </c>
      <c r="G82" s="49">
        <v>261356346</v>
      </c>
      <c r="H82" s="46" t="str">
        <f t="shared" si="13"/>
        <v>N/A</v>
      </c>
      <c r="I82" s="12">
        <v>-4.8499999999999996</v>
      </c>
      <c r="J82" s="12">
        <v>-4.3099999999999996</v>
      </c>
      <c r="K82" s="47" t="s">
        <v>739</v>
      </c>
      <c r="L82" s="9" t="str">
        <f t="shared" si="14"/>
        <v>Yes</v>
      </c>
    </row>
    <row r="83" spans="1:12" x14ac:dyDescent="0.2">
      <c r="A83" s="48" t="s">
        <v>602</v>
      </c>
      <c r="B83" s="37" t="s">
        <v>213</v>
      </c>
      <c r="C83" s="38">
        <v>6242</v>
      </c>
      <c r="D83" s="46" t="str">
        <f t="shared" si="11"/>
        <v>N/A</v>
      </c>
      <c r="E83" s="38">
        <v>6069</v>
      </c>
      <c r="F83" s="46" t="str">
        <f t="shared" si="12"/>
        <v>N/A</v>
      </c>
      <c r="G83" s="38">
        <v>5437</v>
      </c>
      <c r="H83" s="46" t="str">
        <f t="shared" si="13"/>
        <v>N/A</v>
      </c>
      <c r="I83" s="12">
        <v>-2.77</v>
      </c>
      <c r="J83" s="12">
        <v>-10.4</v>
      </c>
      <c r="K83" s="47" t="s">
        <v>739</v>
      </c>
      <c r="L83" s="9" t="str">
        <f t="shared" si="14"/>
        <v>Yes</v>
      </c>
    </row>
    <row r="84" spans="1:12" ht="25.5" x14ac:dyDescent="0.2">
      <c r="A84" s="4" t="s">
        <v>1441</v>
      </c>
      <c r="B84" s="37" t="s">
        <v>213</v>
      </c>
      <c r="C84" s="49">
        <v>45990.075135999999</v>
      </c>
      <c r="D84" s="46" t="str">
        <f t="shared" si="11"/>
        <v>N/A</v>
      </c>
      <c r="E84" s="49">
        <v>45005.249134999998</v>
      </c>
      <c r="F84" s="46" t="str">
        <f t="shared" si="12"/>
        <v>N/A</v>
      </c>
      <c r="G84" s="49">
        <v>48069.955121999999</v>
      </c>
      <c r="H84" s="46" t="str">
        <f t="shared" si="13"/>
        <v>N/A</v>
      </c>
      <c r="I84" s="12">
        <v>-2.14</v>
      </c>
      <c r="J84" s="12">
        <v>6.81</v>
      </c>
      <c r="K84" s="47" t="s">
        <v>739</v>
      </c>
      <c r="L84" s="9" t="str">
        <f t="shared" si="14"/>
        <v>Yes</v>
      </c>
    </row>
    <row r="85" spans="1:12" x14ac:dyDescent="0.2">
      <c r="A85" s="4" t="s">
        <v>603</v>
      </c>
      <c r="B85" s="37" t="s">
        <v>213</v>
      </c>
      <c r="C85" s="49">
        <v>3330738213</v>
      </c>
      <c r="D85" s="46" t="str">
        <f t="shared" si="11"/>
        <v>N/A</v>
      </c>
      <c r="E85" s="49">
        <v>3567861621</v>
      </c>
      <c r="F85" s="46" t="str">
        <f t="shared" si="12"/>
        <v>N/A</v>
      </c>
      <c r="G85" s="49">
        <v>3355120236</v>
      </c>
      <c r="H85" s="46" t="str">
        <f t="shared" si="13"/>
        <v>N/A</v>
      </c>
      <c r="I85" s="12">
        <v>7.1189999999999998</v>
      </c>
      <c r="J85" s="12">
        <v>-5.96</v>
      </c>
      <c r="K85" s="47" t="s">
        <v>739</v>
      </c>
      <c r="L85" s="9" t="str">
        <f t="shared" si="14"/>
        <v>Yes</v>
      </c>
    </row>
    <row r="86" spans="1:12" x14ac:dyDescent="0.2">
      <c r="A86" s="4" t="s">
        <v>604</v>
      </c>
      <c r="B86" s="37" t="s">
        <v>213</v>
      </c>
      <c r="C86" s="38">
        <v>8019</v>
      </c>
      <c r="D86" s="46" t="str">
        <f t="shared" si="11"/>
        <v>N/A</v>
      </c>
      <c r="E86" s="38">
        <v>7948</v>
      </c>
      <c r="F86" s="46" t="str">
        <f t="shared" si="12"/>
        <v>N/A</v>
      </c>
      <c r="G86" s="38">
        <v>7779</v>
      </c>
      <c r="H86" s="46" t="str">
        <f t="shared" si="13"/>
        <v>N/A</v>
      </c>
      <c r="I86" s="12">
        <v>-0.88500000000000001</v>
      </c>
      <c r="J86" s="12">
        <v>-2.13</v>
      </c>
      <c r="K86" s="47" t="s">
        <v>739</v>
      </c>
      <c r="L86" s="9" t="str">
        <f t="shared" si="14"/>
        <v>Yes</v>
      </c>
    </row>
    <row r="87" spans="1:12" x14ac:dyDescent="0.2">
      <c r="A87" s="4" t="s">
        <v>1442</v>
      </c>
      <c r="B87" s="37" t="s">
        <v>213</v>
      </c>
      <c r="C87" s="49">
        <v>415355.80657999997</v>
      </c>
      <c r="D87" s="46" t="str">
        <f t="shared" si="11"/>
        <v>N/A</v>
      </c>
      <c r="E87" s="49">
        <v>448900.55624000001</v>
      </c>
      <c r="F87" s="46" t="str">
        <f t="shared" si="12"/>
        <v>N/A</v>
      </c>
      <c r="G87" s="49">
        <v>431304.82530000003</v>
      </c>
      <c r="H87" s="46" t="str">
        <f t="shared" si="13"/>
        <v>N/A</v>
      </c>
      <c r="I87" s="12">
        <v>8.0760000000000005</v>
      </c>
      <c r="J87" s="12">
        <v>-3.92</v>
      </c>
      <c r="K87" s="47" t="s">
        <v>739</v>
      </c>
      <c r="L87" s="9" t="str">
        <f t="shared" si="14"/>
        <v>Yes</v>
      </c>
    </row>
    <row r="88" spans="1:12" x14ac:dyDescent="0.2">
      <c r="A88" s="48" t="s">
        <v>605</v>
      </c>
      <c r="B88" s="37" t="s">
        <v>213</v>
      </c>
      <c r="C88" s="49">
        <v>6439441967</v>
      </c>
      <c r="D88" s="46" t="str">
        <f t="shared" si="11"/>
        <v>N/A</v>
      </c>
      <c r="E88" s="49">
        <v>6515164402</v>
      </c>
      <c r="F88" s="46" t="str">
        <f t="shared" si="12"/>
        <v>N/A</v>
      </c>
      <c r="G88" s="49">
        <v>6640401986</v>
      </c>
      <c r="H88" s="46" t="str">
        <f t="shared" si="13"/>
        <v>N/A</v>
      </c>
      <c r="I88" s="12">
        <v>1.1759999999999999</v>
      </c>
      <c r="J88" s="12">
        <v>1.9219999999999999</v>
      </c>
      <c r="K88" s="47" t="s">
        <v>739</v>
      </c>
      <c r="L88" s="9" t="str">
        <f t="shared" si="14"/>
        <v>Yes</v>
      </c>
    </row>
    <row r="89" spans="1:12" x14ac:dyDescent="0.2">
      <c r="A89" s="51" t="s">
        <v>606</v>
      </c>
      <c r="B89" s="38" t="s">
        <v>213</v>
      </c>
      <c r="C89" s="38">
        <v>126489</v>
      </c>
      <c r="D89" s="46" t="str">
        <f t="shared" si="11"/>
        <v>N/A</v>
      </c>
      <c r="E89" s="38">
        <v>124863</v>
      </c>
      <c r="F89" s="46" t="str">
        <f t="shared" si="12"/>
        <v>N/A</v>
      </c>
      <c r="G89" s="38">
        <v>122342</v>
      </c>
      <c r="H89" s="46" t="str">
        <f t="shared" si="13"/>
        <v>N/A</v>
      </c>
      <c r="I89" s="12">
        <v>-1.29</v>
      </c>
      <c r="J89" s="12">
        <v>-2.02</v>
      </c>
      <c r="K89" s="52" t="s">
        <v>739</v>
      </c>
      <c r="L89" s="9" t="str">
        <f t="shared" si="14"/>
        <v>Yes</v>
      </c>
    </row>
    <row r="90" spans="1:12" x14ac:dyDescent="0.2">
      <c r="A90" s="48" t="s">
        <v>1443</v>
      </c>
      <c r="B90" s="37" t="s">
        <v>213</v>
      </c>
      <c r="C90" s="49">
        <v>50909.106460000003</v>
      </c>
      <c r="D90" s="46" t="str">
        <f t="shared" si="11"/>
        <v>N/A</v>
      </c>
      <c r="E90" s="49">
        <v>52178.502854999999</v>
      </c>
      <c r="F90" s="46" t="str">
        <f t="shared" si="12"/>
        <v>N/A</v>
      </c>
      <c r="G90" s="49">
        <v>54277.369880999999</v>
      </c>
      <c r="H90" s="46" t="str">
        <f t="shared" si="13"/>
        <v>N/A</v>
      </c>
      <c r="I90" s="12">
        <v>2.4929999999999999</v>
      </c>
      <c r="J90" s="12">
        <v>4.0220000000000002</v>
      </c>
      <c r="K90" s="47" t="s">
        <v>739</v>
      </c>
      <c r="L90" s="9" t="str">
        <f t="shared" si="14"/>
        <v>Yes</v>
      </c>
    </row>
    <row r="91" spans="1:12" ht="25.5" x14ac:dyDescent="0.2">
      <c r="A91" s="48" t="s">
        <v>607</v>
      </c>
      <c r="B91" s="37" t="s">
        <v>213</v>
      </c>
      <c r="C91" s="49">
        <v>230405384</v>
      </c>
      <c r="D91" s="46" t="str">
        <f t="shared" si="11"/>
        <v>N/A</v>
      </c>
      <c r="E91" s="49">
        <v>252573688</v>
      </c>
      <c r="F91" s="46" t="str">
        <f t="shared" si="12"/>
        <v>N/A</v>
      </c>
      <c r="G91" s="49">
        <v>237221232</v>
      </c>
      <c r="H91" s="46" t="str">
        <f t="shared" si="13"/>
        <v>N/A</v>
      </c>
      <c r="I91" s="12">
        <v>9.6210000000000004</v>
      </c>
      <c r="J91" s="12">
        <v>-6.08</v>
      </c>
      <c r="K91" s="47" t="s">
        <v>739</v>
      </c>
      <c r="L91" s="9" t="str">
        <f t="shared" si="14"/>
        <v>Yes</v>
      </c>
    </row>
    <row r="92" spans="1:12" x14ac:dyDescent="0.2">
      <c r="A92" s="48" t="s">
        <v>608</v>
      </c>
      <c r="B92" s="37" t="s">
        <v>213</v>
      </c>
      <c r="C92" s="38">
        <v>732877</v>
      </c>
      <c r="D92" s="46" t="str">
        <f t="shared" si="11"/>
        <v>N/A</v>
      </c>
      <c r="E92" s="38">
        <v>755212</v>
      </c>
      <c r="F92" s="46" t="str">
        <f t="shared" si="12"/>
        <v>N/A</v>
      </c>
      <c r="G92" s="38">
        <v>718558</v>
      </c>
      <c r="H92" s="46" t="str">
        <f t="shared" si="13"/>
        <v>N/A</v>
      </c>
      <c r="I92" s="12">
        <v>3.048</v>
      </c>
      <c r="J92" s="12">
        <v>-4.8499999999999996</v>
      </c>
      <c r="K92" s="47" t="s">
        <v>739</v>
      </c>
      <c r="L92" s="9" t="str">
        <f t="shared" si="14"/>
        <v>Yes</v>
      </c>
    </row>
    <row r="93" spans="1:12" x14ac:dyDescent="0.2">
      <c r="A93" s="48" t="s">
        <v>1444</v>
      </c>
      <c r="B93" s="37" t="s">
        <v>213</v>
      </c>
      <c r="C93" s="49">
        <v>314.38479308000001</v>
      </c>
      <c r="D93" s="46" t="str">
        <f t="shared" si="11"/>
        <v>N/A</v>
      </c>
      <c r="E93" s="49">
        <v>334.44077689</v>
      </c>
      <c r="F93" s="46" t="str">
        <f t="shared" si="12"/>
        <v>N/A</v>
      </c>
      <c r="G93" s="49">
        <v>330.13512062000001</v>
      </c>
      <c r="H93" s="46" t="str">
        <f t="shared" si="13"/>
        <v>N/A</v>
      </c>
      <c r="I93" s="12">
        <v>6.3789999999999996</v>
      </c>
      <c r="J93" s="12">
        <v>-1.29</v>
      </c>
      <c r="K93" s="47" t="s">
        <v>739</v>
      </c>
      <c r="L93" s="9" t="str">
        <f t="shared" si="14"/>
        <v>Yes</v>
      </c>
    </row>
    <row r="94" spans="1:12" x14ac:dyDescent="0.2">
      <c r="A94" s="48" t="s">
        <v>609</v>
      </c>
      <c r="B94" s="37" t="s">
        <v>213</v>
      </c>
      <c r="C94" s="49">
        <v>161167447</v>
      </c>
      <c r="D94" s="46" t="str">
        <f t="shared" si="11"/>
        <v>N/A</v>
      </c>
      <c r="E94" s="49">
        <v>138489771</v>
      </c>
      <c r="F94" s="46" t="str">
        <f t="shared" si="12"/>
        <v>N/A</v>
      </c>
      <c r="G94" s="49">
        <v>105335457</v>
      </c>
      <c r="H94" s="46" t="str">
        <f t="shared" si="13"/>
        <v>N/A</v>
      </c>
      <c r="I94" s="12">
        <v>-14.1</v>
      </c>
      <c r="J94" s="12">
        <v>-23.9</v>
      </c>
      <c r="K94" s="47" t="s">
        <v>739</v>
      </c>
      <c r="L94" s="9" t="str">
        <f t="shared" si="14"/>
        <v>Yes</v>
      </c>
    </row>
    <row r="95" spans="1:12" x14ac:dyDescent="0.2">
      <c r="A95" s="48" t="s">
        <v>610</v>
      </c>
      <c r="B95" s="37" t="s">
        <v>213</v>
      </c>
      <c r="C95" s="38">
        <v>295980</v>
      </c>
      <c r="D95" s="46" t="str">
        <f t="shared" si="11"/>
        <v>N/A</v>
      </c>
      <c r="E95" s="38">
        <v>277287</v>
      </c>
      <c r="F95" s="46" t="str">
        <f t="shared" si="12"/>
        <v>N/A</v>
      </c>
      <c r="G95" s="38">
        <v>225069</v>
      </c>
      <c r="H95" s="46" t="str">
        <f t="shared" si="13"/>
        <v>N/A</v>
      </c>
      <c r="I95" s="12">
        <v>-6.32</v>
      </c>
      <c r="J95" s="12">
        <v>-18.8</v>
      </c>
      <c r="K95" s="47" t="s">
        <v>739</v>
      </c>
      <c r="L95" s="9" t="str">
        <f t="shared" si="14"/>
        <v>Yes</v>
      </c>
    </row>
    <row r="96" spans="1:12" x14ac:dyDescent="0.2">
      <c r="A96" s="48" t="s">
        <v>1445</v>
      </c>
      <c r="B96" s="37" t="s">
        <v>213</v>
      </c>
      <c r="C96" s="49">
        <v>544.52141023000001</v>
      </c>
      <c r="D96" s="46" t="str">
        <f t="shared" si="11"/>
        <v>N/A</v>
      </c>
      <c r="E96" s="49">
        <v>499.44559607999997</v>
      </c>
      <c r="F96" s="46" t="str">
        <f t="shared" si="12"/>
        <v>N/A</v>
      </c>
      <c r="G96" s="49">
        <v>468.01406235000002</v>
      </c>
      <c r="H96" s="46" t="str">
        <f t="shared" si="13"/>
        <v>N/A</v>
      </c>
      <c r="I96" s="12">
        <v>-8.2799999999999994</v>
      </c>
      <c r="J96" s="12">
        <v>-6.29</v>
      </c>
      <c r="K96" s="47" t="s">
        <v>739</v>
      </c>
      <c r="L96" s="9" t="str">
        <f t="shared" si="14"/>
        <v>Yes</v>
      </c>
    </row>
    <row r="97" spans="1:12" ht="25.5" x14ac:dyDescent="0.2">
      <c r="A97" s="48" t="s">
        <v>611</v>
      </c>
      <c r="B97" s="37" t="s">
        <v>213</v>
      </c>
      <c r="C97" s="49">
        <v>7304501</v>
      </c>
      <c r="D97" s="46" t="str">
        <f t="shared" si="11"/>
        <v>N/A</v>
      </c>
      <c r="E97" s="49">
        <v>7745684</v>
      </c>
      <c r="F97" s="46" t="str">
        <f t="shared" si="12"/>
        <v>N/A</v>
      </c>
      <c r="G97" s="49">
        <v>8126979</v>
      </c>
      <c r="H97" s="46" t="str">
        <f t="shared" si="13"/>
        <v>N/A</v>
      </c>
      <c r="I97" s="12">
        <v>6.04</v>
      </c>
      <c r="J97" s="12">
        <v>4.923</v>
      </c>
      <c r="K97" s="47" t="s">
        <v>739</v>
      </c>
      <c r="L97" s="9" t="str">
        <f t="shared" si="14"/>
        <v>Yes</v>
      </c>
    </row>
    <row r="98" spans="1:12" x14ac:dyDescent="0.2">
      <c r="A98" s="48" t="s">
        <v>612</v>
      </c>
      <c r="B98" s="37" t="s">
        <v>213</v>
      </c>
      <c r="C98" s="38">
        <v>197232</v>
      </c>
      <c r="D98" s="46" t="str">
        <f t="shared" si="11"/>
        <v>N/A</v>
      </c>
      <c r="E98" s="38">
        <v>197447</v>
      </c>
      <c r="F98" s="46" t="str">
        <f t="shared" si="12"/>
        <v>N/A</v>
      </c>
      <c r="G98" s="38">
        <v>192982</v>
      </c>
      <c r="H98" s="46" t="str">
        <f t="shared" si="13"/>
        <v>N/A</v>
      </c>
      <c r="I98" s="12">
        <v>0.109</v>
      </c>
      <c r="J98" s="12">
        <v>-2.2599999999999998</v>
      </c>
      <c r="K98" s="47" t="s">
        <v>739</v>
      </c>
      <c r="L98" s="9" t="str">
        <f t="shared" si="14"/>
        <v>Yes</v>
      </c>
    </row>
    <row r="99" spans="1:12" ht="25.5" x14ac:dyDescent="0.2">
      <c r="A99" s="48" t="s">
        <v>1446</v>
      </c>
      <c r="B99" s="37" t="s">
        <v>213</v>
      </c>
      <c r="C99" s="49">
        <v>37.035070374</v>
      </c>
      <c r="D99" s="46" t="str">
        <f t="shared" si="11"/>
        <v>N/A</v>
      </c>
      <c r="E99" s="49">
        <v>39.229180489000001</v>
      </c>
      <c r="F99" s="46" t="str">
        <f t="shared" si="12"/>
        <v>N/A</v>
      </c>
      <c r="G99" s="49">
        <v>42.112627084000003</v>
      </c>
      <c r="H99" s="46" t="str">
        <f t="shared" si="13"/>
        <v>N/A</v>
      </c>
      <c r="I99" s="12">
        <v>5.9240000000000004</v>
      </c>
      <c r="J99" s="12">
        <v>7.35</v>
      </c>
      <c r="K99" s="47" t="s">
        <v>739</v>
      </c>
      <c r="L99" s="9" t="str">
        <f t="shared" si="14"/>
        <v>Yes</v>
      </c>
    </row>
    <row r="100" spans="1:12" ht="25.5" x14ac:dyDescent="0.2">
      <c r="A100" s="48" t="s">
        <v>613</v>
      </c>
      <c r="B100" s="37" t="s">
        <v>213</v>
      </c>
      <c r="C100" s="49">
        <v>692495946</v>
      </c>
      <c r="D100" s="46" t="str">
        <f t="shared" si="11"/>
        <v>N/A</v>
      </c>
      <c r="E100" s="49">
        <v>652360062</v>
      </c>
      <c r="F100" s="46" t="str">
        <f t="shared" si="12"/>
        <v>N/A</v>
      </c>
      <c r="G100" s="49">
        <v>569458328</v>
      </c>
      <c r="H100" s="46" t="str">
        <f t="shared" si="13"/>
        <v>N/A</v>
      </c>
      <c r="I100" s="12">
        <v>-5.8</v>
      </c>
      <c r="J100" s="12">
        <v>-12.7</v>
      </c>
      <c r="K100" s="47" t="s">
        <v>739</v>
      </c>
      <c r="L100" s="9" t="str">
        <f t="shared" si="14"/>
        <v>Yes</v>
      </c>
    </row>
    <row r="101" spans="1:12" x14ac:dyDescent="0.2">
      <c r="A101" s="48" t="s">
        <v>614</v>
      </c>
      <c r="B101" s="37" t="s">
        <v>213</v>
      </c>
      <c r="C101" s="38">
        <v>605994</v>
      </c>
      <c r="D101" s="46" t="str">
        <f t="shared" si="11"/>
        <v>N/A</v>
      </c>
      <c r="E101" s="38">
        <v>590647</v>
      </c>
      <c r="F101" s="46" t="str">
        <f t="shared" si="12"/>
        <v>N/A</v>
      </c>
      <c r="G101" s="38">
        <v>533334</v>
      </c>
      <c r="H101" s="46" t="str">
        <f t="shared" si="13"/>
        <v>N/A</v>
      </c>
      <c r="I101" s="12">
        <v>-2.5299999999999998</v>
      </c>
      <c r="J101" s="12">
        <v>-9.6999999999999993</v>
      </c>
      <c r="K101" s="47" t="s">
        <v>739</v>
      </c>
      <c r="L101" s="9" t="str">
        <f t="shared" si="14"/>
        <v>Yes</v>
      </c>
    </row>
    <row r="102" spans="1:12" x14ac:dyDescent="0.2">
      <c r="A102" s="48" t="s">
        <v>1447</v>
      </c>
      <c r="B102" s="37" t="s">
        <v>213</v>
      </c>
      <c r="C102" s="49">
        <v>1142.7438984999999</v>
      </c>
      <c r="D102" s="46" t="str">
        <f t="shared" si="11"/>
        <v>N/A</v>
      </c>
      <c r="E102" s="49">
        <v>1104.4838321</v>
      </c>
      <c r="F102" s="46" t="str">
        <f t="shared" si="12"/>
        <v>N/A</v>
      </c>
      <c r="G102" s="49">
        <v>1067.7330303000001</v>
      </c>
      <c r="H102" s="46" t="str">
        <f t="shared" si="13"/>
        <v>N/A</v>
      </c>
      <c r="I102" s="12">
        <v>-3.35</v>
      </c>
      <c r="J102" s="12">
        <v>-3.33</v>
      </c>
      <c r="K102" s="47" t="s">
        <v>739</v>
      </c>
      <c r="L102" s="9" t="str">
        <f t="shared" si="14"/>
        <v>Yes</v>
      </c>
    </row>
    <row r="103" spans="1:12" x14ac:dyDescent="0.2">
      <c r="A103" s="48" t="s">
        <v>615</v>
      </c>
      <c r="B103" s="37" t="s">
        <v>213</v>
      </c>
      <c r="C103" s="49">
        <v>322975921</v>
      </c>
      <c r="D103" s="46" t="str">
        <f t="shared" si="11"/>
        <v>N/A</v>
      </c>
      <c r="E103" s="49">
        <v>364098361</v>
      </c>
      <c r="F103" s="46" t="str">
        <f t="shared" si="12"/>
        <v>N/A</v>
      </c>
      <c r="G103" s="49">
        <v>322289495</v>
      </c>
      <c r="H103" s="46" t="str">
        <f t="shared" si="13"/>
        <v>N/A</v>
      </c>
      <c r="I103" s="12">
        <v>12.73</v>
      </c>
      <c r="J103" s="12">
        <v>-11.5</v>
      </c>
      <c r="K103" s="47" t="s">
        <v>739</v>
      </c>
      <c r="L103" s="9" t="str">
        <f t="shared" si="14"/>
        <v>Yes</v>
      </c>
    </row>
    <row r="104" spans="1:12" x14ac:dyDescent="0.2">
      <c r="A104" s="48" t="s">
        <v>616</v>
      </c>
      <c r="B104" s="37" t="s">
        <v>213</v>
      </c>
      <c r="C104" s="38">
        <v>257734</v>
      </c>
      <c r="D104" s="46" t="str">
        <f t="shared" si="11"/>
        <v>N/A</v>
      </c>
      <c r="E104" s="38">
        <v>260064</v>
      </c>
      <c r="F104" s="46" t="str">
        <f t="shared" si="12"/>
        <v>N/A</v>
      </c>
      <c r="G104" s="38">
        <v>233217</v>
      </c>
      <c r="H104" s="46" t="str">
        <f t="shared" si="13"/>
        <v>N/A</v>
      </c>
      <c r="I104" s="12">
        <v>0.90400000000000003</v>
      </c>
      <c r="J104" s="12">
        <v>-10.3</v>
      </c>
      <c r="K104" s="47" t="s">
        <v>739</v>
      </c>
      <c r="L104" s="9" t="str">
        <f t="shared" si="14"/>
        <v>Yes</v>
      </c>
    </row>
    <row r="105" spans="1:12" x14ac:dyDescent="0.2">
      <c r="A105" s="48" t="s">
        <v>1448</v>
      </c>
      <c r="B105" s="37" t="s">
        <v>213</v>
      </c>
      <c r="C105" s="49">
        <v>1253.1366485999999</v>
      </c>
      <c r="D105" s="46" t="str">
        <f t="shared" si="11"/>
        <v>N/A</v>
      </c>
      <c r="E105" s="49">
        <v>1400.0336878999999</v>
      </c>
      <c r="F105" s="46" t="str">
        <f t="shared" si="12"/>
        <v>N/A</v>
      </c>
      <c r="G105" s="49">
        <v>1381.9296835</v>
      </c>
      <c r="H105" s="46" t="str">
        <f t="shared" si="13"/>
        <v>N/A</v>
      </c>
      <c r="I105" s="12">
        <v>11.72</v>
      </c>
      <c r="J105" s="12">
        <v>-1.29</v>
      </c>
      <c r="K105" s="47" t="s">
        <v>739</v>
      </c>
      <c r="L105" s="9" t="str">
        <f t="shared" si="14"/>
        <v>Yes</v>
      </c>
    </row>
    <row r="106" spans="1:12" ht="25.5" x14ac:dyDescent="0.2">
      <c r="A106" s="48" t="s">
        <v>617</v>
      </c>
      <c r="B106" s="37" t="s">
        <v>213</v>
      </c>
      <c r="C106" s="49">
        <v>1718786737</v>
      </c>
      <c r="D106" s="46" t="str">
        <f t="shared" si="11"/>
        <v>N/A</v>
      </c>
      <c r="E106" s="49">
        <v>1871908190</v>
      </c>
      <c r="F106" s="46" t="str">
        <f t="shared" si="12"/>
        <v>N/A</v>
      </c>
      <c r="G106" s="49">
        <v>1618551746</v>
      </c>
      <c r="H106" s="46" t="str">
        <f t="shared" si="13"/>
        <v>N/A</v>
      </c>
      <c r="I106" s="12">
        <v>8.9090000000000007</v>
      </c>
      <c r="J106" s="12">
        <v>-13.5</v>
      </c>
      <c r="K106" s="47" t="s">
        <v>739</v>
      </c>
      <c r="L106" s="9" t="str">
        <f t="shared" si="14"/>
        <v>Yes</v>
      </c>
    </row>
    <row r="107" spans="1:12" x14ac:dyDescent="0.2">
      <c r="A107" s="48" t="s">
        <v>618</v>
      </c>
      <c r="B107" s="37" t="s">
        <v>213</v>
      </c>
      <c r="C107" s="38">
        <v>107545</v>
      </c>
      <c r="D107" s="46" t="str">
        <f t="shared" si="11"/>
        <v>N/A</v>
      </c>
      <c r="E107" s="38">
        <v>108622</v>
      </c>
      <c r="F107" s="46" t="str">
        <f t="shared" si="12"/>
        <v>N/A</v>
      </c>
      <c r="G107" s="38">
        <v>104081</v>
      </c>
      <c r="H107" s="46" t="str">
        <f t="shared" si="13"/>
        <v>N/A</v>
      </c>
      <c r="I107" s="12">
        <v>1.0009999999999999</v>
      </c>
      <c r="J107" s="12">
        <v>-4.18</v>
      </c>
      <c r="K107" s="47" t="s">
        <v>739</v>
      </c>
      <c r="L107" s="9" t="str">
        <f t="shared" si="14"/>
        <v>Yes</v>
      </c>
    </row>
    <row r="108" spans="1:12" ht="25.5" x14ac:dyDescent="0.2">
      <c r="A108" s="48" t="s">
        <v>1449</v>
      </c>
      <c r="B108" s="37" t="s">
        <v>213</v>
      </c>
      <c r="C108" s="49">
        <v>15982.023682999999</v>
      </c>
      <c r="D108" s="46" t="str">
        <f t="shared" si="11"/>
        <v>N/A</v>
      </c>
      <c r="E108" s="49">
        <v>17233.232585999998</v>
      </c>
      <c r="F108" s="46" t="str">
        <f t="shared" si="12"/>
        <v>N/A</v>
      </c>
      <c r="G108" s="49">
        <v>15550.88581</v>
      </c>
      <c r="H108" s="46" t="str">
        <f t="shared" si="13"/>
        <v>N/A</v>
      </c>
      <c r="I108" s="12">
        <v>7.8289999999999997</v>
      </c>
      <c r="J108" s="12">
        <v>-9.76</v>
      </c>
      <c r="K108" s="47" t="s">
        <v>739</v>
      </c>
      <c r="L108" s="9" t="str">
        <f t="shared" si="14"/>
        <v>Yes</v>
      </c>
    </row>
    <row r="109" spans="1:12" ht="25.5" x14ac:dyDescent="0.2">
      <c r="A109" s="48" t="s">
        <v>619</v>
      </c>
      <c r="B109" s="37" t="s">
        <v>213</v>
      </c>
      <c r="C109" s="49">
        <v>91672907</v>
      </c>
      <c r="D109" s="46" t="str">
        <f t="shared" si="11"/>
        <v>N/A</v>
      </c>
      <c r="E109" s="49">
        <v>101862017</v>
      </c>
      <c r="F109" s="46" t="str">
        <f t="shared" si="12"/>
        <v>N/A</v>
      </c>
      <c r="G109" s="49">
        <v>82205333</v>
      </c>
      <c r="H109" s="46" t="str">
        <f t="shared" si="13"/>
        <v>N/A</v>
      </c>
      <c r="I109" s="12">
        <v>11.11</v>
      </c>
      <c r="J109" s="12">
        <v>-19.3</v>
      </c>
      <c r="K109" s="47" t="s">
        <v>739</v>
      </c>
      <c r="L109" s="9" t="str">
        <f t="shared" si="14"/>
        <v>Yes</v>
      </c>
    </row>
    <row r="110" spans="1:12" x14ac:dyDescent="0.2">
      <c r="A110" s="48" t="s">
        <v>620</v>
      </c>
      <c r="B110" s="37" t="s">
        <v>213</v>
      </c>
      <c r="C110" s="38">
        <v>578827</v>
      </c>
      <c r="D110" s="46" t="str">
        <f t="shared" si="11"/>
        <v>N/A</v>
      </c>
      <c r="E110" s="38">
        <v>603445</v>
      </c>
      <c r="F110" s="46" t="str">
        <f t="shared" si="12"/>
        <v>N/A</v>
      </c>
      <c r="G110" s="38">
        <v>554778</v>
      </c>
      <c r="H110" s="46" t="str">
        <f t="shared" si="13"/>
        <v>N/A</v>
      </c>
      <c r="I110" s="12">
        <v>4.2530000000000001</v>
      </c>
      <c r="J110" s="12">
        <v>-8.06</v>
      </c>
      <c r="K110" s="47" t="s">
        <v>739</v>
      </c>
      <c r="L110" s="9" t="str">
        <f t="shared" si="14"/>
        <v>Yes</v>
      </c>
    </row>
    <row r="111" spans="1:12" x14ac:dyDescent="0.2">
      <c r="A111" s="48" t="s">
        <v>1450</v>
      </c>
      <c r="B111" s="37" t="s">
        <v>213</v>
      </c>
      <c r="C111" s="49">
        <v>158.37704012</v>
      </c>
      <c r="D111" s="46" t="str">
        <f t="shared" si="11"/>
        <v>N/A</v>
      </c>
      <c r="E111" s="49">
        <v>168.80083023</v>
      </c>
      <c r="F111" s="46" t="str">
        <f t="shared" si="12"/>
        <v>N/A</v>
      </c>
      <c r="G111" s="49">
        <v>148.17698791000001</v>
      </c>
      <c r="H111" s="46" t="str">
        <f t="shared" si="13"/>
        <v>N/A</v>
      </c>
      <c r="I111" s="12">
        <v>6.5819999999999999</v>
      </c>
      <c r="J111" s="12">
        <v>-12.2</v>
      </c>
      <c r="K111" s="47" t="s">
        <v>739</v>
      </c>
      <c r="L111" s="9" t="str">
        <f t="shared" si="14"/>
        <v>Yes</v>
      </c>
    </row>
    <row r="112" spans="1:12" x14ac:dyDescent="0.2">
      <c r="A112" s="48" t="s">
        <v>621</v>
      </c>
      <c r="B112" s="37" t="s">
        <v>213</v>
      </c>
      <c r="C112" s="49">
        <v>1241584018</v>
      </c>
      <c r="D112" s="46" t="str">
        <f t="shared" si="11"/>
        <v>N/A</v>
      </c>
      <c r="E112" s="49">
        <v>1145455488</v>
      </c>
      <c r="F112" s="46" t="str">
        <f t="shared" si="12"/>
        <v>N/A</v>
      </c>
      <c r="G112" s="49">
        <v>833689751</v>
      </c>
      <c r="H112" s="46" t="str">
        <f t="shared" si="13"/>
        <v>N/A</v>
      </c>
      <c r="I112" s="12">
        <v>-7.74</v>
      </c>
      <c r="J112" s="12">
        <v>-27.2</v>
      </c>
      <c r="K112" s="47" t="s">
        <v>739</v>
      </c>
      <c r="L112" s="9" t="str">
        <f t="shared" si="14"/>
        <v>Yes</v>
      </c>
    </row>
    <row r="113" spans="1:12" x14ac:dyDescent="0.2">
      <c r="A113" s="48" t="s">
        <v>622</v>
      </c>
      <c r="B113" s="37" t="s">
        <v>213</v>
      </c>
      <c r="C113" s="38">
        <v>716046</v>
      </c>
      <c r="D113" s="46" t="str">
        <f t="shared" si="11"/>
        <v>N/A</v>
      </c>
      <c r="E113" s="38">
        <v>706590</v>
      </c>
      <c r="F113" s="46" t="str">
        <f t="shared" si="12"/>
        <v>N/A</v>
      </c>
      <c r="G113" s="38">
        <v>659784</v>
      </c>
      <c r="H113" s="46" t="str">
        <f t="shared" si="13"/>
        <v>N/A</v>
      </c>
      <c r="I113" s="12">
        <v>-1.32</v>
      </c>
      <c r="J113" s="12">
        <v>-6.62</v>
      </c>
      <c r="K113" s="47" t="s">
        <v>739</v>
      </c>
      <c r="L113" s="9" t="str">
        <f t="shared" si="14"/>
        <v>Yes</v>
      </c>
    </row>
    <row r="114" spans="1:12" x14ac:dyDescent="0.2">
      <c r="A114" s="48" t="s">
        <v>1451</v>
      </c>
      <c r="B114" s="37" t="s">
        <v>213</v>
      </c>
      <c r="C114" s="49">
        <v>1733.9444923999999</v>
      </c>
      <c r="D114" s="46" t="str">
        <f t="shared" si="11"/>
        <v>N/A</v>
      </c>
      <c r="E114" s="49">
        <v>1621.1034517999999</v>
      </c>
      <c r="F114" s="46" t="str">
        <f t="shared" si="12"/>
        <v>N/A</v>
      </c>
      <c r="G114" s="49">
        <v>1263.5798245999999</v>
      </c>
      <c r="H114" s="46" t="str">
        <f t="shared" si="13"/>
        <v>N/A</v>
      </c>
      <c r="I114" s="12">
        <v>-6.51</v>
      </c>
      <c r="J114" s="12">
        <v>-22.1</v>
      </c>
      <c r="K114" s="47" t="s">
        <v>739</v>
      </c>
      <c r="L114" s="9" t="str">
        <f t="shared" si="14"/>
        <v>Yes</v>
      </c>
    </row>
    <row r="115" spans="1:12" ht="25.5" x14ac:dyDescent="0.2">
      <c r="A115" s="48" t="s">
        <v>623</v>
      </c>
      <c r="B115" s="37" t="s">
        <v>213</v>
      </c>
      <c r="C115" s="49">
        <v>846875438</v>
      </c>
      <c r="D115" s="46" t="str">
        <f t="shared" si="11"/>
        <v>N/A</v>
      </c>
      <c r="E115" s="49">
        <v>773686868</v>
      </c>
      <c r="F115" s="46" t="str">
        <f t="shared" si="12"/>
        <v>N/A</v>
      </c>
      <c r="G115" s="49">
        <v>790772513</v>
      </c>
      <c r="H115" s="46" t="str">
        <f t="shared" si="13"/>
        <v>N/A</v>
      </c>
      <c r="I115" s="12">
        <v>-8.64</v>
      </c>
      <c r="J115" s="12">
        <v>2.2080000000000002</v>
      </c>
      <c r="K115" s="47" t="s">
        <v>739</v>
      </c>
      <c r="L115" s="9" t="str">
        <f t="shared" si="14"/>
        <v>Yes</v>
      </c>
    </row>
    <row r="116" spans="1:12" x14ac:dyDescent="0.2">
      <c r="A116" s="51" t="s">
        <v>624</v>
      </c>
      <c r="B116" s="38" t="s">
        <v>213</v>
      </c>
      <c r="C116" s="38">
        <v>361014</v>
      </c>
      <c r="D116" s="46" t="str">
        <f t="shared" si="11"/>
        <v>N/A</v>
      </c>
      <c r="E116" s="38">
        <v>400753</v>
      </c>
      <c r="F116" s="46" t="str">
        <f t="shared" si="12"/>
        <v>N/A</v>
      </c>
      <c r="G116" s="38">
        <v>326817</v>
      </c>
      <c r="H116" s="46" t="str">
        <f t="shared" si="13"/>
        <v>N/A</v>
      </c>
      <c r="I116" s="12">
        <v>11.01</v>
      </c>
      <c r="J116" s="12">
        <v>-18.399999999999999</v>
      </c>
      <c r="K116" s="52" t="s">
        <v>739</v>
      </c>
      <c r="L116" s="9" t="str">
        <f t="shared" si="14"/>
        <v>Yes</v>
      </c>
    </row>
    <row r="117" spans="1:12" ht="25.5" x14ac:dyDescent="0.2">
      <c r="A117" s="48" t="s">
        <v>1452</v>
      </c>
      <c r="B117" s="37" t="s">
        <v>213</v>
      </c>
      <c r="C117" s="49">
        <v>2345.8243668999999</v>
      </c>
      <c r="D117" s="46" t="str">
        <f t="shared" si="11"/>
        <v>N/A</v>
      </c>
      <c r="E117" s="49">
        <v>1930.5828478000001</v>
      </c>
      <c r="F117" s="46" t="str">
        <f t="shared" si="12"/>
        <v>N/A</v>
      </c>
      <c r="G117" s="49">
        <v>2419.6186643000001</v>
      </c>
      <c r="H117" s="46" t="str">
        <f t="shared" si="13"/>
        <v>N/A</v>
      </c>
      <c r="I117" s="12">
        <v>-17.7</v>
      </c>
      <c r="J117" s="12">
        <v>25.33</v>
      </c>
      <c r="K117" s="47" t="s">
        <v>739</v>
      </c>
      <c r="L117" s="9" t="str">
        <f t="shared" si="14"/>
        <v>Yes</v>
      </c>
    </row>
    <row r="118" spans="1:12" ht="25.5" x14ac:dyDescent="0.2">
      <c r="A118" s="48" t="s">
        <v>625</v>
      </c>
      <c r="B118" s="37" t="s">
        <v>213</v>
      </c>
      <c r="C118" s="49">
        <v>341335557</v>
      </c>
      <c r="D118" s="46" t="str">
        <f t="shared" si="11"/>
        <v>N/A</v>
      </c>
      <c r="E118" s="49">
        <v>366488319</v>
      </c>
      <c r="F118" s="46" t="str">
        <f t="shared" si="12"/>
        <v>N/A</v>
      </c>
      <c r="G118" s="49">
        <v>346107723</v>
      </c>
      <c r="H118" s="46" t="str">
        <f t="shared" si="13"/>
        <v>N/A</v>
      </c>
      <c r="I118" s="12">
        <v>7.3689999999999998</v>
      </c>
      <c r="J118" s="12">
        <v>-5.56</v>
      </c>
      <c r="K118" s="47" t="s">
        <v>739</v>
      </c>
      <c r="L118" s="9" t="str">
        <f t="shared" si="14"/>
        <v>Yes</v>
      </c>
    </row>
    <row r="119" spans="1:12" x14ac:dyDescent="0.2">
      <c r="A119" s="48" t="s">
        <v>626</v>
      </c>
      <c r="B119" s="37" t="s">
        <v>213</v>
      </c>
      <c r="C119" s="38">
        <v>276913</v>
      </c>
      <c r="D119" s="46" t="str">
        <f t="shared" si="11"/>
        <v>N/A</v>
      </c>
      <c r="E119" s="38">
        <v>282679</v>
      </c>
      <c r="F119" s="46" t="str">
        <f t="shared" si="12"/>
        <v>N/A</v>
      </c>
      <c r="G119" s="38">
        <v>275167</v>
      </c>
      <c r="H119" s="46" t="str">
        <f t="shared" si="13"/>
        <v>N/A</v>
      </c>
      <c r="I119" s="12">
        <v>2.0819999999999999</v>
      </c>
      <c r="J119" s="12">
        <v>-2.66</v>
      </c>
      <c r="K119" s="47" t="s">
        <v>739</v>
      </c>
      <c r="L119" s="9" t="str">
        <f t="shared" si="14"/>
        <v>Yes</v>
      </c>
    </row>
    <row r="120" spans="1:12" ht="25.5" x14ac:dyDescent="0.2">
      <c r="A120" s="48" t="s">
        <v>1453</v>
      </c>
      <c r="B120" s="37" t="s">
        <v>213</v>
      </c>
      <c r="C120" s="49">
        <v>1232.6454771000001</v>
      </c>
      <c r="D120" s="46" t="str">
        <f t="shared" si="11"/>
        <v>N/A</v>
      </c>
      <c r="E120" s="49">
        <v>1296.4822962000001</v>
      </c>
      <c r="F120" s="46" t="str">
        <f t="shared" si="12"/>
        <v>N/A</v>
      </c>
      <c r="G120" s="49">
        <v>1257.8097047000001</v>
      </c>
      <c r="H120" s="46" t="str">
        <f t="shared" si="13"/>
        <v>N/A</v>
      </c>
      <c r="I120" s="12">
        <v>5.1790000000000003</v>
      </c>
      <c r="J120" s="12">
        <v>-2.98</v>
      </c>
      <c r="K120" s="47" t="s">
        <v>739</v>
      </c>
      <c r="L120" s="9" t="str">
        <f t="shared" si="14"/>
        <v>Yes</v>
      </c>
    </row>
    <row r="121" spans="1:12" ht="25.5" x14ac:dyDescent="0.2">
      <c r="A121" s="48" t="s">
        <v>627</v>
      </c>
      <c r="B121" s="37" t="s">
        <v>213</v>
      </c>
      <c r="C121" s="49">
        <v>2346855772</v>
      </c>
      <c r="D121" s="46" t="str">
        <f t="shared" si="11"/>
        <v>N/A</v>
      </c>
      <c r="E121" s="49">
        <v>2272568738</v>
      </c>
      <c r="F121" s="46" t="str">
        <f t="shared" si="12"/>
        <v>N/A</v>
      </c>
      <c r="G121" s="49">
        <v>2113355794</v>
      </c>
      <c r="H121" s="46" t="str">
        <f t="shared" si="13"/>
        <v>N/A</v>
      </c>
      <c r="I121" s="12">
        <v>-3.17</v>
      </c>
      <c r="J121" s="12">
        <v>-7.01</v>
      </c>
      <c r="K121" s="47" t="s">
        <v>739</v>
      </c>
      <c r="L121" s="9" t="str">
        <f t="shared" si="14"/>
        <v>Yes</v>
      </c>
    </row>
    <row r="122" spans="1:12" x14ac:dyDescent="0.2">
      <c r="A122" s="48" t="s">
        <v>628</v>
      </c>
      <c r="B122" s="37" t="s">
        <v>213</v>
      </c>
      <c r="C122" s="38">
        <v>82060</v>
      </c>
      <c r="D122" s="46" t="str">
        <f t="shared" si="11"/>
        <v>N/A</v>
      </c>
      <c r="E122" s="38">
        <v>79786</v>
      </c>
      <c r="F122" s="46" t="str">
        <f t="shared" si="12"/>
        <v>N/A</v>
      </c>
      <c r="G122" s="38">
        <v>76817</v>
      </c>
      <c r="H122" s="46" t="str">
        <f t="shared" si="13"/>
        <v>N/A</v>
      </c>
      <c r="I122" s="12">
        <v>-2.77</v>
      </c>
      <c r="J122" s="12">
        <v>-3.72</v>
      </c>
      <c r="K122" s="47" t="s">
        <v>739</v>
      </c>
      <c r="L122" s="9" t="str">
        <f t="shared" si="14"/>
        <v>Yes</v>
      </c>
    </row>
    <row r="123" spans="1:12" ht="25.5" x14ac:dyDescent="0.2">
      <c r="A123" s="48" t="s">
        <v>1454</v>
      </c>
      <c r="B123" s="37" t="s">
        <v>213</v>
      </c>
      <c r="C123" s="49">
        <v>28599.266049000002</v>
      </c>
      <c r="D123" s="46" t="str">
        <f t="shared" si="11"/>
        <v>N/A</v>
      </c>
      <c r="E123" s="49">
        <v>28483.302058000001</v>
      </c>
      <c r="F123" s="46" t="str">
        <f t="shared" si="12"/>
        <v>N/A</v>
      </c>
      <c r="G123" s="49">
        <v>27511.563768</v>
      </c>
      <c r="H123" s="46" t="str">
        <f t="shared" si="13"/>
        <v>N/A</v>
      </c>
      <c r="I123" s="12">
        <v>-0.40500000000000003</v>
      </c>
      <c r="J123" s="12">
        <v>-3.41</v>
      </c>
      <c r="K123" s="47" t="s">
        <v>739</v>
      </c>
      <c r="L123" s="9" t="str">
        <f t="shared" si="14"/>
        <v>Yes</v>
      </c>
    </row>
    <row r="124" spans="1:12" ht="25.5" x14ac:dyDescent="0.2">
      <c r="A124" s="48" t="s">
        <v>629</v>
      </c>
      <c r="B124" s="37" t="s">
        <v>213</v>
      </c>
      <c r="C124" s="49">
        <v>3113398</v>
      </c>
      <c r="D124" s="46" t="str">
        <f t="shared" si="11"/>
        <v>N/A</v>
      </c>
      <c r="E124" s="49">
        <v>3465563</v>
      </c>
      <c r="F124" s="46" t="str">
        <f t="shared" si="12"/>
        <v>N/A</v>
      </c>
      <c r="G124" s="49">
        <v>3314731</v>
      </c>
      <c r="H124" s="46" t="str">
        <f t="shared" si="13"/>
        <v>N/A</v>
      </c>
      <c r="I124" s="12">
        <v>11.31</v>
      </c>
      <c r="J124" s="12">
        <v>-4.3499999999999996</v>
      </c>
      <c r="K124" s="47" t="s">
        <v>739</v>
      </c>
      <c r="L124" s="9" t="str">
        <f t="shared" si="14"/>
        <v>Yes</v>
      </c>
    </row>
    <row r="125" spans="1:12" ht="25.5" x14ac:dyDescent="0.2">
      <c r="A125" s="48" t="s">
        <v>630</v>
      </c>
      <c r="B125" s="37" t="s">
        <v>213</v>
      </c>
      <c r="C125" s="38">
        <v>5443</v>
      </c>
      <c r="D125" s="46" t="str">
        <f t="shared" si="11"/>
        <v>N/A</v>
      </c>
      <c r="E125" s="38">
        <v>5896</v>
      </c>
      <c r="F125" s="46" t="str">
        <f t="shared" si="12"/>
        <v>N/A</v>
      </c>
      <c r="G125" s="38">
        <v>5247</v>
      </c>
      <c r="H125" s="46" t="str">
        <f t="shared" si="13"/>
        <v>N/A</v>
      </c>
      <c r="I125" s="12">
        <v>8.3230000000000004</v>
      </c>
      <c r="J125" s="12">
        <v>-11</v>
      </c>
      <c r="K125" s="47" t="s">
        <v>739</v>
      </c>
      <c r="L125" s="9" t="str">
        <f t="shared" si="14"/>
        <v>Yes</v>
      </c>
    </row>
    <row r="126" spans="1:12" ht="25.5" x14ac:dyDescent="0.2">
      <c r="A126" s="48" t="s">
        <v>1455</v>
      </c>
      <c r="B126" s="37" t="s">
        <v>213</v>
      </c>
      <c r="C126" s="49">
        <v>572.00036743999999</v>
      </c>
      <c r="D126" s="46" t="str">
        <f t="shared" si="11"/>
        <v>N/A</v>
      </c>
      <c r="E126" s="49">
        <v>587.78205562999995</v>
      </c>
      <c r="F126" s="46" t="str">
        <f t="shared" si="12"/>
        <v>N/A</v>
      </c>
      <c r="G126" s="49">
        <v>631.73832665999998</v>
      </c>
      <c r="H126" s="46" t="str">
        <f t="shared" si="13"/>
        <v>N/A</v>
      </c>
      <c r="I126" s="12">
        <v>2.7589999999999999</v>
      </c>
      <c r="J126" s="12">
        <v>7.4779999999999998</v>
      </c>
      <c r="K126" s="47" t="s">
        <v>739</v>
      </c>
      <c r="L126" s="9" t="str">
        <f t="shared" si="14"/>
        <v>Yes</v>
      </c>
    </row>
    <row r="127" spans="1:12" ht="25.5" x14ac:dyDescent="0.2">
      <c r="A127" s="48" t="s">
        <v>631</v>
      </c>
      <c r="B127" s="37" t="s">
        <v>213</v>
      </c>
      <c r="C127" s="49">
        <v>322368461</v>
      </c>
      <c r="D127" s="46" t="str">
        <f t="shared" si="11"/>
        <v>N/A</v>
      </c>
      <c r="E127" s="49">
        <v>269388247</v>
      </c>
      <c r="F127" s="46" t="str">
        <f t="shared" si="12"/>
        <v>N/A</v>
      </c>
      <c r="G127" s="49">
        <v>263484301</v>
      </c>
      <c r="H127" s="46" t="str">
        <f t="shared" si="13"/>
        <v>N/A</v>
      </c>
      <c r="I127" s="12">
        <v>-16.399999999999999</v>
      </c>
      <c r="J127" s="12">
        <v>-2.19</v>
      </c>
      <c r="K127" s="47" t="s">
        <v>739</v>
      </c>
      <c r="L127" s="9" t="str">
        <f t="shared" si="14"/>
        <v>Yes</v>
      </c>
    </row>
    <row r="128" spans="1:12" x14ac:dyDescent="0.2">
      <c r="A128" s="48" t="s">
        <v>632</v>
      </c>
      <c r="B128" s="37" t="s">
        <v>213</v>
      </c>
      <c r="C128" s="38">
        <v>50386</v>
      </c>
      <c r="D128" s="46" t="str">
        <f t="shared" si="11"/>
        <v>N/A</v>
      </c>
      <c r="E128" s="38">
        <v>40243</v>
      </c>
      <c r="F128" s="46" t="str">
        <f t="shared" si="12"/>
        <v>N/A</v>
      </c>
      <c r="G128" s="38">
        <v>42011</v>
      </c>
      <c r="H128" s="46" t="str">
        <f t="shared" si="13"/>
        <v>N/A</v>
      </c>
      <c r="I128" s="12">
        <v>-20.100000000000001</v>
      </c>
      <c r="J128" s="12">
        <v>4.3929999999999998</v>
      </c>
      <c r="K128" s="47" t="s">
        <v>739</v>
      </c>
      <c r="L128" s="9" t="str">
        <f t="shared" si="14"/>
        <v>Yes</v>
      </c>
    </row>
    <row r="129" spans="1:12" ht="25.5" x14ac:dyDescent="0.2">
      <c r="A129" s="48" t="s">
        <v>1456</v>
      </c>
      <c r="B129" s="37" t="s">
        <v>213</v>
      </c>
      <c r="C129" s="49">
        <v>6397.9768388000002</v>
      </c>
      <c r="D129" s="46" t="str">
        <f t="shared" si="11"/>
        <v>N/A</v>
      </c>
      <c r="E129" s="49">
        <v>6694.0398826999999</v>
      </c>
      <c r="F129" s="46" t="str">
        <f t="shared" si="12"/>
        <v>N/A</v>
      </c>
      <c r="G129" s="49">
        <v>6271.7931256000002</v>
      </c>
      <c r="H129" s="46" t="str">
        <f t="shared" si="13"/>
        <v>N/A</v>
      </c>
      <c r="I129" s="12">
        <v>4.6269999999999998</v>
      </c>
      <c r="J129" s="12">
        <v>-6.31</v>
      </c>
      <c r="K129" s="47" t="s">
        <v>739</v>
      </c>
      <c r="L129" s="9" t="str">
        <f t="shared" si="14"/>
        <v>Yes</v>
      </c>
    </row>
    <row r="130" spans="1:12" ht="25.5" x14ac:dyDescent="0.2">
      <c r="A130" s="48" t="s">
        <v>633</v>
      </c>
      <c r="B130" s="37" t="s">
        <v>213</v>
      </c>
      <c r="C130" s="49">
        <v>7275638</v>
      </c>
      <c r="D130" s="46" t="str">
        <f t="shared" si="11"/>
        <v>N/A</v>
      </c>
      <c r="E130" s="49">
        <v>10660101</v>
      </c>
      <c r="F130" s="46" t="str">
        <f t="shared" si="12"/>
        <v>N/A</v>
      </c>
      <c r="G130" s="49">
        <v>16278283</v>
      </c>
      <c r="H130" s="46" t="str">
        <f t="shared" si="13"/>
        <v>N/A</v>
      </c>
      <c r="I130" s="12">
        <v>46.52</v>
      </c>
      <c r="J130" s="12">
        <v>52.7</v>
      </c>
      <c r="K130" s="47" t="s">
        <v>739</v>
      </c>
      <c r="L130" s="9" t="str">
        <f t="shared" si="14"/>
        <v>No</v>
      </c>
    </row>
    <row r="131" spans="1:12" x14ac:dyDescent="0.2">
      <c r="A131" s="48" t="s">
        <v>634</v>
      </c>
      <c r="B131" s="37" t="s">
        <v>213</v>
      </c>
      <c r="C131" s="38">
        <v>19978</v>
      </c>
      <c r="D131" s="46" t="str">
        <f t="shared" si="11"/>
        <v>N/A</v>
      </c>
      <c r="E131" s="38">
        <v>25066</v>
      </c>
      <c r="F131" s="46" t="str">
        <f t="shared" si="12"/>
        <v>N/A</v>
      </c>
      <c r="G131" s="38">
        <v>30945</v>
      </c>
      <c r="H131" s="46" t="str">
        <f t="shared" si="13"/>
        <v>N/A</v>
      </c>
      <c r="I131" s="12">
        <v>25.47</v>
      </c>
      <c r="J131" s="12">
        <v>23.45</v>
      </c>
      <c r="K131" s="47" t="s">
        <v>739</v>
      </c>
      <c r="L131" s="9" t="str">
        <f t="shared" si="14"/>
        <v>Yes</v>
      </c>
    </row>
    <row r="132" spans="1:12" ht="25.5" x14ac:dyDescent="0.2">
      <c r="A132" s="48" t="s">
        <v>1457</v>
      </c>
      <c r="B132" s="37" t="s">
        <v>213</v>
      </c>
      <c r="C132" s="49">
        <v>364.18250074999997</v>
      </c>
      <c r="D132" s="46" t="str">
        <f t="shared" si="11"/>
        <v>N/A</v>
      </c>
      <c r="E132" s="49">
        <v>425.28129737</v>
      </c>
      <c r="F132" s="46" t="str">
        <f t="shared" si="12"/>
        <v>N/A</v>
      </c>
      <c r="G132" s="49">
        <v>526.03919857999995</v>
      </c>
      <c r="H132" s="46" t="str">
        <f t="shared" si="13"/>
        <v>N/A</v>
      </c>
      <c r="I132" s="12">
        <v>16.78</v>
      </c>
      <c r="J132" s="12">
        <v>23.69</v>
      </c>
      <c r="K132" s="47" t="s">
        <v>739</v>
      </c>
      <c r="L132" s="9" t="str">
        <f t="shared" si="14"/>
        <v>Yes</v>
      </c>
    </row>
    <row r="133" spans="1:12" ht="25.5" x14ac:dyDescent="0.2">
      <c r="A133" s="48" t="s">
        <v>635</v>
      </c>
      <c r="B133" s="37" t="s">
        <v>213</v>
      </c>
      <c r="C133" s="49">
        <v>107520629</v>
      </c>
      <c r="D133" s="46" t="str">
        <f t="shared" si="11"/>
        <v>N/A</v>
      </c>
      <c r="E133" s="49">
        <v>105958165</v>
      </c>
      <c r="F133" s="46" t="str">
        <f t="shared" si="12"/>
        <v>N/A</v>
      </c>
      <c r="G133" s="49">
        <v>113120888</v>
      </c>
      <c r="H133" s="46" t="str">
        <f t="shared" si="13"/>
        <v>N/A</v>
      </c>
      <c r="I133" s="12">
        <v>-1.45</v>
      </c>
      <c r="J133" s="12">
        <v>6.76</v>
      </c>
      <c r="K133" s="47" t="s">
        <v>739</v>
      </c>
      <c r="L133" s="9" t="str">
        <f t="shared" si="14"/>
        <v>Yes</v>
      </c>
    </row>
    <row r="134" spans="1:12" x14ac:dyDescent="0.2">
      <c r="A134" s="48" t="s">
        <v>636</v>
      </c>
      <c r="B134" s="37" t="s">
        <v>213</v>
      </c>
      <c r="C134" s="38">
        <v>6793</v>
      </c>
      <c r="D134" s="46" t="str">
        <f t="shared" si="11"/>
        <v>N/A</v>
      </c>
      <c r="E134" s="38">
        <v>7112</v>
      </c>
      <c r="F134" s="46" t="str">
        <f t="shared" si="12"/>
        <v>N/A</v>
      </c>
      <c r="G134" s="38">
        <v>7160</v>
      </c>
      <c r="H134" s="46" t="str">
        <f t="shared" si="13"/>
        <v>N/A</v>
      </c>
      <c r="I134" s="12">
        <v>4.6959999999999997</v>
      </c>
      <c r="J134" s="12">
        <v>0.67490000000000006</v>
      </c>
      <c r="K134" s="47" t="s">
        <v>739</v>
      </c>
      <c r="L134" s="9" t="str">
        <f t="shared" si="14"/>
        <v>Yes</v>
      </c>
    </row>
    <row r="135" spans="1:12" x14ac:dyDescent="0.2">
      <c r="A135" s="48" t="s">
        <v>1458</v>
      </c>
      <c r="B135" s="37" t="s">
        <v>213</v>
      </c>
      <c r="C135" s="49">
        <v>15828.150890999999</v>
      </c>
      <c r="D135" s="46" t="str">
        <f t="shared" si="11"/>
        <v>N/A</v>
      </c>
      <c r="E135" s="49">
        <v>14898.504639999999</v>
      </c>
      <c r="F135" s="46" t="str">
        <f t="shared" si="12"/>
        <v>N/A</v>
      </c>
      <c r="G135" s="49">
        <v>15799.006703999999</v>
      </c>
      <c r="H135" s="46" t="str">
        <f t="shared" si="13"/>
        <v>N/A</v>
      </c>
      <c r="I135" s="12">
        <v>-5.87</v>
      </c>
      <c r="J135" s="12">
        <v>6.0439999999999996</v>
      </c>
      <c r="K135" s="47" t="s">
        <v>739</v>
      </c>
      <c r="L135" s="9" t="str">
        <f t="shared" si="14"/>
        <v>Yes</v>
      </c>
    </row>
    <row r="136" spans="1:12" ht="25.5" x14ac:dyDescent="0.2">
      <c r="A136" s="48" t="s">
        <v>637</v>
      </c>
      <c r="B136" s="37" t="s">
        <v>213</v>
      </c>
      <c r="C136" s="49">
        <v>3436777</v>
      </c>
      <c r="D136" s="46" t="str">
        <f t="shared" si="11"/>
        <v>N/A</v>
      </c>
      <c r="E136" s="49">
        <v>3926462</v>
      </c>
      <c r="F136" s="46" t="str">
        <f t="shared" si="12"/>
        <v>N/A</v>
      </c>
      <c r="G136" s="49">
        <v>4198110</v>
      </c>
      <c r="H136" s="46" t="str">
        <f t="shared" si="13"/>
        <v>N/A</v>
      </c>
      <c r="I136" s="12">
        <v>14.25</v>
      </c>
      <c r="J136" s="12">
        <v>6.9180000000000001</v>
      </c>
      <c r="K136" s="47" t="s">
        <v>739</v>
      </c>
      <c r="L136" s="9" t="str">
        <f>IF(J136="Div by 0", "N/A", IF(OR(J136="N/A",K136="N/A"),"N/A", IF(J136&gt;VALUE(MID(K136,1,2)), "No", IF(J136&lt;-1*VALUE(MID(K136,1,2)), "No", "Yes"))))</f>
        <v>Yes</v>
      </c>
    </row>
    <row r="137" spans="1:12" x14ac:dyDescent="0.2">
      <c r="A137" s="48" t="s">
        <v>638</v>
      </c>
      <c r="B137" s="37" t="s">
        <v>213</v>
      </c>
      <c r="C137" s="38">
        <v>65954</v>
      </c>
      <c r="D137" s="46" t="str">
        <f t="shared" si="11"/>
        <v>N/A</v>
      </c>
      <c r="E137" s="38">
        <v>78660</v>
      </c>
      <c r="F137" s="46" t="str">
        <f t="shared" si="12"/>
        <v>N/A</v>
      </c>
      <c r="G137" s="38">
        <v>81314</v>
      </c>
      <c r="H137" s="46" t="str">
        <f t="shared" si="13"/>
        <v>N/A</v>
      </c>
      <c r="I137" s="12">
        <v>19.260000000000002</v>
      </c>
      <c r="J137" s="12">
        <v>3.3740000000000001</v>
      </c>
      <c r="K137" s="47" t="s">
        <v>739</v>
      </c>
      <c r="L137" s="9" t="str">
        <f t="shared" ref="L137:L141" si="15">IF(J137="Div by 0", "N/A", IF(OR(J137="N/A",K137="N/A"),"N/A", IF(J137&gt;VALUE(MID(K137,1,2)), "No", IF(J137&lt;-1*VALUE(MID(K137,1,2)), "No", "Yes"))))</f>
        <v>Yes</v>
      </c>
    </row>
    <row r="138" spans="1:12" ht="25.5" x14ac:dyDescent="0.2">
      <c r="A138" s="48" t="s">
        <v>1459</v>
      </c>
      <c r="B138" s="37" t="s">
        <v>213</v>
      </c>
      <c r="C138" s="49">
        <v>52.108696971000001</v>
      </c>
      <c r="D138" s="46" t="str">
        <f t="shared" si="11"/>
        <v>N/A</v>
      </c>
      <c r="E138" s="49">
        <v>49.916882786999999</v>
      </c>
      <c r="F138" s="46" t="str">
        <f t="shared" si="12"/>
        <v>N/A</v>
      </c>
      <c r="G138" s="49">
        <v>51.628378877000003</v>
      </c>
      <c r="H138" s="46" t="str">
        <f t="shared" si="13"/>
        <v>N/A</v>
      </c>
      <c r="I138" s="12">
        <v>-4.21</v>
      </c>
      <c r="J138" s="12">
        <v>3.4289999999999998</v>
      </c>
      <c r="K138" s="47" t="s">
        <v>739</v>
      </c>
      <c r="L138" s="9" t="str">
        <f t="shared" si="15"/>
        <v>Yes</v>
      </c>
    </row>
    <row r="139" spans="1:12" ht="25.5" x14ac:dyDescent="0.2">
      <c r="A139" s="48" t="s">
        <v>639</v>
      </c>
      <c r="B139" s="37" t="s">
        <v>213</v>
      </c>
      <c r="C139" s="49">
        <v>176575621</v>
      </c>
      <c r="D139" s="46" t="str">
        <f t="shared" si="11"/>
        <v>N/A</v>
      </c>
      <c r="E139" s="49">
        <v>187425305</v>
      </c>
      <c r="F139" s="46" t="str">
        <f t="shared" si="12"/>
        <v>N/A</v>
      </c>
      <c r="G139" s="49">
        <v>194465324</v>
      </c>
      <c r="H139" s="46" t="str">
        <f t="shared" si="13"/>
        <v>N/A</v>
      </c>
      <c r="I139" s="12">
        <v>6.1440000000000001</v>
      </c>
      <c r="J139" s="12">
        <v>3.7559999999999998</v>
      </c>
      <c r="K139" s="47" t="s">
        <v>739</v>
      </c>
      <c r="L139" s="9" t="str">
        <f t="shared" si="15"/>
        <v>Yes</v>
      </c>
    </row>
    <row r="140" spans="1:12" x14ac:dyDescent="0.2">
      <c r="A140" s="48" t="s">
        <v>640</v>
      </c>
      <c r="B140" s="37" t="s">
        <v>213</v>
      </c>
      <c r="C140" s="38">
        <v>2102</v>
      </c>
      <c r="D140" s="46" t="str">
        <f t="shared" si="11"/>
        <v>N/A</v>
      </c>
      <c r="E140" s="38">
        <v>2181</v>
      </c>
      <c r="F140" s="46" t="str">
        <f t="shared" si="12"/>
        <v>N/A</v>
      </c>
      <c r="G140" s="38">
        <v>2217</v>
      </c>
      <c r="H140" s="46" t="str">
        <f t="shared" si="13"/>
        <v>N/A</v>
      </c>
      <c r="I140" s="12">
        <v>3.758</v>
      </c>
      <c r="J140" s="12">
        <v>1.651</v>
      </c>
      <c r="K140" s="47" t="s">
        <v>739</v>
      </c>
      <c r="L140" s="9" t="str">
        <f t="shared" si="15"/>
        <v>Yes</v>
      </c>
    </row>
    <row r="141" spans="1:12" ht="25.5" x14ac:dyDescent="0.2">
      <c r="A141" s="48" t="s">
        <v>1460</v>
      </c>
      <c r="B141" s="37" t="s">
        <v>213</v>
      </c>
      <c r="C141" s="49">
        <v>84003.625595000005</v>
      </c>
      <c r="D141" s="46" t="str">
        <f t="shared" si="11"/>
        <v>N/A</v>
      </c>
      <c r="E141" s="49">
        <v>85935.490600999998</v>
      </c>
      <c r="F141" s="46" t="str">
        <f t="shared" si="12"/>
        <v>N/A</v>
      </c>
      <c r="G141" s="49">
        <v>87715.527289000005</v>
      </c>
      <c r="H141" s="46" t="str">
        <f t="shared" si="13"/>
        <v>N/A</v>
      </c>
      <c r="I141" s="12">
        <v>2.2999999999999998</v>
      </c>
      <c r="J141" s="12">
        <v>2.0710000000000002</v>
      </c>
      <c r="K141" s="47" t="s">
        <v>739</v>
      </c>
      <c r="L141" s="9" t="str">
        <f t="shared" si="15"/>
        <v>Yes</v>
      </c>
    </row>
    <row r="142" spans="1:12" ht="25.5" x14ac:dyDescent="0.2">
      <c r="A142" s="48" t="s">
        <v>641</v>
      </c>
      <c r="B142" s="37" t="s">
        <v>213</v>
      </c>
      <c r="C142" s="49">
        <v>213974832</v>
      </c>
      <c r="D142" s="46" t="str">
        <f t="shared" si="11"/>
        <v>N/A</v>
      </c>
      <c r="E142" s="49">
        <v>184407972</v>
      </c>
      <c r="F142" s="46" t="str">
        <f t="shared" si="12"/>
        <v>N/A</v>
      </c>
      <c r="G142" s="49">
        <v>171016009</v>
      </c>
      <c r="H142" s="46" t="str">
        <f t="shared" si="13"/>
        <v>N/A</v>
      </c>
      <c r="I142" s="12">
        <v>-13.8</v>
      </c>
      <c r="J142" s="12">
        <v>-7.26</v>
      </c>
      <c r="K142" s="47" t="s">
        <v>739</v>
      </c>
      <c r="L142" s="9" t="str">
        <f t="shared" ref="L142:L153" si="16">IF(J142="Div by 0", "N/A", IF(K142="N/A","N/A", IF(J142&gt;VALUE(MID(K142,1,2)), "No", IF(J142&lt;-1*VALUE(MID(K142,1,2)), "No", "Yes"))))</f>
        <v>Yes</v>
      </c>
    </row>
    <row r="143" spans="1:12" ht="25.5" x14ac:dyDescent="0.2">
      <c r="A143" s="48" t="s">
        <v>642</v>
      </c>
      <c r="B143" s="37" t="s">
        <v>213</v>
      </c>
      <c r="C143" s="38">
        <v>331434</v>
      </c>
      <c r="D143" s="46" t="str">
        <f t="shared" si="11"/>
        <v>N/A</v>
      </c>
      <c r="E143" s="38">
        <v>340001</v>
      </c>
      <c r="F143" s="46" t="str">
        <f t="shared" si="12"/>
        <v>N/A</v>
      </c>
      <c r="G143" s="38">
        <v>316431</v>
      </c>
      <c r="H143" s="46" t="str">
        <f t="shared" si="13"/>
        <v>N/A</v>
      </c>
      <c r="I143" s="12">
        <v>2.585</v>
      </c>
      <c r="J143" s="12">
        <v>-6.93</v>
      </c>
      <c r="K143" s="47" t="s">
        <v>739</v>
      </c>
      <c r="L143" s="9" t="str">
        <f t="shared" si="16"/>
        <v>Yes</v>
      </c>
    </row>
    <row r="144" spans="1:12" ht="25.5" x14ac:dyDescent="0.2">
      <c r="A144" s="48" t="s">
        <v>1461</v>
      </c>
      <c r="B144" s="37" t="s">
        <v>213</v>
      </c>
      <c r="C144" s="49">
        <v>645.60314271000004</v>
      </c>
      <c r="D144" s="46" t="str">
        <f t="shared" si="11"/>
        <v>N/A</v>
      </c>
      <c r="E144" s="49">
        <v>542.37479301999997</v>
      </c>
      <c r="F144" s="46" t="str">
        <f t="shared" si="12"/>
        <v>N/A</v>
      </c>
      <c r="G144" s="49">
        <v>540.45276536999995</v>
      </c>
      <c r="H144" s="46" t="str">
        <f t="shared" si="13"/>
        <v>N/A</v>
      </c>
      <c r="I144" s="12">
        <v>-16</v>
      </c>
      <c r="J144" s="12">
        <v>-0.35399999999999998</v>
      </c>
      <c r="K144" s="47" t="s">
        <v>739</v>
      </c>
      <c r="L144" s="9" t="str">
        <f t="shared" si="16"/>
        <v>Yes</v>
      </c>
    </row>
    <row r="145" spans="1:12" ht="25.5" x14ac:dyDescent="0.2">
      <c r="A145" s="48" t="s">
        <v>643</v>
      </c>
      <c r="B145" s="37" t="s">
        <v>213</v>
      </c>
      <c r="C145" s="49">
        <v>3834091611</v>
      </c>
      <c r="D145" s="46" t="str">
        <f t="shared" ref="D145:D153" si="17">IF($B145="N/A","N/A",IF(C145&gt;10,"No",IF(C145&lt;-10,"No","Yes")))</f>
        <v>N/A</v>
      </c>
      <c r="E145" s="49">
        <v>3998701876</v>
      </c>
      <c r="F145" s="46" t="str">
        <f t="shared" ref="F145:F153" si="18">IF($B145="N/A","N/A",IF(E145&gt;10,"No",IF(E145&lt;-10,"No","Yes")))</f>
        <v>N/A</v>
      </c>
      <c r="G145" s="49">
        <v>3920412175</v>
      </c>
      <c r="H145" s="46" t="str">
        <f t="shared" ref="H145:H153" si="19">IF($B145="N/A","N/A",IF(G145&gt;10,"No",IF(G145&lt;-10,"No","Yes")))</f>
        <v>N/A</v>
      </c>
      <c r="I145" s="12">
        <v>4.2930000000000001</v>
      </c>
      <c r="J145" s="12">
        <v>-1.96</v>
      </c>
      <c r="K145" s="47" t="s">
        <v>739</v>
      </c>
      <c r="L145" s="9" t="str">
        <f t="shared" si="16"/>
        <v>Yes</v>
      </c>
    </row>
    <row r="146" spans="1:12" x14ac:dyDescent="0.2">
      <c r="A146" s="48" t="s">
        <v>644</v>
      </c>
      <c r="B146" s="37" t="s">
        <v>213</v>
      </c>
      <c r="C146" s="38">
        <v>53359</v>
      </c>
      <c r="D146" s="46" t="str">
        <f t="shared" si="17"/>
        <v>N/A</v>
      </c>
      <c r="E146" s="38">
        <v>55158</v>
      </c>
      <c r="F146" s="46" t="str">
        <f t="shared" si="18"/>
        <v>N/A</v>
      </c>
      <c r="G146" s="38">
        <v>55860</v>
      </c>
      <c r="H146" s="46" t="str">
        <f t="shared" si="19"/>
        <v>N/A</v>
      </c>
      <c r="I146" s="12">
        <v>3.3719999999999999</v>
      </c>
      <c r="J146" s="12">
        <v>1.2729999999999999</v>
      </c>
      <c r="K146" s="47" t="s">
        <v>739</v>
      </c>
      <c r="L146" s="9" t="str">
        <f t="shared" si="16"/>
        <v>Yes</v>
      </c>
    </row>
    <row r="147" spans="1:12" ht="25.5" x14ac:dyDescent="0.2">
      <c r="A147" s="48" t="s">
        <v>1462</v>
      </c>
      <c r="B147" s="37" t="s">
        <v>213</v>
      </c>
      <c r="C147" s="49">
        <v>71854.637661999994</v>
      </c>
      <c r="D147" s="46" t="str">
        <f t="shared" si="17"/>
        <v>N/A</v>
      </c>
      <c r="E147" s="49">
        <v>72495.410929000005</v>
      </c>
      <c r="F147" s="46" t="str">
        <f t="shared" si="18"/>
        <v>N/A</v>
      </c>
      <c r="G147" s="49">
        <v>70182.817311000006</v>
      </c>
      <c r="H147" s="46" t="str">
        <f t="shared" si="19"/>
        <v>N/A</v>
      </c>
      <c r="I147" s="12">
        <v>0.89180000000000004</v>
      </c>
      <c r="J147" s="12">
        <v>-3.19</v>
      </c>
      <c r="K147" s="47" t="s">
        <v>739</v>
      </c>
      <c r="L147" s="9" t="str">
        <f t="shared" si="16"/>
        <v>Yes</v>
      </c>
    </row>
    <row r="148" spans="1:12" ht="25.5" x14ac:dyDescent="0.2">
      <c r="A148" s="48" t="s">
        <v>645</v>
      </c>
      <c r="B148" s="37" t="s">
        <v>213</v>
      </c>
      <c r="C148" s="49">
        <v>781470225</v>
      </c>
      <c r="D148" s="46" t="str">
        <f t="shared" si="17"/>
        <v>N/A</v>
      </c>
      <c r="E148" s="49">
        <v>754421228</v>
      </c>
      <c r="F148" s="46" t="str">
        <f t="shared" si="18"/>
        <v>N/A</v>
      </c>
      <c r="G148" s="49">
        <v>622870997</v>
      </c>
      <c r="H148" s="46" t="str">
        <f t="shared" si="19"/>
        <v>N/A</v>
      </c>
      <c r="I148" s="12">
        <v>-3.46</v>
      </c>
      <c r="J148" s="12">
        <v>-17.399999999999999</v>
      </c>
      <c r="K148" s="47" t="s">
        <v>739</v>
      </c>
      <c r="L148" s="9" t="str">
        <f t="shared" si="16"/>
        <v>Yes</v>
      </c>
    </row>
    <row r="149" spans="1:12" x14ac:dyDescent="0.2">
      <c r="A149" s="48" t="s">
        <v>646</v>
      </c>
      <c r="B149" s="37" t="s">
        <v>213</v>
      </c>
      <c r="C149" s="38">
        <v>340322</v>
      </c>
      <c r="D149" s="46" t="str">
        <f t="shared" si="17"/>
        <v>N/A</v>
      </c>
      <c r="E149" s="38">
        <v>290880</v>
      </c>
      <c r="F149" s="46" t="str">
        <f t="shared" si="18"/>
        <v>N/A</v>
      </c>
      <c r="G149" s="38">
        <v>276091</v>
      </c>
      <c r="H149" s="46" t="str">
        <f t="shared" si="19"/>
        <v>N/A</v>
      </c>
      <c r="I149" s="12">
        <v>-14.5</v>
      </c>
      <c r="J149" s="12">
        <v>-5.08</v>
      </c>
      <c r="K149" s="47" t="s">
        <v>739</v>
      </c>
      <c r="L149" s="9" t="str">
        <f t="shared" si="16"/>
        <v>Yes</v>
      </c>
    </row>
    <row r="150" spans="1:12" ht="25.5" x14ac:dyDescent="0.2">
      <c r="A150" s="48" t="s">
        <v>1463</v>
      </c>
      <c r="B150" s="37" t="s">
        <v>213</v>
      </c>
      <c r="C150" s="49">
        <v>2296.2671381999999</v>
      </c>
      <c r="D150" s="46" t="str">
        <f t="shared" si="17"/>
        <v>N/A</v>
      </c>
      <c r="E150" s="49">
        <v>2593.5823295</v>
      </c>
      <c r="F150" s="46" t="str">
        <f t="shared" si="18"/>
        <v>N/A</v>
      </c>
      <c r="G150" s="49">
        <v>2256.0351369999998</v>
      </c>
      <c r="H150" s="46" t="str">
        <f t="shared" si="19"/>
        <v>N/A</v>
      </c>
      <c r="I150" s="12">
        <v>12.95</v>
      </c>
      <c r="J150" s="12">
        <v>-13</v>
      </c>
      <c r="K150" s="47" t="s">
        <v>739</v>
      </c>
      <c r="L150" s="9" t="str">
        <f t="shared" si="16"/>
        <v>Yes</v>
      </c>
    </row>
    <row r="151" spans="1:12" ht="25.5" x14ac:dyDescent="0.2">
      <c r="A151" s="48" t="s">
        <v>647</v>
      </c>
      <c r="B151" s="37" t="s">
        <v>213</v>
      </c>
      <c r="C151" s="49">
        <v>1549412606</v>
      </c>
      <c r="D151" s="46" t="str">
        <f t="shared" si="17"/>
        <v>N/A</v>
      </c>
      <c r="E151" s="49">
        <v>1564476784</v>
      </c>
      <c r="F151" s="46" t="str">
        <f t="shared" si="18"/>
        <v>N/A</v>
      </c>
      <c r="G151" s="49">
        <v>1548878138</v>
      </c>
      <c r="H151" s="46" t="str">
        <f t="shared" si="19"/>
        <v>N/A</v>
      </c>
      <c r="I151" s="12">
        <v>0.97230000000000005</v>
      </c>
      <c r="J151" s="12">
        <v>-0.997</v>
      </c>
      <c r="K151" s="47" t="s">
        <v>739</v>
      </c>
      <c r="L151" s="9" t="str">
        <f t="shared" si="16"/>
        <v>Yes</v>
      </c>
    </row>
    <row r="152" spans="1:12" x14ac:dyDescent="0.2">
      <c r="A152" s="48" t="s">
        <v>648</v>
      </c>
      <c r="B152" s="37" t="s">
        <v>213</v>
      </c>
      <c r="C152" s="38">
        <v>63809</v>
      </c>
      <c r="D152" s="46" t="str">
        <f t="shared" si="17"/>
        <v>N/A</v>
      </c>
      <c r="E152" s="38">
        <v>61362</v>
      </c>
      <c r="F152" s="46" t="str">
        <f t="shared" si="18"/>
        <v>N/A</v>
      </c>
      <c r="G152" s="38">
        <v>58671</v>
      </c>
      <c r="H152" s="46" t="str">
        <f t="shared" si="19"/>
        <v>N/A</v>
      </c>
      <c r="I152" s="12">
        <v>-3.83</v>
      </c>
      <c r="J152" s="12">
        <v>-4.3899999999999997</v>
      </c>
      <c r="K152" s="47" t="s">
        <v>739</v>
      </c>
      <c r="L152" s="9" t="str">
        <f t="shared" si="16"/>
        <v>Yes</v>
      </c>
    </row>
    <row r="153" spans="1:12" ht="25.5" x14ac:dyDescent="0.2">
      <c r="A153" s="48" t="s">
        <v>1464</v>
      </c>
      <c r="B153" s="37" t="s">
        <v>213</v>
      </c>
      <c r="C153" s="49">
        <v>24282.038678000001</v>
      </c>
      <c r="D153" s="46" t="str">
        <f t="shared" si="17"/>
        <v>N/A</v>
      </c>
      <c r="E153" s="49">
        <v>25495.857110000001</v>
      </c>
      <c r="F153" s="46" t="str">
        <f t="shared" si="18"/>
        <v>N/A</v>
      </c>
      <c r="G153" s="49">
        <v>26399.381943</v>
      </c>
      <c r="H153" s="46" t="str">
        <f t="shared" si="19"/>
        <v>N/A</v>
      </c>
      <c r="I153" s="12">
        <v>4.9989999999999997</v>
      </c>
      <c r="J153" s="12">
        <v>3.544</v>
      </c>
      <c r="K153" s="47" t="s">
        <v>739</v>
      </c>
      <c r="L153" s="9" t="str">
        <f t="shared" si="16"/>
        <v>Yes</v>
      </c>
    </row>
    <row r="154" spans="1:12" x14ac:dyDescent="0.2">
      <c r="A154" s="48" t="s">
        <v>1530</v>
      </c>
      <c r="B154" s="37" t="s">
        <v>213</v>
      </c>
      <c r="C154" s="49">
        <v>2058.3743168999999</v>
      </c>
      <c r="D154" s="46" t="str">
        <f t="shared" ref="D154:D173" si="20">IF($B154="N/A","N/A",IF(C154&gt;10,"No",IF(C154&lt;-10,"No","Yes")))</f>
        <v>N/A</v>
      </c>
      <c r="E154" s="49">
        <v>1948.3322959</v>
      </c>
      <c r="F154" s="46" t="str">
        <f t="shared" ref="F154:F173" si="21">IF($B154="N/A","N/A",IF(E154&gt;10,"No",IF(E154&lt;-10,"No","Yes")))</f>
        <v>N/A</v>
      </c>
      <c r="G154" s="49">
        <v>1787.1471716000001</v>
      </c>
      <c r="H154" s="46" t="str">
        <f t="shared" ref="H154:H173" si="22">IF($B154="N/A","N/A",IF(G154&gt;10,"No",IF(G154&lt;-10,"No","Yes")))</f>
        <v>N/A</v>
      </c>
      <c r="I154" s="12">
        <v>-5.35</v>
      </c>
      <c r="J154" s="12">
        <v>-8.27</v>
      </c>
      <c r="K154" s="47" t="s">
        <v>739</v>
      </c>
      <c r="L154" s="9" t="str">
        <f t="shared" ref="L154:L173" si="23">IF(J154="Div by 0", "N/A", IF(K154="N/A","N/A", IF(J154&gt;VALUE(MID(K154,1,2)), "No", IF(J154&lt;-1*VALUE(MID(K154,1,2)), "No", "Yes"))))</f>
        <v>Yes</v>
      </c>
    </row>
    <row r="155" spans="1:12" x14ac:dyDescent="0.2">
      <c r="A155" s="53" t="s">
        <v>1531</v>
      </c>
      <c r="B155" s="37" t="s">
        <v>213</v>
      </c>
      <c r="C155" s="49">
        <v>890.96770399000002</v>
      </c>
      <c r="D155" s="46" t="str">
        <f t="shared" si="20"/>
        <v>N/A</v>
      </c>
      <c r="E155" s="49">
        <v>831.02002133999997</v>
      </c>
      <c r="F155" s="46" t="str">
        <f t="shared" si="21"/>
        <v>N/A</v>
      </c>
      <c r="G155" s="49">
        <v>821.18834322999999</v>
      </c>
      <c r="H155" s="46" t="str">
        <f t="shared" si="22"/>
        <v>N/A</v>
      </c>
      <c r="I155" s="12">
        <v>-6.73</v>
      </c>
      <c r="J155" s="12">
        <v>-1.18</v>
      </c>
      <c r="K155" s="47" t="s">
        <v>739</v>
      </c>
      <c r="L155" s="9" t="str">
        <f t="shared" si="23"/>
        <v>Yes</v>
      </c>
    </row>
    <row r="156" spans="1:12" ht="25.5" x14ac:dyDescent="0.2">
      <c r="A156" s="53" t="s">
        <v>1532</v>
      </c>
      <c r="B156" s="37" t="s">
        <v>213</v>
      </c>
      <c r="C156" s="49">
        <v>3488.3964139999998</v>
      </c>
      <c r="D156" s="46" t="str">
        <f t="shared" si="20"/>
        <v>N/A</v>
      </c>
      <c r="E156" s="49">
        <v>3248.8608496000002</v>
      </c>
      <c r="F156" s="46" t="str">
        <f t="shared" si="21"/>
        <v>N/A</v>
      </c>
      <c r="G156" s="49">
        <v>2792.1374282000002</v>
      </c>
      <c r="H156" s="46" t="str">
        <f t="shared" si="22"/>
        <v>N/A</v>
      </c>
      <c r="I156" s="12">
        <v>-6.87</v>
      </c>
      <c r="J156" s="12">
        <v>-14.1</v>
      </c>
      <c r="K156" s="47" t="s">
        <v>739</v>
      </c>
      <c r="L156" s="9" t="str">
        <f t="shared" si="23"/>
        <v>Yes</v>
      </c>
    </row>
    <row r="157" spans="1:12" x14ac:dyDescent="0.2">
      <c r="A157" s="53" t="s">
        <v>1533</v>
      </c>
      <c r="B157" s="37" t="s">
        <v>213</v>
      </c>
      <c r="C157" s="49">
        <v>984.69302267</v>
      </c>
      <c r="D157" s="46" t="str">
        <f t="shared" si="20"/>
        <v>N/A</v>
      </c>
      <c r="E157" s="49">
        <v>920.86741959000005</v>
      </c>
      <c r="F157" s="46" t="str">
        <f t="shared" si="21"/>
        <v>N/A</v>
      </c>
      <c r="G157" s="49">
        <v>911.68433379999999</v>
      </c>
      <c r="H157" s="46" t="str">
        <f t="shared" si="22"/>
        <v>N/A</v>
      </c>
      <c r="I157" s="12">
        <v>-6.48</v>
      </c>
      <c r="J157" s="12">
        <v>-0.997</v>
      </c>
      <c r="K157" s="47" t="s">
        <v>739</v>
      </c>
      <c r="L157" s="9" t="str">
        <f t="shared" si="23"/>
        <v>Yes</v>
      </c>
    </row>
    <row r="158" spans="1:12" x14ac:dyDescent="0.2">
      <c r="A158" s="53" t="s">
        <v>1534</v>
      </c>
      <c r="B158" s="37" t="s">
        <v>213</v>
      </c>
      <c r="C158" s="49">
        <v>2474.909619</v>
      </c>
      <c r="D158" s="46" t="str">
        <f t="shared" si="20"/>
        <v>N/A</v>
      </c>
      <c r="E158" s="49">
        <v>2427.1986784000001</v>
      </c>
      <c r="F158" s="46" t="str">
        <f t="shared" si="21"/>
        <v>N/A</v>
      </c>
      <c r="G158" s="49">
        <v>2408.3635899999999</v>
      </c>
      <c r="H158" s="46" t="str">
        <f t="shared" si="22"/>
        <v>N/A</v>
      </c>
      <c r="I158" s="12">
        <v>-1.93</v>
      </c>
      <c r="J158" s="12">
        <v>-0.77600000000000002</v>
      </c>
      <c r="K158" s="47" t="s">
        <v>739</v>
      </c>
      <c r="L158" s="9" t="str">
        <f t="shared" si="23"/>
        <v>Yes</v>
      </c>
    </row>
    <row r="159" spans="1:12" x14ac:dyDescent="0.2">
      <c r="A159" s="48" t="s">
        <v>1535</v>
      </c>
      <c r="B159" s="37" t="s">
        <v>213</v>
      </c>
      <c r="C159" s="49">
        <v>6737.3914894999998</v>
      </c>
      <c r="D159" s="46" t="str">
        <f t="shared" si="20"/>
        <v>N/A</v>
      </c>
      <c r="E159" s="49">
        <v>7050.6036162</v>
      </c>
      <c r="F159" s="46" t="str">
        <f t="shared" si="21"/>
        <v>N/A</v>
      </c>
      <c r="G159" s="49">
        <v>7402.5125417999998</v>
      </c>
      <c r="H159" s="46" t="str">
        <f t="shared" si="22"/>
        <v>N/A</v>
      </c>
      <c r="I159" s="12">
        <v>4.649</v>
      </c>
      <c r="J159" s="12">
        <v>4.9909999999999997</v>
      </c>
      <c r="K159" s="47" t="s">
        <v>739</v>
      </c>
      <c r="L159" s="9" t="str">
        <f t="shared" si="23"/>
        <v>Yes</v>
      </c>
    </row>
    <row r="160" spans="1:12" x14ac:dyDescent="0.2">
      <c r="A160" s="53" t="s">
        <v>1536</v>
      </c>
      <c r="B160" s="37" t="s">
        <v>213</v>
      </c>
      <c r="C160" s="49">
        <v>13853.463571</v>
      </c>
      <c r="D160" s="46" t="str">
        <f t="shared" si="20"/>
        <v>N/A</v>
      </c>
      <c r="E160" s="49">
        <v>13923.479512</v>
      </c>
      <c r="F160" s="46" t="str">
        <f t="shared" si="21"/>
        <v>N/A</v>
      </c>
      <c r="G160" s="49">
        <v>13845.19447</v>
      </c>
      <c r="H160" s="46" t="str">
        <f t="shared" si="22"/>
        <v>N/A</v>
      </c>
      <c r="I160" s="12">
        <v>0.50539999999999996</v>
      </c>
      <c r="J160" s="12">
        <v>-0.56200000000000006</v>
      </c>
      <c r="K160" s="47" t="s">
        <v>739</v>
      </c>
      <c r="L160" s="9" t="str">
        <f t="shared" si="23"/>
        <v>Yes</v>
      </c>
    </row>
    <row r="161" spans="1:12" ht="25.5" x14ac:dyDescent="0.2">
      <c r="A161" s="53" t="s">
        <v>1537</v>
      </c>
      <c r="B161" s="37" t="s">
        <v>213</v>
      </c>
      <c r="C161" s="49">
        <v>10690.218326</v>
      </c>
      <c r="D161" s="46" t="str">
        <f t="shared" si="20"/>
        <v>N/A</v>
      </c>
      <c r="E161" s="49">
        <v>11181.406523</v>
      </c>
      <c r="F161" s="46" t="str">
        <f t="shared" si="21"/>
        <v>N/A</v>
      </c>
      <c r="G161" s="49">
        <v>11095.721611000001</v>
      </c>
      <c r="H161" s="46" t="str">
        <f t="shared" si="22"/>
        <v>N/A</v>
      </c>
      <c r="I161" s="12">
        <v>4.5949999999999998</v>
      </c>
      <c r="J161" s="12">
        <v>-0.76600000000000001</v>
      </c>
      <c r="K161" s="47" t="s">
        <v>739</v>
      </c>
      <c r="L161" s="9" t="str">
        <f t="shared" si="23"/>
        <v>Yes</v>
      </c>
    </row>
    <row r="162" spans="1:12" x14ac:dyDescent="0.2">
      <c r="A162" s="53" t="s">
        <v>1538</v>
      </c>
      <c r="B162" s="37" t="s">
        <v>213</v>
      </c>
      <c r="C162" s="49">
        <v>364.03512097999999</v>
      </c>
      <c r="D162" s="46" t="str">
        <f t="shared" si="20"/>
        <v>N/A</v>
      </c>
      <c r="E162" s="49">
        <v>367.84645432000002</v>
      </c>
      <c r="F162" s="46" t="str">
        <f t="shared" si="21"/>
        <v>N/A</v>
      </c>
      <c r="G162" s="49">
        <v>427.85676364</v>
      </c>
      <c r="H162" s="46" t="str">
        <f t="shared" si="22"/>
        <v>N/A</v>
      </c>
      <c r="I162" s="12">
        <v>1.0469999999999999</v>
      </c>
      <c r="J162" s="12">
        <v>16.309999999999999</v>
      </c>
      <c r="K162" s="47" t="s">
        <v>739</v>
      </c>
      <c r="L162" s="9" t="str">
        <f t="shared" si="23"/>
        <v>Yes</v>
      </c>
    </row>
    <row r="163" spans="1:12" x14ac:dyDescent="0.2">
      <c r="A163" s="53" t="s">
        <v>1539</v>
      </c>
      <c r="B163" s="37" t="s">
        <v>213</v>
      </c>
      <c r="C163" s="49">
        <v>124.7422669</v>
      </c>
      <c r="D163" s="46" t="str">
        <f t="shared" si="20"/>
        <v>N/A</v>
      </c>
      <c r="E163" s="49">
        <v>155.55085957</v>
      </c>
      <c r="F163" s="46" t="str">
        <f t="shared" si="21"/>
        <v>N/A</v>
      </c>
      <c r="G163" s="49">
        <v>178.42290120999999</v>
      </c>
      <c r="H163" s="46" t="str">
        <f t="shared" si="22"/>
        <v>N/A</v>
      </c>
      <c r="I163" s="12">
        <v>24.7</v>
      </c>
      <c r="J163" s="12">
        <v>14.7</v>
      </c>
      <c r="K163" s="47" t="s">
        <v>739</v>
      </c>
      <c r="L163" s="9" t="str">
        <f t="shared" si="23"/>
        <v>Yes</v>
      </c>
    </row>
    <row r="164" spans="1:12" x14ac:dyDescent="0.2">
      <c r="A164" s="48" t="s">
        <v>1540</v>
      </c>
      <c r="B164" s="37" t="s">
        <v>213</v>
      </c>
      <c r="C164" s="49">
        <v>823.08650674</v>
      </c>
      <c r="D164" s="46" t="str">
        <f t="shared" si="20"/>
        <v>N/A</v>
      </c>
      <c r="E164" s="49">
        <v>772.14135690000001</v>
      </c>
      <c r="F164" s="46" t="str">
        <f t="shared" si="21"/>
        <v>N/A</v>
      </c>
      <c r="G164" s="49">
        <v>595.44419312000002</v>
      </c>
      <c r="H164" s="46" t="str">
        <f t="shared" si="22"/>
        <v>N/A</v>
      </c>
      <c r="I164" s="12">
        <v>-6.19</v>
      </c>
      <c r="J164" s="12">
        <v>-22.9</v>
      </c>
      <c r="K164" s="47" t="s">
        <v>739</v>
      </c>
      <c r="L164" s="9" t="str">
        <f t="shared" si="23"/>
        <v>Yes</v>
      </c>
    </row>
    <row r="165" spans="1:12" x14ac:dyDescent="0.2">
      <c r="A165" s="53" t="s">
        <v>1541</v>
      </c>
      <c r="B165" s="37" t="s">
        <v>213</v>
      </c>
      <c r="C165" s="49">
        <v>83.191621689000002</v>
      </c>
      <c r="D165" s="46" t="str">
        <f t="shared" si="20"/>
        <v>N/A</v>
      </c>
      <c r="E165" s="49">
        <v>80.584962208999997</v>
      </c>
      <c r="F165" s="46" t="str">
        <f t="shared" si="21"/>
        <v>N/A</v>
      </c>
      <c r="G165" s="49">
        <v>72.594534105999998</v>
      </c>
      <c r="H165" s="46" t="str">
        <f t="shared" si="22"/>
        <v>N/A</v>
      </c>
      <c r="I165" s="12">
        <v>-3.13</v>
      </c>
      <c r="J165" s="12">
        <v>-9.92</v>
      </c>
      <c r="K165" s="47" t="s">
        <v>739</v>
      </c>
      <c r="L165" s="9" t="str">
        <f t="shared" si="23"/>
        <v>Yes</v>
      </c>
    </row>
    <row r="166" spans="1:12" x14ac:dyDescent="0.2">
      <c r="A166" s="53" t="s">
        <v>1542</v>
      </c>
      <c r="B166" s="37" t="s">
        <v>213</v>
      </c>
      <c r="C166" s="49">
        <v>1795.8921484</v>
      </c>
      <c r="D166" s="46" t="str">
        <f t="shared" si="20"/>
        <v>N/A</v>
      </c>
      <c r="E166" s="49">
        <v>1670.5869336999999</v>
      </c>
      <c r="F166" s="46" t="str">
        <f t="shared" si="21"/>
        <v>N/A</v>
      </c>
      <c r="G166" s="49">
        <v>1291.2612085000001</v>
      </c>
      <c r="H166" s="46" t="str">
        <f t="shared" si="22"/>
        <v>N/A</v>
      </c>
      <c r="I166" s="12">
        <v>-6.98</v>
      </c>
      <c r="J166" s="12">
        <v>-22.7</v>
      </c>
      <c r="K166" s="47" t="s">
        <v>739</v>
      </c>
      <c r="L166" s="9" t="str">
        <f t="shared" si="23"/>
        <v>Yes</v>
      </c>
    </row>
    <row r="167" spans="1:12" x14ac:dyDescent="0.2">
      <c r="A167" s="53" t="s">
        <v>1543</v>
      </c>
      <c r="B167" s="37" t="s">
        <v>213</v>
      </c>
      <c r="C167" s="49">
        <v>209.75808806000001</v>
      </c>
      <c r="D167" s="46" t="str">
        <f t="shared" si="20"/>
        <v>N/A</v>
      </c>
      <c r="E167" s="49">
        <v>201.57348962</v>
      </c>
      <c r="F167" s="46" t="str">
        <f t="shared" si="21"/>
        <v>N/A</v>
      </c>
      <c r="G167" s="49">
        <v>204.17373638999999</v>
      </c>
      <c r="H167" s="46" t="str">
        <f t="shared" si="22"/>
        <v>N/A</v>
      </c>
      <c r="I167" s="12">
        <v>-3.9</v>
      </c>
      <c r="J167" s="12">
        <v>1.29</v>
      </c>
      <c r="K167" s="47" t="s">
        <v>739</v>
      </c>
      <c r="L167" s="9" t="str">
        <f t="shared" si="23"/>
        <v>Yes</v>
      </c>
    </row>
    <row r="168" spans="1:12" x14ac:dyDescent="0.2">
      <c r="A168" s="53" t="s">
        <v>1544</v>
      </c>
      <c r="B168" s="37" t="s">
        <v>213</v>
      </c>
      <c r="C168" s="49">
        <v>902.57061958999998</v>
      </c>
      <c r="D168" s="46" t="str">
        <f t="shared" si="20"/>
        <v>N/A</v>
      </c>
      <c r="E168" s="49">
        <v>845.05703876999996</v>
      </c>
      <c r="F168" s="46" t="str">
        <f t="shared" si="21"/>
        <v>N/A</v>
      </c>
      <c r="G168" s="49">
        <v>559.52193878000003</v>
      </c>
      <c r="H168" s="46" t="str">
        <f t="shared" si="22"/>
        <v>N/A</v>
      </c>
      <c r="I168" s="12">
        <v>-6.37</v>
      </c>
      <c r="J168" s="12">
        <v>-33.799999999999997</v>
      </c>
      <c r="K168" s="47" t="s">
        <v>739</v>
      </c>
      <c r="L168" s="9" t="str">
        <f t="shared" si="23"/>
        <v>No</v>
      </c>
    </row>
    <row r="169" spans="1:12" x14ac:dyDescent="0.2">
      <c r="A169" s="48" t="s">
        <v>1545</v>
      </c>
      <c r="B169" s="37" t="s">
        <v>213</v>
      </c>
      <c r="C169" s="49">
        <v>9123.1443330000002</v>
      </c>
      <c r="D169" s="46" t="str">
        <f t="shared" si="20"/>
        <v>N/A</v>
      </c>
      <c r="E169" s="49">
        <v>9361.2371985000009</v>
      </c>
      <c r="F169" s="46" t="str">
        <f t="shared" si="21"/>
        <v>N/A</v>
      </c>
      <c r="G169" s="49">
        <v>9323.0814912000005</v>
      </c>
      <c r="H169" s="46" t="str">
        <f t="shared" si="22"/>
        <v>N/A</v>
      </c>
      <c r="I169" s="12">
        <v>2.61</v>
      </c>
      <c r="J169" s="12">
        <v>-0.40799999999999997</v>
      </c>
      <c r="K169" s="47" t="s">
        <v>739</v>
      </c>
      <c r="L169" s="9" t="str">
        <f t="shared" si="23"/>
        <v>Yes</v>
      </c>
    </row>
    <row r="170" spans="1:12" x14ac:dyDescent="0.2">
      <c r="A170" s="53" t="s">
        <v>1546</v>
      </c>
      <c r="B170" s="37" t="s">
        <v>213</v>
      </c>
      <c r="C170" s="49">
        <v>11101.883761999999</v>
      </c>
      <c r="D170" s="46" t="str">
        <f t="shared" si="20"/>
        <v>N/A</v>
      </c>
      <c r="E170" s="49">
        <v>10949.856535000001</v>
      </c>
      <c r="F170" s="46" t="str">
        <f t="shared" si="21"/>
        <v>N/A</v>
      </c>
      <c r="G170" s="49">
        <v>10050.07171</v>
      </c>
      <c r="H170" s="46" t="str">
        <f t="shared" si="22"/>
        <v>N/A</v>
      </c>
      <c r="I170" s="12">
        <v>-1.37</v>
      </c>
      <c r="J170" s="12">
        <v>-8.2200000000000006</v>
      </c>
      <c r="K170" s="47" t="s">
        <v>739</v>
      </c>
      <c r="L170" s="9" t="str">
        <f t="shared" si="23"/>
        <v>Yes</v>
      </c>
    </row>
    <row r="171" spans="1:12" x14ac:dyDescent="0.2">
      <c r="A171" s="53" t="s">
        <v>1547</v>
      </c>
      <c r="B171" s="37" t="s">
        <v>213</v>
      </c>
      <c r="C171" s="49">
        <v>18624.520398000001</v>
      </c>
      <c r="D171" s="46" t="str">
        <f t="shared" si="20"/>
        <v>N/A</v>
      </c>
      <c r="E171" s="49">
        <v>19088.327084</v>
      </c>
      <c r="F171" s="46" t="str">
        <f t="shared" si="21"/>
        <v>N/A</v>
      </c>
      <c r="G171" s="49">
        <v>18530.676551</v>
      </c>
      <c r="H171" s="46" t="str">
        <f t="shared" si="22"/>
        <v>N/A</v>
      </c>
      <c r="I171" s="12">
        <v>2.4900000000000002</v>
      </c>
      <c r="J171" s="12">
        <v>-2.92</v>
      </c>
      <c r="K171" s="47" t="s">
        <v>739</v>
      </c>
      <c r="L171" s="9" t="str">
        <f t="shared" si="23"/>
        <v>Yes</v>
      </c>
    </row>
    <row r="172" spans="1:12" x14ac:dyDescent="0.2">
      <c r="A172" s="53" t="s">
        <v>1548</v>
      </c>
      <c r="B172" s="37" t="s">
        <v>213</v>
      </c>
      <c r="C172" s="49">
        <v>1278.3246913</v>
      </c>
      <c r="D172" s="46" t="str">
        <f t="shared" si="20"/>
        <v>N/A</v>
      </c>
      <c r="E172" s="49">
        <v>1310.9996636000001</v>
      </c>
      <c r="F172" s="46" t="str">
        <f t="shared" si="21"/>
        <v>N/A</v>
      </c>
      <c r="G172" s="49">
        <v>1405.4581059</v>
      </c>
      <c r="H172" s="46" t="str">
        <f t="shared" si="22"/>
        <v>N/A</v>
      </c>
      <c r="I172" s="12">
        <v>2.556</v>
      </c>
      <c r="J172" s="12">
        <v>7.2050000000000001</v>
      </c>
      <c r="K172" s="47" t="s">
        <v>739</v>
      </c>
      <c r="L172" s="9" t="str">
        <f t="shared" si="23"/>
        <v>Yes</v>
      </c>
    </row>
    <row r="173" spans="1:12" x14ac:dyDescent="0.2">
      <c r="A173" s="53" t="s">
        <v>1549</v>
      </c>
      <c r="B173" s="37" t="s">
        <v>213</v>
      </c>
      <c r="C173" s="49">
        <v>1567.0503111</v>
      </c>
      <c r="D173" s="46" t="str">
        <f t="shared" si="20"/>
        <v>N/A</v>
      </c>
      <c r="E173" s="49">
        <v>1533.6249668</v>
      </c>
      <c r="F173" s="46" t="str">
        <f t="shared" si="21"/>
        <v>N/A</v>
      </c>
      <c r="G173" s="49">
        <v>1409.7193259000001</v>
      </c>
      <c r="H173" s="46" t="str">
        <f t="shared" si="22"/>
        <v>N/A</v>
      </c>
      <c r="I173" s="12">
        <v>-2.13</v>
      </c>
      <c r="J173" s="12">
        <v>-8.08</v>
      </c>
      <c r="K173" s="47" t="s">
        <v>739</v>
      </c>
      <c r="L173" s="9" t="str">
        <f t="shared" si="23"/>
        <v>Yes</v>
      </c>
    </row>
    <row r="174" spans="1:12" x14ac:dyDescent="0.2">
      <c r="A174" s="48" t="s">
        <v>373</v>
      </c>
      <c r="B174" s="37" t="s">
        <v>213</v>
      </c>
      <c r="C174" s="8">
        <v>16.701128111999999</v>
      </c>
      <c r="D174" s="46" t="str">
        <f t="shared" ref="D174:D203" si="24">IF($B174="N/A","N/A",IF(C174&gt;10,"No",IF(C174&lt;-10,"No","Yes")))</f>
        <v>N/A</v>
      </c>
      <c r="E174" s="8">
        <v>16.667711508</v>
      </c>
      <c r="F174" s="46" t="str">
        <f t="shared" ref="F174:F203" si="25">IF($B174="N/A","N/A",IF(E174&gt;10,"No",IF(E174&lt;-10,"No","Yes")))</f>
        <v>N/A</v>
      </c>
      <c r="G174" s="8">
        <v>16.383094519</v>
      </c>
      <c r="H174" s="46" t="str">
        <f t="shared" ref="H174:H203" si="26">IF($B174="N/A","N/A",IF(G174&gt;10,"No",IF(G174&lt;-10,"No","Yes")))</f>
        <v>N/A</v>
      </c>
      <c r="I174" s="12">
        <v>-0.2</v>
      </c>
      <c r="J174" s="12">
        <v>-1.71</v>
      </c>
      <c r="K174" s="47" t="s">
        <v>739</v>
      </c>
      <c r="L174" s="9" t="str">
        <f t="shared" ref="L174:L203" si="27">IF(J174="Div by 0", "N/A", IF(K174="N/A","N/A", IF(J174&gt;VALUE(MID(K174,1,2)), "No", IF(J174&lt;-1*VALUE(MID(K174,1,2)), "No", "Yes"))))</f>
        <v>Yes</v>
      </c>
    </row>
    <row r="175" spans="1:12" x14ac:dyDescent="0.2">
      <c r="A175" s="53" t="s">
        <v>483</v>
      </c>
      <c r="B175" s="37" t="s">
        <v>213</v>
      </c>
      <c r="C175" s="8">
        <v>22.163858399999999</v>
      </c>
      <c r="D175" s="46" t="str">
        <f t="shared" si="24"/>
        <v>N/A</v>
      </c>
      <c r="E175" s="8">
        <v>22.431274405</v>
      </c>
      <c r="F175" s="46" t="str">
        <f t="shared" si="25"/>
        <v>N/A</v>
      </c>
      <c r="G175" s="8">
        <v>22.064319824999998</v>
      </c>
      <c r="H175" s="46" t="str">
        <f t="shared" si="26"/>
        <v>N/A</v>
      </c>
      <c r="I175" s="12">
        <v>1.2070000000000001</v>
      </c>
      <c r="J175" s="12">
        <v>-1.64</v>
      </c>
      <c r="K175" s="47" t="s">
        <v>739</v>
      </c>
      <c r="L175" s="9" t="str">
        <f t="shared" si="27"/>
        <v>Yes</v>
      </c>
    </row>
    <row r="176" spans="1:12" x14ac:dyDescent="0.2">
      <c r="A176" s="53" t="s">
        <v>484</v>
      </c>
      <c r="B176" s="37" t="s">
        <v>213</v>
      </c>
      <c r="C176" s="8">
        <v>19.943893200000002</v>
      </c>
      <c r="D176" s="46" t="str">
        <f t="shared" si="24"/>
        <v>N/A</v>
      </c>
      <c r="E176" s="8">
        <v>19.918757518</v>
      </c>
      <c r="F176" s="46" t="str">
        <f t="shared" si="25"/>
        <v>N/A</v>
      </c>
      <c r="G176" s="8">
        <v>19.119976178000002</v>
      </c>
      <c r="H176" s="46" t="str">
        <f t="shared" si="26"/>
        <v>N/A</v>
      </c>
      <c r="I176" s="12">
        <v>-0.126</v>
      </c>
      <c r="J176" s="12">
        <v>-4.01</v>
      </c>
      <c r="K176" s="47" t="s">
        <v>739</v>
      </c>
      <c r="L176" s="9" t="str">
        <f t="shared" si="27"/>
        <v>Yes</v>
      </c>
    </row>
    <row r="177" spans="1:12" x14ac:dyDescent="0.2">
      <c r="A177" s="53" t="s">
        <v>485</v>
      </c>
      <c r="B177" s="37" t="s">
        <v>213</v>
      </c>
      <c r="C177" s="8">
        <v>8.1564715261000007</v>
      </c>
      <c r="D177" s="46" t="str">
        <f t="shared" si="24"/>
        <v>N/A</v>
      </c>
      <c r="E177" s="8">
        <v>7.8794376188999999</v>
      </c>
      <c r="F177" s="46" t="str">
        <f t="shared" si="25"/>
        <v>N/A</v>
      </c>
      <c r="G177" s="8">
        <v>7.1305882990000002</v>
      </c>
      <c r="H177" s="46" t="str">
        <f t="shared" si="26"/>
        <v>N/A</v>
      </c>
      <c r="I177" s="12">
        <v>-3.4</v>
      </c>
      <c r="J177" s="12">
        <v>-9.5</v>
      </c>
      <c r="K177" s="47" t="s">
        <v>739</v>
      </c>
      <c r="L177" s="9" t="str">
        <f t="shared" si="27"/>
        <v>Yes</v>
      </c>
    </row>
    <row r="178" spans="1:12" x14ac:dyDescent="0.2">
      <c r="A178" s="53" t="s">
        <v>486</v>
      </c>
      <c r="B178" s="37" t="s">
        <v>213</v>
      </c>
      <c r="C178" s="8">
        <v>15.716616355999999</v>
      </c>
      <c r="D178" s="46" t="str">
        <f t="shared" si="24"/>
        <v>N/A</v>
      </c>
      <c r="E178" s="8">
        <v>14.933122374</v>
      </c>
      <c r="F178" s="46" t="str">
        <f t="shared" si="25"/>
        <v>N/A</v>
      </c>
      <c r="G178" s="8">
        <v>14.706632653</v>
      </c>
      <c r="H178" s="46" t="str">
        <f t="shared" si="26"/>
        <v>N/A</v>
      </c>
      <c r="I178" s="12">
        <v>-4.99</v>
      </c>
      <c r="J178" s="12">
        <v>-1.52</v>
      </c>
      <c r="K178" s="47" t="s">
        <v>739</v>
      </c>
      <c r="L178" s="9" t="str">
        <f t="shared" si="27"/>
        <v>Yes</v>
      </c>
    </row>
    <row r="179" spans="1:12" x14ac:dyDescent="0.2">
      <c r="A179" s="48" t="s">
        <v>1550</v>
      </c>
      <c r="B179" s="37" t="s">
        <v>213</v>
      </c>
      <c r="C179" s="8">
        <v>9.4583244113999996</v>
      </c>
      <c r="D179" s="46" t="str">
        <f t="shared" si="24"/>
        <v>N/A</v>
      </c>
      <c r="E179" s="8">
        <v>9.4512965804999993</v>
      </c>
      <c r="F179" s="46" t="str">
        <f t="shared" si="25"/>
        <v>N/A</v>
      </c>
      <c r="G179" s="8">
        <v>9.7856317413999996</v>
      </c>
      <c r="H179" s="46" t="str">
        <f t="shared" si="26"/>
        <v>N/A</v>
      </c>
      <c r="I179" s="12">
        <v>-7.3999999999999996E-2</v>
      </c>
      <c r="J179" s="12">
        <v>3.5369999999999999</v>
      </c>
      <c r="K179" s="47" t="s">
        <v>739</v>
      </c>
      <c r="L179" s="9" t="str">
        <f t="shared" si="27"/>
        <v>Yes</v>
      </c>
    </row>
    <row r="180" spans="1:12" x14ac:dyDescent="0.2">
      <c r="A180" s="53" t="s">
        <v>1551</v>
      </c>
      <c r="B180" s="37" t="s">
        <v>213</v>
      </c>
      <c r="C180" s="8">
        <v>27.396192398</v>
      </c>
      <c r="D180" s="46" t="str">
        <f t="shared" si="24"/>
        <v>N/A</v>
      </c>
      <c r="E180" s="8">
        <v>26.697261032</v>
      </c>
      <c r="F180" s="46" t="str">
        <f t="shared" si="25"/>
        <v>N/A</v>
      </c>
      <c r="G180" s="8">
        <v>25.760608981000001</v>
      </c>
      <c r="H180" s="46" t="str">
        <f t="shared" si="26"/>
        <v>N/A</v>
      </c>
      <c r="I180" s="12">
        <v>-2.5499999999999998</v>
      </c>
      <c r="J180" s="12">
        <v>-3.51</v>
      </c>
      <c r="K180" s="47" t="s">
        <v>739</v>
      </c>
      <c r="L180" s="9" t="str">
        <f t="shared" si="27"/>
        <v>Yes</v>
      </c>
    </row>
    <row r="181" spans="1:12" x14ac:dyDescent="0.2">
      <c r="A181" s="53" t="s">
        <v>1552</v>
      </c>
      <c r="B181" s="37" t="s">
        <v>213</v>
      </c>
      <c r="C181" s="8">
        <v>8.5708479291999993</v>
      </c>
      <c r="D181" s="46" t="str">
        <f t="shared" si="24"/>
        <v>N/A</v>
      </c>
      <c r="E181" s="8">
        <v>8.3859123424999993</v>
      </c>
      <c r="F181" s="46" t="str">
        <f t="shared" si="25"/>
        <v>N/A</v>
      </c>
      <c r="G181" s="8">
        <v>8.3868100000000005</v>
      </c>
      <c r="H181" s="46" t="str">
        <f t="shared" si="26"/>
        <v>N/A</v>
      </c>
      <c r="I181" s="12">
        <v>-2.16</v>
      </c>
      <c r="J181" s="12">
        <v>1.0699999999999999E-2</v>
      </c>
      <c r="K181" s="47" t="s">
        <v>739</v>
      </c>
      <c r="L181" s="9" t="str">
        <f t="shared" si="27"/>
        <v>Yes</v>
      </c>
    </row>
    <row r="182" spans="1:12" x14ac:dyDescent="0.2">
      <c r="A182" s="53" t="s">
        <v>1553</v>
      </c>
      <c r="B182" s="37" t="s">
        <v>213</v>
      </c>
      <c r="C182" s="8">
        <v>0.96313373980000005</v>
      </c>
      <c r="D182" s="46" t="str">
        <f t="shared" si="24"/>
        <v>N/A</v>
      </c>
      <c r="E182" s="8">
        <v>0.98596328160000002</v>
      </c>
      <c r="F182" s="46" t="str">
        <f t="shared" si="25"/>
        <v>N/A</v>
      </c>
      <c r="G182" s="8">
        <v>0.99138631560000001</v>
      </c>
      <c r="H182" s="46" t="str">
        <f t="shared" si="26"/>
        <v>N/A</v>
      </c>
      <c r="I182" s="12">
        <v>2.37</v>
      </c>
      <c r="J182" s="12">
        <v>0.55000000000000004</v>
      </c>
      <c r="K182" s="47" t="s">
        <v>739</v>
      </c>
      <c r="L182" s="9" t="str">
        <f t="shared" si="27"/>
        <v>Yes</v>
      </c>
    </row>
    <row r="183" spans="1:12" x14ac:dyDescent="0.2">
      <c r="A183" s="53" t="s">
        <v>1554</v>
      </c>
      <c r="B183" s="37" t="s">
        <v>213</v>
      </c>
      <c r="C183" s="8">
        <v>0.50278583730000004</v>
      </c>
      <c r="D183" s="46" t="str">
        <f t="shared" si="24"/>
        <v>N/A</v>
      </c>
      <c r="E183" s="8">
        <v>0.47499069300000002</v>
      </c>
      <c r="F183" s="46" t="str">
        <f t="shared" si="25"/>
        <v>N/A</v>
      </c>
      <c r="G183" s="8">
        <v>0.47309833019999997</v>
      </c>
      <c r="H183" s="46" t="str">
        <f t="shared" si="26"/>
        <v>N/A</v>
      </c>
      <c r="I183" s="12">
        <v>-5.53</v>
      </c>
      <c r="J183" s="12">
        <v>-0.39800000000000002</v>
      </c>
      <c r="K183" s="47" t="s">
        <v>739</v>
      </c>
      <c r="L183" s="9" t="str">
        <f t="shared" si="27"/>
        <v>Yes</v>
      </c>
    </row>
    <row r="184" spans="1:12" x14ac:dyDescent="0.2">
      <c r="A184" s="48" t="s">
        <v>97</v>
      </c>
      <c r="B184" s="37" t="s">
        <v>213</v>
      </c>
      <c r="C184" s="8">
        <v>47.469022817000003</v>
      </c>
      <c r="D184" s="46" t="str">
        <f t="shared" si="24"/>
        <v>N/A</v>
      </c>
      <c r="E184" s="8">
        <v>47.630603467</v>
      </c>
      <c r="F184" s="46" t="str">
        <f t="shared" si="25"/>
        <v>N/A</v>
      </c>
      <c r="G184" s="8">
        <v>47.123591365000003</v>
      </c>
      <c r="H184" s="46" t="str">
        <f t="shared" si="26"/>
        <v>N/A</v>
      </c>
      <c r="I184" s="12">
        <v>0.34039999999999998</v>
      </c>
      <c r="J184" s="12">
        <v>-1.06</v>
      </c>
      <c r="K184" s="47" t="s">
        <v>739</v>
      </c>
      <c r="L184" s="9" t="str">
        <f t="shared" si="27"/>
        <v>Yes</v>
      </c>
    </row>
    <row r="185" spans="1:12" x14ac:dyDescent="0.2">
      <c r="A185" s="53" t="s">
        <v>487</v>
      </c>
      <c r="B185" s="37" t="s">
        <v>213</v>
      </c>
      <c r="C185" s="8">
        <v>48.740815492999999</v>
      </c>
      <c r="D185" s="46" t="str">
        <f t="shared" si="24"/>
        <v>N/A</v>
      </c>
      <c r="E185" s="8">
        <v>49.193057332000002</v>
      </c>
      <c r="F185" s="46" t="str">
        <f t="shared" si="25"/>
        <v>N/A</v>
      </c>
      <c r="G185" s="8">
        <v>50.295620749000001</v>
      </c>
      <c r="H185" s="46" t="str">
        <f t="shared" si="26"/>
        <v>N/A</v>
      </c>
      <c r="I185" s="12">
        <v>0.92789999999999995</v>
      </c>
      <c r="J185" s="12">
        <v>2.2410000000000001</v>
      </c>
      <c r="K185" s="47" t="s">
        <v>739</v>
      </c>
      <c r="L185" s="9" t="str">
        <f t="shared" si="27"/>
        <v>Yes</v>
      </c>
    </row>
    <row r="186" spans="1:12" x14ac:dyDescent="0.2">
      <c r="A186" s="53" t="s">
        <v>488</v>
      </c>
      <c r="B186" s="37" t="s">
        <v>213</v>
      </c>
      <c r="C186" s="8">
        <v>62.376389052</v>
      </c>
      <c r="D186" s="46" t="str">
        <f t="shared" si="24"/>
        <v>N/A</v>
      </c>
      <c r="E186" s="8">
        <v>61.698706451</v>
      </c>
      <c r="F186" s="46" t="str">
        <f t="shared" si="25"/>
        <v>N/A</v>
      </c>
      <c r="G186" s="8">
        <v>60.658075875999998</v>
      </c>
      <c r="H186" s="46" t="str">
        <f t="shared" si="26"/>
        <v>N/A</v>
      </c>
      <c r="I186" s="12">
        <v>-1.0900000000000001</v>
      </c>
      <c r="J186" s="12">
        <v>-1.69</v>
      </c>
      <c r="K186" s="47" t="s">
        <v>739</v>
      </c>
      <c r="L186" s="9" t="str">
        <f t="shared" si="27"/>
        <v>Yes</v>
      </c>
    </row>
    <row r="187" spans="1:12" x14ac:dyDescent="0.2">
      <c r="A187" s="53" t="s">
        <v>489</v>
      </c>
      <c r="B187" s="37" t="s">
        <v>213</v>
      </c>
      <c r="C187" s="8">
        <v>33.313761823999997</v>
      </c>
      <c r="D187" s="46" t="str">
        <f t="shared" si="24"/>
        <v>N/A</v>
      </c>
      <c r="E187" s="8">
        <v>33.016654168999999</v>
      </c>
      <c r="F187" s="46" t="str">
        <f t="shared" si="25"/>
        <v>N/A</v>
      </c>
      <c r="G187" s="8">
        <v>30.471346672999999</v>
      </c>
      <c r="H187" s="46" t="str">
        <f t="shared" si="26"/>
        <v>N/A</v>
      </c>
      <c r="I187" s="12">
        <v>-0.89200000000000002</v>
      </c>
      <c r="J187" s="12">
        <v>-7.71</v>
      </c>
      <c r="K187" s="47" t="s">
        <v>739</v>
      </c>
      <c r="L187" s="9" t="str">
        <f t="shared" si="27"/>
        <v>Yes</v>
      </c>
    </row>
    <row r="188" spans="1:12" x14ac:dyDescent="0.2">
      <c r="A188" s="53" t="s">
        <v>490</v>
      </c>
      <c r="B188" s="37" t="s">
        <v>213</v>
      </c>
      <c r="C188" s="8">
        <v>39.952261397000001</v>
      </c>
      <c r="D188" s="46" t="str">
        <f t="shared" si="24"/>
        <v>N/A</v>
      </c>
      <c r="E188" s="8">
        <v>40.648101367000002</v>
      </c>
      <c r="F188" s="46" t="str">
        <f t="shared" si="25"/>
        <v>N/A</v>
      </c>
      <c r="G188" s="8">
        <v>38.612399504999999</v>
      </c>
      <c r="H188" s="46" t="str">
        <f t="shared" si="26"/>
        <v>N/A</v>
      </c>
      <c r="I188" s="12">
        <v>1.742</v>
      </c>
      <c r="J188" s="12">
        <v>-5.01</v>
      </c>
      <c r="K188" s="47" t="s">
        <v>739</v>
      </c>
      <c r="L188" s="9" t="str">
        <f t="shared" si="27"/>
        <v>Yes</v>
      </c>
    </row>
    <row r="189" spans="1:12" x14ac:dyDescent="0.2">
      <c r="A189" s="48" t="s">
        <v>118</v>
      </c>
      <c r="B189" s="37" t="s">
        <v>213</v>
      </c>
      <c r="C189" s="8">
        <v>71.845518145</v>
      </c>
      <c r="D189" s="46" t="str">
        <f t="shared" si="24"/>
        <v>N/A</v>
      </c>
      <c r="E189" s="8">
        <v>72.013085457000003</v>
      </c>
      <c r="F189" s="46" t="str">
        <f t="shared" si="25"/>
        <v>N/A</v>
      </c>
      <c r="G189" s="8">
        <v>71.292480468999997</v>
      </c>
      <c r="H189" s="46" t="str">
        <f t="shared" si="26"/>
        <v>N/A</v>
      </c>
      <c r="I189" s="12">
        <v>0.23319999999999999</v>
      </c>
      <c r="J189" s="12">
        <v>-1</v>
      </c>
      <c r="K189" s="47" t="s">
        <v>739</v>
      </c>
      <c r="L189" s="9" t="str">
        <f t="shared" si="27"/>
        <v>Yes</v>
      </c>
    </row>
    <row r="190" spans="1:12" x14ac:dyDescent="0.2">
      <c r="A190" s="53" t="s">
        <v>491</v>
      </c>
      <c r="B190" s="37" t="s">
        <v>213</v>
      </c>
      <c r="C190" s="8">
        <v>81.860883072999997</v>
      </c>
      <c r="D190" s="46" t="str">
        <f t="shared" si="24"/>
        <v>N/A</v>
      </c>
      <c r="E190" s="8">
        <v>81.522437418999999</v>
      </c>
      <c r="F190" s="46" t="str">
        <f t="shared" si="25"/>
        <v>N/A</v>
      </c>
      <c r="G190" s="8">
        <v>80.082054323999998</v>
      </c>
      <c r="H190" s="46" t="str">
        <f t="shared" si="26"/>
        <v>N/A</v>
      </c>
      <c r="I190" s="12">
        <v>-0.41299999999999998</v>
      </c>
      <c r="J190" s="12">
        <v>-1.77</v>
      </c>
      <c r="K190" s="47" t="s">
        <v>739</v>
      </c>
      <c r="L190" s="9" t="str">
        <f t="shared" si="27"/>
        <v>Yes</v>
      </c>
    </row>
    <row r="191" spans="1:12" x14ac:dyDescent="0.2">
      <c r="A191" s="53" t="s">
        <v>492</v>
      </c>
      <c r="B191" s="37" t="s">
        <v>213</v>
      </c>
      <c r="C191" s="8">
        <v>87.251521042999997</v>
      </c>
      <c r="D191" s="46" t="str">
        <f t="shared" si="24"/>
        <v>N/A</v>
      </c>
      <c r="E191" s="8">
        <v>87.348118761999999</v>
      </c>
      <c r="F191" s="46" t="str">
        <f t="shared" si="25"/>
        <v>N/A</v>
      </c>
      <c r="G191" s="8">
        <v>86.397003292999997</v>
      </c>
      <c r="H191" s="46" t="str">
        <f t="shared" si="26"/>
        <v>N/A</v>
      </c>
      <c r="I191" s="12">
        <v>0.11070000000000001</v>
      </c>
      <c r="J191" s="12">
        <v>-1.0900000000000001</v>
      </c>
      <c r="K191" s="47" t="s">
        <v>739</v>
      </c>
      <c r="L191" s="9" t="str">
        <f t="shared" si="27"/>
        <v>Yes</v>
      </c>
    </row>
    <row r="192" spans="1:12" x14ac:dyDescent="0.2">
      <c r="A192" s="53" t="s">
        <v>493</v>
      </c>
      <c r="B192" s="37" t="s">
        <v>213</v>
      </c>
      <c r="C192" s="8">
        <v>51.929768805000002</v>
      </c>
      <c r="D192" s="46" t="str">
        <f t="shared" si="24"/>
        <v>N/A</v>
      </c>
      <c r="E192" s="8">
        <v>51.502467758999998</v>
      </c>
      <c r="F192" s="46" t="str">
        <f t="shared" si="25"/>
        <v>N/A</v>
      </c>
      <c r="G192" s="8">
        <v>48.674486860000002</v>
      </c>
      <c r="H192" s="46" t="str">
        <f t="shared" si="26"/>
        <v>N/A</v>
      </c>
      <c r="I192" s="12">
        <v>-0.82299999999999995</v>
      </c>
      <c r="J192" s="12">
        <v>-5.49</v>
      </c>
      <c r="K192" s="47" t="s">
        <v>739</v>
      </c>
      <c r="L192" s="9" t="str">
        <f t="shared" si="27"/>
        <v>Yes</v>
      </c>
    </row>
    <row r="193" spans="1:12" x14ac:dyDescent="0.2">
      <c r="A193" s="53" t="s">
        <v>494</v>
      </c>
      <c r="B193" s="37" t="s">
        <v>213</v>
      </c>
      <c r="C193" s="8">
        <v>60.474325033</v>
      </c>
      <c r="D193" s="46" t="str">
        <f t="shared" si="24"/>
        <v>N/A</v>
      </c>
      <c r="E193" s="8">
        <v>60.452122002000003</v>
      </c>
      <c r="F193" s="46" t="str">
        <f t="shared" si="25"/>
        <v>N/A</v>
      </c>
      <c r="G193" s="8">
        <v>59.298082870000002</v>
      </c>
      <c r="H193" s="46" t="str">
        <f t="shared" si="26"/>
        <v>N/A</v>
      </c>
      <c r="I193" s="12">
        <v>-3.6999999999999998E-2</v>
      </c>
      <c r="J193" s="12">
        <v>-1.91</v>
      </c>
      <c r="K193" s="47" t="s">
        <v>739</v>
      </c>
      <c r="L193" s="9" t="str">
        <f t="shared" si="27"/>
        <v>Yes</v>
      </c>
    </row>
    <row r="194" spans="1:12" x14ac:dyDescent="0.2">
      <c r="A194" s="48" t="s">
        <v>1555</v>
      </c>
      <c r="B194" s="37" t="s">
        <v>213</v>
      </c>
      <c r="C194" s="38">
        <v>6.8020148614</v>
      </c>
      <c r="D194" s="46" t="str">
        <f t="shared" si="24"/>
        <v>N/A</v>
      </c>
      <c r="E194" s="38">
        <v>11.709017156</v>
      </c>
      <c r="F194" s="46" t="str">
        <f t="shared" si="25"/>
        <v>N/A</v>
      </c>
      <c r="G194" s="38">
        <v>11.037409213</v>
      </c>
      <c r="H194" s="46" t="str">
        <f t="shared" si="26"/>
        <v>N/A</v>
      </c>
      <c r="I194" s="12">
        <v>72.14</v>
      </c>
      <c r="J194" s="12">
        <v>-5.74</v>
      </c>
      <c r="K194" s="47" t="s">
        <v>739</v>
      </c>
      <c r="L194" s="9" t="str">
        <f t="shared" si="27"/>
        <v>Yes</v>
      </c>
    </row>
    <row r="195" spans="1:12" x14ac:dyDescent="0.2">
      <c r="A195" s="53" t="s">
        <v>1556</v>
      </c>
      <c r="B195" s="37" t="s">
        <v>213</v>
      </c>
      <c r="C195" s="38">
        <v>1.4207093251</v>
      </c>
      <c r="D195" s="46" t="str">
        <f t="shared" si="24"/>
        <v>N/A</v>
      </c>
      <c r="E195" s="38">
        <v>2.0178811575000002</v>
      </c>
      <c r="F195" s="46" t="str">
        <f t="shared" si="25"/>
        <v>N/A</v>
      </c>
      <c r="G195" s="38">
        <v>2.1266257608000001</v>
      </c>
      <c r="H195" s="46" t="str">
        <f t="shared" si="26"/>
        <v>N/A</v>
      </c>
      <c r="I195" s="12">
        <v>42.03</v>
      </c>
      <c r="J195" s="12">
        <v>5.3890000000000002</v>
      </c>
      <c r="K195" s="47" t="s">
        <v>739</v>
      </c>
      <c r="L195" s="9" t="str">
        <f t="shared" si="27"/>
        <v>Yes</v>
      </c>
    </row>
    <row r="196" spans="1:12" x14ac:dyDescent="0.2">
      <c r="A196" s="53" t="s">
        <v>1557</v>
      </c>
      <c r="B196" s="37" t="s">
        <v>213</v>
      </c>
      <c r="C196" s="38">
        <v>9.2501969682999992</v>
      </c>
      <c r="D196" s="46" t="str">
        <f t="shared" si="24"/>
        <v>N/A</v>
      </c>
      <c r="E196" s="38">
        <v>15.822571589000001</v>
      </c>
      <c r="F196" s="46" t="str">
        <f t="shared" si="25"/>
        <v>N/A</v>
      </c>
      <c r="G196" s="38">
        <v>14.388850016999999</v>
      </c>
      <c r="H196" s="46" t="str">
        <f t="shared" si="26"/>
        <v>N/A</v>
      </c>
      <c r="I196" s="12">
        <v>71.05</v>
      </c>
      <c r="J196" s="12">
        <v>-9.06</v>
      </c>
      <c r="K196" s="47" t="s">
        <v>739</v>
      </c>
      <c r="L196" s="9" t="str">
        <f t="shared" si="27"/>
        <v>Yes</v>
      </c>
    </row>
    <row r="197" spans="1:12" x14ac:dyDescent="0.2">
      <c r="A197" s="53" t="s">
        <v>1558</v>
      </c>
      <c r="B197" s="37" t="s">
        <v>213</v>
      </c>
      <c r="C197" s="38">
        <v>6.2334566108000002</v>
      </c>
      <c r="D197" s="46" t="str">
        <f t="shared" si="24"/>
        <v>N/A</v>
      </c>
      <c r="E197" s="38">
        <v>11.300669441</v>
      </c>
      <c r="F197" s="46" t="str">
        <f t="shared" si="25"/>
        <v>N/A</v>
      </c>
      <c r="G197" s="38">
        <v>12.398283876000001</v>
      </c>
      <c r="H197" s="46" t="str">
        <f t="shared" si="26"/>
        <v>N/A</v>
      </c>
      <c r="I197" s="12">
        <v>81.290000000000006</v>
      </c>
      <c r="J197" s="12">
        <v>9.7129999999999992</v>
      </c>
      <c r="K197" s="47" t="s">
        <v>739</v>
      </c>
      <c r="L197" s="9" t="str">
        <f t="shared" si="27"/>
        <v>Yes</v>
      </c>
    </row>
    <row r="198" spans="1:12" x14ac:dyDescent="0.2">
      <c r="A198" s="53" t="s">
        <v>1559</v>
      </c>
      <c r="B198" s="37" t="s">
        <v>213</v>
      </c>
      <c r="C198" s="38">
        <v>11.047758162999999</v>
      </c>
      <c r="D198" s="46" t="str">
        <f t="shared" si="24"/>
        <v>N/A</v>
      </c>
      <c r="E198" s="38">
        <v>20.640809331</v>
      </c>
      <c r="F198" s="46" t="str">
        <f t="shared" si="25"/>
        <v>N/A</v>
      </c>
      <c r="G198" s="38">
        <v>21.248784462</v>
      </c>
      <c r="H198" s="46" t="str">
        <f t="shared" si="26"/>
        <v>N/A</v>
      </c>
      <c r="I198" s="12">
        <v>86.83</v>
      </c>
      <c r="J198" s="12">
        <v>2.9460000000000002</v>
      </c>
      <c r="K198" s="47" t="s">
        <v>739</v>
      </c>
      <c r="L198" s="9" t="str">
        <f t="shared" si="27"/>
        <v>Yes</v>
      </c>
    </row>
    <row r="199" spans="1:12" x14ac:dyDescent="0.2">
      <c r="A199" s="48" t="s">
        <v>1560</v>
      </c>
      <c r="B199" s="37" t="s">
        <v>213</v>
      </c>
      <c r="C199" s="38">
        <v>231.73630795</v>
      </c>
      <c r="D199" s="46" t="str">
        <f t="shared" si="24"/>
        <v>N/A</v>
      </c>
      <c r="E199" s="38">
        <v>230.94976036</v>
      </c>
      <c r="F199" s="46" t="str">
        <f t="shared" si="25"/>
        <v>N/A</v>
      </c>
      <c r="G199" s="38">
        <v>229.98033720000001</v>
      </c>
      <c r="H199" s="46" t="str">
        <f t="shared" si="26"/>
        <v>N/A</v>
      </c>
      <c r="I199" s="12">
        <v>-0.33900000000000002</v>
      </c>
      <c r="J199" s="12">
        <v>-0.42</v>
      </c>
      <c r="K199" s="47" t="s">
        <v>739</v>
      </c>
      <c r="L199" s="9" t="str">
        <f t="shared" si="27"/>
        <v>Yes</v>
      </c>
    </row>
    <row r="200" spans="1:12" x14ac:dyDescent="0.2">
      <c r="A200" s="53" t="s">
        <v>1561</v>
      </c>
      <c r="B200" s="37" t="s">
        <v>213</v>
      </c>
      <c r="C200" s="38">
        <v>235.76188110999999</v>
      </c>
      <c r="D200" s="46" t="str">
        <f t="shared" si="24"/>
        <v>N/A</v>
      </c>
      <c r="E200" s="38">
        <v>233.10965568</v>
      </c>
      <c r="F200" s="46" t="str">
        <f t="shared" si="25"/>
        <v>N/A</v>
      </c>
      <c r="G200" s="38">
        <v>230.20946197999999</v>
      </c>
      <c r="H200" s="46" t="str">
        <f t="shared" si="26"/>
        <v>N/A</v>
      </c>
      <c r="I200" s="12">
        <v>-1.1200000000000001</v>
      </c>
      <c r="J200" s="12">
        <v>-1.24</v>
      </c>
      <c r="K200" s="47" t="s">
        <v>739</v>
      </c>
      <c r="L200" s="9" t="str">
        <f t="shared" si="27"/>
        <v>Yes</v>
      </c>
    </row>
    <row r="201" spans="1:12" x14ac:dyDescent="0.2">
      <c r="A201" s="53" t="s">
        <v>1562</v>
      </c>
      <c r="B201" s="37" t="s">
        <v>213</v>
      </c>
      <c r="C201" s="38">
        <v>243.44430320999999</v>
      </c>
      <c r="D201" s="46" t="str">
        <f t="shared" si="24"/>
        <v>N/A</v>
      </c>
      <c r="E201" s="38">
        <v>244.90387519000001</v>
      </c>
      <c r="F201" s="46" t="str">
        <f t="shared" si="25"/>
        <v>N/A</v>
      </c>
      <c r="G201" s="38">
        <v>245.68827827999999</v>
      </c>
      <c r="H201" s="46" t="str">
        <f t="shared" si="26"/>
        <v>N/A</v>
      </c>
      <c r="I201" s="12">
        <v>0.59960000000000002</v>
      </c>
      <c r="J201" s="12">
        <v>0.32029999999999997</v>
      </c>
      <c r="K201" s="47" t="s">
        <v>739</v>
      </c>
      <c r="L201" s="9" t="str">
        <f t="shared" si="27"/>
        <v>Yes</v>
      </c>
    </row>
    <row r="202" spans="1:12" x14ac:dyDescent="0.2">
      <c r="A202" s="53" t="s">
        <v>1563</v>
      </c>
      <c r="B202" s="37" t="s">
        <v>213</v>
      </c>
      <c r="C202" s="38">
        <v>55.919183445000002</v>
      </c>
      <c r="D202" s="46" t="str">
        <f t="shared" si="24"/>
        <v>N/A</v>
      </c>
      <c r="E202" s="38">
        <v>64.228166569999999</v>
      </c>
      <c r="F202" s="46" t="str">
        <f t="shared" si="25"/>
        <v>N/A</v>
      </c>
      <c r="G202" s="38">
        <v>70.138862102000004</v>
      </c>
      <c r="H202" s="46" t="str">
        <f t="shared" si="26"/>
        <v>N/A</v>
      </c>
      <c r="I202" s="12">
        <v>14.86</v>
      </c>
      <c r="J202" s="12">
        <v>9.2029999999999994</v>
      </c>
      <c r="K202" s="47" t="s">
        <v>739</v>
      </c>
      <c r="L202" s="9" t="str">
        <f t="shared" si="27"/>
        <v>Yes</v>
      </c>
    </row>
    <row r="203" spans="1:12" x14ac:dyDescent="0.2">
      <c r="A203" s="53" t="s">
        <v>1564</v>
      </c>
      <c r="B203" s="37" t="s">
        <v>213</v>
      </c>
      <c r="C203" s="38">
        <v>76.754533679000005</v>
      </c>
      <c r="D203" s="46" t="str">
        <f t="shared" si="24"/>
        <v>N/A</v>
      </c>
      <c r="E203" s="38">
        <v>101.86773968</v>
      </c>
      <c r="F203" s="46" t="str">
        <f t="shared" si="25"/>
        <v>N/A</v>
      </c>
      <c r="G203" s="38">
        <v>119.87990196</v>
      </c>
      <c r="H203" s="46" t="str">
        <f t="shared" si="26"/>
        <v>N/A</v>
      </c>
      <c r="I203" s="12">
        <v>32.72</v>
      </c>
      <c r="J203" s="12">
        <v>17.68</v>
      </c>
      <c r="K203" s="47" t="s">
        <v>739</v>
      </c>
      <c r="L203" s="9" t="str">
        <f t="shared" si="27"/>
        <v>Yes</v>
      </c>
    </row>
    <row r="204" spans="1:12" x14ac:dyDescent="0.2">
      <c r="A204" s="48" t="s">
        <v>127</v>
      </c>
      <c r="B204" s="37" t="s">
        <v>213</v>
      </c>
      <c r="C204" s="38">
        <v>1437</v>
      </c>
      <c r="D204" s="46" t="str">
        <f t="shared" ref="D204:D214" si="28">IF($B204="N/A","N/A",IF(C204&gt;10,"No",IF(C204&lt;-10,"No","Yes")))</f>
        <v>N/A</v>
      </c>
      <c r="E204" s="38">
        <v>1384</v>
      </c>
      <c r="F204" s="46" t="str">
        <f t="shared" ref="F204:F214" si="29">IF($B204="N/A","N/A",IF(E204&gt;10,"No",IF(E204&lt;-10,"No","Yes")))</f>
        <v>N/A</v>
      </c>
      <c r="G204" s="38">
        <v>1241</v>
      </c>
      <c r="H204" s="46" t="str">
        <f t="shared" ref="H204:H214" si="30">IF($B204="N/A","N/A",IF(G204&gt;10,"No",IF(G204&lt;-10,"No","Yes")))</f>
        <v>N/A</v>
      </c>
      <c r="I204" s="12">
        <v>-3.69</v>
      </c>
      <c r="J204" s="12">
        <v>-10.3</v>
      </c>
      <c r="K204" s="14" t="s">
        <v>213</v>
      </c>
      <c r="L204" s="9" t="str">
        <f t="shared" ref="L204:L214" si="31">IF(J204="Div by 0", "N/A", IF(K204="N/A","N/A", IF(J204&gt;VALUE(MID(K204,1,2)), "No", IF(J204&lt;-1*VALUE(MID(K204,1,2)), "No", "Yes"))))</f>
        <v>N/A</v>
      </c>
    </row>
    <row r="205" spans="1:12" x14ac:dyDescent="0.2">
      <c r="A205" s="48" t="s">
        <v>128</v>
      </c>
      <c r="B205" s="37" t="s">
        <v>213</v>
      </c>
      <c r="C205" s="38">
        <v>1757</v>
      </c>
      <c r="D205" s="46" t="str">
        <f t="shared" si="28"/>
        <v>N/A</v>
      </c>
      <c r="E205" s="38">
        <v>1594</v>
      </c>
      <c r="F205" s="46" t="str">
        <f t="shared" si="29"/>
        <v>N/A</v>
      </c>
      <c r="G205" s="38">
        <v>1484</v>
      </c>
      <c r="H205" s="46" t="str">
        <f t="shared" si="30"/>
        <v>N/A</v>
      </c>
      <c r="I205" s="12">
        <v>-9.2799999999999994</v>
      </c>
      <c r="J205" s="12">
        <v>-6.9</v>
      </c>
      <c r="K205" s="14" t="s">
        <v>213</v>
      </c>
      <c r="L205" s="9" t="str">
        <f t="shared" si="31"/>
        <v>N/A</v>
      </c>
    </row>
    <row r="206" spans="1:12" ht="25.5" x14ac:dyDescent="0.2">
      <c r="A206" s="48" t="s">
        <v>1612</v>
      </c>
      <c r="B206" s="37" t="s">
        <v>213</v>
      </c>
      <c r="C206" s="38">
        <v>137</v>
      </c>
      <c r="D206" s="46" t="str">
        <f t="shared" si="28"/>
        <v>N/A</v>
      </c>
      <c r="E206" s="38">
        <v>84</v>
      </c>
      <c r="F206" s="46" t="str">
        <f t="shared" si="29"/>
        <v>N/A</v>
      </c>
      <c r="G206" s="38">
        <v>64</v>
      </c>
      <c r="H206" s="46" t="str">
        <f t="shared" si="30"/>
        <v>N/A</v>
      </c>
      <c r="I206" s="12">
        <v>-38.700000000000003</v>
      </c>
      <c r="J206" s="12">
        <v>-23.8</v>
      </c>
      <c r="K206" s="14" t="s">
        <v>213</v>
      </c>
      <c r="L206" s="9" t="str">
        <f t="shared" si="31"/>
        <v>N/A</v>
      </c>
    </row>
    <row r="207" spans="1:12" ht="25.5" x14ac:dyDescent="0.2">
      <c r="A207" s="48" t="s">
        <v>1565</v>
      </c>
      <c r="B207" s="37" t="s">
        <v>213</v>
      </c>
      <c r="C207" s="38">
        <v>3869</v>
      </c>
      <c r="D207" s="46" t="str">
        <f t="shared" si="28"/>
        <v>N/A</v>
      </c>
      <c r="E207" s="38">
        <v>4142</v>
      </c>
      <c r="F207" s="46" t="str">
        <f t="shared" si="29"/>
        <v>N/A</v>
      </c>
      <c r="G207" s="38">
        <v>4059</v>
      </c>
      <c r="H207" s="46" t="str">
        <f t="shared" si="30"/>
        <v>N/A</v>
      </c>
      <c r="I207" s="12">
        <v>7.056</v>
      </c>
      <c r="J207" s="12">
        <v>-2</v>
      </c>
      <c r="K207" s="14" t="s">
        <v>213</v>
      </c>
      <c r="L207" s="9" t="str">
        <f t="shared" si="31"/>
        <v>N/A</v>
      </c>
    </row>
    <row r="208" spans="1:12" x14ac:dyDescent="0.2">
      <c r="A208" s="48" t="s">
        <v>1613</v>
      </c>
      <c r="B208" s="37" t="s">
        <v>213</v>
      </c>
      <c r="C208" s="38">
        <v>32</v>
      </c>
      <c r="D208" s="46" t="str">
        <f t="shared" si="28"/>
        <v>N/A</v>
      </c>
      <c r="E208" s="38">
        <v>30</v>
      </c>
      <c r="F208" s="46" t="str">
        <f t="shared" si="29"/>
        <v>N/A</v>
      </c>
      <c r="G208" s="38">
        <v>29</v>
      </c>
      <c r="H208" s="46" t="str">
        <f t="shared" si="30"/>
        <v>N/A</v>
      </c>
      <c r="I208" s="12">
        <v>-6.25</v>
      </c>
      <c r="J208" s="12">
        <v>-3.33</v>
      </c>
      <c r="K208" s="14" t="s">
        <v>213</v>
      </c>
      <c r="L208" s="9" t="str">
        <f t="shared" si="31"/>
        <v>N/A</v>
      </c>
    </row>
    <row r="209" spans="1:12" x14ac:dyDescent="0.2">
      <c r="A209" s="48" t="s">
        <v>1614</v>
      </c>
      <c r="B209" s="37" t="s">
        <v>213</v>
      </c>
      <c r="C209" s="38">
        <v>8532</v>
      </c>
      <c r="D209" s="46" t="str">
        <f t="shared" si="28"/>
        <v>N/A</v>
      </c>
      <c r="E209" s="38">
        <v>8700</v>
      </c>
      <c r="F209" s="46" t="str">
        <f t="shared" si="29"/>
        <v>N/A</v>
      </c>
      <c r="G209" s="38">
        <v>8094</v>
      </c>
      <c r="H209" s="46" t="str">
        <f t="shared" si="30"/>
        <v>N/A</v>
      </c>
      <c r="I209" s="12">
        <v>1.9690000000000001</v>
      </c>
      <c r="J209" s="12">
        <v>-6.97</v>
      </c>
      <c r="K209" s="14" t="s">
        <v>213</v>
      </c>
      <c r="L209" s="9" t="str">
        <f t="shared" si="31"/>
        <v>N/A</v>
      </c>
    </row>
    <row r="210" spans="1:12" x14ac:dyDescent="0.2">
      <c r="A210" s="48" t="s">
        <v>125</v>
      </c>
      <c r="B210" s="37" t="s">
        <v>213</v>
      </c>
      <c r="C210" s="49">
        <v>4244620</v>
      </c>
      <c r="D210" s="46" t="str">
        <f t="shared" si="28"/>
        <v>N/A</v>
      </c>
      <c r="E210" s="49">
        <v>7087691</v>
      </c>
      <c r="F210" s="46" t="str">
        <f t="shared" si="29"/>
        <v>N/A</v>
      </c>
      <c r="G210" s="49">
        <v>2365597</v>
      </c>
      <c r="H210" s="46" t="str">
        <f t="shared" si="30"/>
        <v>N/A</v>
      </c>
      <c r="I210" s="12">
        <v>66.98</v>
      </c>
      <c r="J210" s="12">
        <v>-66.599999999999994</v>
      </c>
      <c r="K210" s="14" t="s">
        <v>213</v>
      </c>
      <c r="L210" s="9" t="str">
        <f t="shared" si="31"/>
        <v>N/A</v>
      </c>
    </row>
    <row r="211" spans="1:12" x14ac:dyDescent="0.2">
      <c r="A211" s="48" t="s">
        <v>1615</v>
      </c>
      <c r="B211" s="37" t="s">
        <v>213</v>
      </c>
      <c r="C211" s="49">
        <v>3608098</v>
      </c>
      <c r="D211" s="46" t="str">
        <f t="shared" si="28"/>
        <v>N/A</v>
      </c>
      <c r="E211" s="49">
        <v>1322579</v>
      </c>
      <c r="F211" s="46" t="str">
        <f t="shared" si="29"/>
        <v>N/A</v>
      </c>
      <c r="G211" s="49">
        <v>1343320</v>
      </c>
      <c r="H211" s="46" t="str">
        <f t="shared" si="30"/>
        <v>N/A</v>
      </c>
      <c r="I211" s="12">
        <v>-63.3</v>
      </c>
      <c r="J211" s="12">
        <v>1.5680000000000001</v>
      </c>
      <c r="K211" s="14" t="s">
        <v>213</v>
      </c>
      <c r="L211" s="9" t="str">
        <f t="shared" si="31"/>
        <v>N/A</v>
      </c>
    </row>
    <row r="212" spans="1:12" x14ac:dyDescent="0.2">
      <c r="A212" s="48" t="s">
        <v>1566</v>
      </c>
      <c r="B212" s="37" t="s">
        <v>213</v>
      </c>
      <c r="C212" s="49">
        <v>1623847</v>
      </c>
      <c r="D212" s="46" t="str">
        <f t="shared" si="28"/>
        <v>N/A</v>
      </c>
      <c r="E212" s="49">
        <v>1867595</v>
      </c>
      <c r="F212" s="46" t="str">
        <f t="shared" si="29"/>
        <v>N/A</v>
      </c>
      <c r="G212" s="49">
        <v>1875334</v>
      </c>
      <c r="H212" s="46" t="str">
        <f t="shared" si="30"/>
        <v>N/A</v>
      </c>
      <c r="I212" s="12">
        <v>15.01</v>
      </c>
      <c r="J212" s="12">
        <v>0.41439999999999999</v>
      </c>
      <c r="K212" s="14" t="s">
        <v>213</v>
      </c>
      <c r="L212" s="9" t="str">
        <f t="shared" si="31"/>
        <v>N/A</v>
      </c>
    </row>
    <row r="213" spans="1:12" x14ac:dyDescent="0.2">
      <c r="A213" s="48" t="s">
        <v>1616</v>
      </c>
      <c r="B213" s="37" t="s">
        <v>213</v>
      </c>
      <c r="C213" s="49">
        <v>3963270</v>
      </c>
      <c r="D213" s="46" t="str">
        <f t="shared" si="28"/>
        <v>N/A</v>
      </c>
      <c r="E213" s="49">
        <v>1287080</v>
      </c>
      <c r="F213" s="46" t="str">
        <f t="shared" si="29"/>
        <v>N/A</v>
      </c>
      <c r="G213" s="49">
        <v>1151087</v>
      </c>
      <c r="H213" s="46" t="str">
        <f t="shared" si="30"/>
        <v>N/A</v>
      </c>
      <c r="I213" s="12">
        <v>-67.5</v>
      </c>
      <c r="J213" s="12">
        <v>-10.6</v>
      </c>
      <c r="K213" s="14" t="s">
        <v>213</v>
      </c>
      <c r="L213" s="9" t="str">
        <f t="shared" si="31"/>
        <v>N/A</v>
      </c>
    </row>
    <row r="214" spans="1:12" x14ac:dyDescent="0.2">
      <c r="A214" s="53" t="s">
        <v>1617</v>
      </c>
      <c r="B214" s="37" t="s">
        <v>213</v>
      </c>
      <c r="C214" s="49">
        <v>2486531</v>
      </c>
      <c r="D214" s="46" t="str">
        <f t="shared" si="28"/>
        <v>N/A</v>
      </c>
      <c r="E214" s="49">
        <v>7082030</v>
      </c>
      <c r="F214" s="46" t="str">
        <f t="shared" si="29"/>
        <v>N/A</v>
      </c>
      <c r="G214" s="49">
        <v>2249366</v>
      </c>
      <c r="H214" s="46" t="str">
        <f t="shared" si="30"/>
        <v>N/A</v>
      </c>
      <c r="I214" s="12">
        <v>184.8</v>
      </c>
      <c r="J214" s="12">
        <v>-68.2</v>
      </c>
      <c r="K214" s="14" t="s">
        <v>213</v>
      </c>
      <c r="L214" s="9" t="str">
        <f t="shared" si="31"/>
        <v>N/A</v>
      </c>
    </row>
    <row r="215" spans="1:12" ht="25.5" x14ac:dyDescent="0.2">
      <c r="A215" s="48" t="s">
        <v>1380</v>
      </c>
      <c r="B215" s="37" t="s">
        <v>213</v>
      </c>
      <c r="C215" s="49">
        <v>12682444</v>
      </c>
      <c r="D215" s="46" t="str">
        <f t="shared" ref="D215:D229" si="32">IF($B215="N/A","N/A",IF(C215&gt;10,"No",IF(C215&lt;-10,"No","Yes")))</f>
        <v>N/A</v>
      </c>
      <c r="E215" s="49">
        <v>13845277</v>
      </c>
      <c r="F215" s="46" t="str">
        <f t="shared" ref="F215:F229" si="33">IF($B215="N/A","N/A",IF(E215&gt;10,"No",IF(E215&lt;-10,"No","Yes")))</f>
        <v>N/A</v>
      </c>
      <c r="G215" s="49">
        <v>12050320</v>
      </c>
      <c r="H215" s="46" t="str">
        <f t="shared" ref="H215:H229" si="34">IF($B215="N/A","N/A",IF(G215&gt;10,"No",IF(G215&lt;-10,"No","Yes")))</f>
        <v>N/A</v>
      </c>
      <c r="I215" s="12">
        <v>9.1690000000000005</v>
      </c>
      <c r="J215" s="12">
        <v>-13</v>
      </c>
      <c r="K215" s="47" t="s">
        <v>739</v>
      </c>
      <c r="L215" s="9" t="str">
        <f t="shared" ref="L215:L229" si="35">IF(J215="Div by 0", "N/A", IF(K215="N/A","N/A", IF(J215&gt;VALUE(MID(K215,1,2)), "No", IF(J215&lt;-1*VALUE(MID(K215,1,2)), "No", "Yes"))))</f>
        <v>Yes</v>
      </c>
    </row>
    <row r="216" spans="1:12" x14ac:dyDescent="0.2">
      <c r="A216" s="48" t="s">
        <v>649</v>
      </c>
      <c r="B216" s="37" t="s">
        <v>213</v>
      </c>
      <c r="C216" s="38">
        <v>53700</v>
      </c>
      <c r="D216" s="46" t="str">
        <f t="shared" si="32"/>
        <v>N/A</v>
      </c>
      <c r="E216" s="38">
        <v>52710</v>
      </c>
      <c r="F216" s="46" t="str">
        <f t="shared" si="33"/>
        <v>N/A</v>
      </c>
      <c r="G216" s="38">
        <v>46605</v>
      </c>
      <c r="H216" s="46" t="str">
        <f t="shared" si="34"/>
        <v>N/A</v>
      </c>
      <c r="I216" s="12">
        <v>-1.84</v>
      </c>
      <c r="J216" s="12">
        <v>-11.6</v>
      </c>
      <c r="K216" s="47" t="s">
        <v>739</v>
      </c>
      <c r="L216" s="9" t="str">
        <f t="shared" si="35"/>
        <v>Yes</v>
      </c>
    </row>
    <row r="217" spans="1:12" ht="25.5" x14ac:dyDescent="0.2">
      <c r="A217" s="48" t="s">
        <v>1381</v>
      </c>
      <c r="B217" s="37" t="s">
        <v>213</v>
      </c>
      <c r="C217" s="49">
        <v>236.17214153</v>
      </c>
      <c r="D217" s="46" t="str">
        <f t="shared" si="32"/>
        <v>N/A</v>
      </c>
      <c r="E217" s="49">
        <v>262.66888635999999</v>
      </c>
      <c r="F217" s="46" t="str">
        <f t="shared" si="33"/>
        <v>N/A</v>
      </c>
      <c r="G217" s="49">
        <v>258.56281515000001</v>
      </c>
      <c r="H217" s="46" t="str">
        <f t="shared" si="34"/>
        <v>N/A</v>
      </c>
      <c r="I217" s="12">
        <v>11.22</v>
      </c>
      <c r="J217" s="12">
        <v>-1.56</v>
      </c>
      <c r="K217" s="47" t="s">
        <v>739</v>
      </c>
      <c r="L217" s="9" t="str">
        <f t="shared" si="35"/>
        <v>Yes</v>
      </c>
    </row>
    <row r="218" spans="1:12" ht="25.5" x14ac:dyDescent="0.2">
      <c r="A218" s="48" t="s">
        <v>1382</v>
      </c>
      <c r="B218" s="37" t="s">
        <v>213</v>
      </c>
      <c r="C218" s="49">
        <v>0</v>
      </c>
      <c r="D218" s="46" t="str">
        <f t="shared" si="32"/>
        <v>N/A</v>
      </c>
      <c r="E218" s="49">
        <v>0</v>
      </c>
      <c r="F218" s="46" t="str">
        <f t="shared" si="33"/>
        <v>N/A</v>
      </c>
      <c r="G218" s="49">
        <v>0</v>
      </c>
      <c r="H218" s="46" t="str">
        <f t="shared" si="34"/>
        <v>N/A</v>
      </c>
      <c r="I218" s="12" t="s">
        <v>1747</v>
      </c>
      <c r="J218" s="12" t="s">
        <v>1747</v>
      </c>
      <c r="K218" s="47" t="s">
        <v>739</v>
      </c>
      <c r="L218" s="9" t="str">
        <f t="shared" si="35"/>
        <v>N/A</v>
      </c>
    </row>
    <row r="219" spans="1:12" x14ac:dyDescent="0.2">
      <c r="A219" s="48" t="s">
        <v>516</v>
      </c>
      <c r="B219" s="37" t="s">
        <v>213</v>
      </c>
      <c r="C219" s="38">
        <v>0</v>
      </c>
      <c r="D219" s="46" t="str">
        <f t="shared" si="32"/>
        <v>N/A</v>
      </c>
      <c r="E219" s="38">
        <v>0</v>
      </c>
      <c r="F219" s="46" t="str">
        <f t="shared" si="33"/>
        <v>N/A</v>
      </c>
      <c r="G219" s="38">
        <v>0</v>
      </c>
      <c r="H219" s="46" t="str">
        <f t="shared" si="34"/>
        <v>N/A</v>
      </c>
      <c r="I219" s="12" t="s">
        <v>1747</v>
      </c>
      <c r="J219" s="12" t="s">
        <v>1747</v>
      </c>
      <c r="K219" s="47" t="s">
        <v>739</v>
      </c>
      <c r="L219" s="9" t="str">
        <f t="shared" si="35"/>
        <v>N/A</v>
      </c>
    </row>
    <row r="220" spans="1:12" ht="25.5" x14ac:dyDescent="0.2">
      <c r="A220" s="48" t="s">
        <v>1383</v>
      </c>
      <c r="B220" s="37" t="s">
        <v>213</v>
      </c>
      <c r="C220" s="49" t="s">
        <v>1747</v>
      </c>
      <c r="D220" s="46" t="str">
        <f t="shared" si="32"/>
        <v>N/A</v>
      </c>
      <c r="E220" s="49" t="s">
        <v>1747</v>
      </c>
      <c r="F220" s="46" t="str">
        <f t="shared" si="33"/>
        <v>N/A</v>
      </c>
      <c r="G220" s="49" t="s">
        <v>1747</v>
      </c>
      <c r="H220" s="46" t="str">
        <f t="shared" si="34"/>
        <v>N/A</v>
      </c>
      <c r="I220" s="12" t="s">
        <v>1747</v>
      </c>
      <c r="J220" s="12" t="s">
        <v>1747</v>
      </c>
      <c r="K220" s="47" t="s">
        <v>739</v>
      </c>
      <c r="L220" s="9" t="str">
        <f t="shared" si="35"/>
        <v>N/A</v>
      </c>
    </row>
    <row r="221" spans="1:12" ht="25.5" x14ac:dyDescent="0.2">
      <c r="A221" s="48" t="s">
        <v>1384</v>
      </c>
      <c r="B221" s="37" t="s">
        <v>213</v>
      </c>
      <c r="C221" s="49">
        <v>56332058</v>
      </c>
      <c r="D221" s="46" t="str">
        <f t="shared" si="32"/>
        <v>N/A</v>
      </c>
      <c r="E221" s="49">
        <v>60072863</v>
      </c>
      <c r="F221" s="46" t="str">
        <f t="shared" si="33"/>
        <v>N/A</v>
      </c>
      <c r="G221" s="49">
        <v>55337841</v>
      </c>
      <c r="H221" s="46" t="str">
        <f t="shared" si="34"/>
        <v>N/A</v>
      </c>
      <c r="I221" s="12">
        <v>6.641</v>
      </c>
      <c r="J221" s="12">
        <v>-7.88</v>
      </c>
      <c r="K221" s="47" t="s">
        <v>739</v>
      </c>
      <c r="L221" s="9" t="str">
        <f t="shared" si="35"/>
        <v>Yes</v>
      </c>
    </row>
    <row r="222" spans="1:12" x14ac:dyDescent="0.2">
      <c r="A222" s="48" t="s">
        <v>517</v>
      </c>
      <c r="B222" s="37" t="s">
        <v>213</v>
      </c>
      <c r="C222" s="38">
        <v>88541</v>
      </c>
      <c r="D222" s="46" t="str">
        <f t="shared" si="32"/>
        <v>N/A</v>
      </c>
      <c r="E222" s="38">
        <v>95353</v>
      </c>
      <c r="F222" s="46" t="str">
        <f t="shared" si="33"/>
        <v>N/A</v>
      </c>
      <c r="G222" s="38">
        <v>85156</v>
      </c>
      <c r="H222" s="46" t="str">
        <f t="shared" si="34"/>
        <v>N/A</v>
      </c>
      <c r="I222" s="12">
        <v>7.694</v>
      </c>
      <c r="J222" s="12">
        <v>-10.7</v>
      </c>
      <c r="K222" s="47" t="s">
        <v>739</v>
      </c>
      <c r="L222" s="9" t="str">
        <f t="shared" si="35"/>
        <v>Yes</v>
      </c>
    </row>
    <row r="223" spans="1:12" ht="25.5" x14ac:dyDescent="0.2">
      <c r="A223" s="48" t="s">
        <v>1385</v>
      </c>
      <c r="B223" s="37" t="s">
        <v>213</v>
      </c>
      <c r="C223" s="49">
        <v>636.22568076000005</v>
      </c>
      <c r="D223" s="46" t="str">
        <f t="shared" si="32"/>
        <v>N/A</v>
      </c>
      <c r="E223" s="49">
        <v>630.00496052000005</v>
      </c>
      <c r="F223" s="46" t="str">
        <f t="shared" si="33"/>
        <v>N/A</v>
      </c>
      <c r="G223" s="49">
        <v>649.84077458000002</v>
      </c>
      <c r="H223" s="46" t="str">
        <f t="shared" si="34"/>
        <v>N/A</v>
      </c>
      <c r="I223" s="12">
        <v>-0.97799999999999998</v>
      </c>
      <c r="J223" s="12">
        <v>3.149</v>
      </c>
      <c r="K223" s="47" t="s">
        <v>739</v>
      </c>
      <c r="L223" s="9" t="str">
        <f t="shared" si="35"/>
        <v>Yes</v>
      </c>
    </row>
    <row r="224" spans="1:12" ht="25.5" x14ac:dyDescent="0.2">
      <c r="A224" s="48" t="s">
        <v>1386</v>
      </c>
      <c r="B224" s="37" t="s">
        <v>213</v>
      </c>
      <c r="C224" s="49">
        <v>0</v>
      </c>
      <c r="D224" s="46" t="str">
        <f t="shared" si="32"/>
        <v>N/A</v>
      </c>
      <c r="E224" s="49">
        <v>0</v>
      </c>
      <c r="F224" s="46" t="str">
        <f t="shared" si="33"/>
        <v>N/A</v>
      </c>
      <c r="G224" s="49">
        <v>0</v>
      </c>
      <c r="H224" s="46" t="str">
        <f t="shared" si="34"/>
        <v>N/A</v>
      </c>
      <c r="I224" s="12" t="s">
        <v>1747</v>
      </c>
      <c r="J224" s="12" t="s">
        <v>1747</v>
      </c>
      <c r="K224" s="47" t="s">
        <v>739</v>
      </c>
      <c r="L224" s="9" t="str">
        <f t="shared" si="35"/>
        <v>N/A</v>
      </c>
    </row>
    <row r="225" spans="1:12" x14ac:dyDescent="0.2">
      <c r="A225" s="48" t="s">
        <v>518</v>
      </c>
      <c r="B225" s="37" t="s">
        <v>213</v>
      </c>
      <c r="C225" s="38">
        <v>0</v>
      </c>
      <c r="D225" s="46" t="str">
        <f t="shared" si="32"/>
        <v>N/A</v>
      </c>
      <c r="E225" s="38">
        <v>0</v>
      </c>
      <c r="F225" s="46" t="str">
        <f t="shared" si="33"/>
        <v>N/A</v>
      </c>
      <c r="G225" s="38">
        <v>0</v>
      </c>
      <c r="H225" s="46" t="str">
        <f t="shared" si="34"/>
        <v>N/A</v>
      </c>
      <c r="I225" s="12" t="s">
        <v>1747</v>
      </c>
      <c r="J225" s="12" t="s">
        <v>1747</v>
      </c>
      <c r="K225" s="47" t="s">
        <v>739</v>
      </c>
      <c r="L225" s="9" t="str">
        <f t="shared" si="35"/>
        <v>N/A</v>
      </c>
    </row>
    <row r="226" spans="1:12" ht="25.5" x14ac:dyDescent="0.2">
      <c r="A226" s="48" t="s">
        <v>1387</v>
      </c>
      <c r="B226" s="37" t="s">
        <v>213</v>
      </c>
      <c r="C226" s="49" t="s">
        <v>1747</v>
      </c>
      <c r="D226" s="46" t="str">
        <f t="shared" si="32"/>
        <v>N/A</v>
      </c>
      <c r="E226" s="49" t="s">
        <v>1747</v>
      </c>
      <c r="F226" s="46" t="str">
        <f t="shared" si="33"/>
        <v>N/A</v>
      </c>
      <c r="G226" s="49" t="s">
        <v>1747</v>
      </c>
      <c r="H226" s="46" t="str">
        <f t="shared" si="34"/>
        <v>N/A</v>
      </c>
      <c r="I226" s="12" t="s">
        <v>1747</v>
      </c>
      <c r="J226" s="12" t="s">
        <v>1747</v>
      </c>
      <c r="K226" s="47" t="s">
        <v>739</v>
      </c>
      <c r="L226" s="9" t="str">
        <f t="shared" si="35"/>
        <v>N/A</v>
      </c>
    </row>
    <row r="227" spans="1:12" ht="25.5" x14ac:dyDescent="0.2">
      <c r="A227" s="48" t="s">
        <v>1388</v>
      </c>
      <c r="B227" s="37" t="s">
        <v>213</v>
      </c>
      <c r="C227" s="49">
        <v>5279062970</v>
      </c>
      <c r="D227" s="46" t="str">
        <f t="shared" si="32"/>
        <v>N/A</v>
      </c>
      <c r="E227" s="49">
        <v>5559707865</v>
      </c>
      <c r="F227" s="46" t="str">
        <f t="shared" si="33"/>
        <v>N/A</v>
      </c>
      <c r="G227" s="49">
        <v>5552081619</v>
      </c>
      <c r="H227" s="46" t="str">
        <f t="shared" si="34"/>
        <v>N/A</v>
      </c>
      <c r="I227" s="12">
        <v>5.3159999999999998</v>
      </c>
      <c r="J227" s="12">
        <v>-0.13700000000000001</v>
      </c>
      <c r="K227" s="47" t="s">
        <v>739</v>
      </c>
      <c r="L227" s="9" t="str">
        <f t="shared" si="35"/>
        <v>Yes</v>
      </c>
    </row>
    <row r="228" spans="1:12" ht="25.5" x14ac:dyDescent="0.2">
      <c r="A228" s="48" t="s">
        <v>519</v>
      </c>
      <c r="B228" s="37" t="s">
        <v>213</v>
      </c>
      <c r="C228" s="38">
        <v>65444</v>
      </c>
      <c r="D228" s="46" t="str">
        <f t="shared" si="32"/>
        <v>N/A</v>
      </c>
      <c r="E228" s="38">
        <v>69054</v>
      </c>
      <c r="F228" s="46" t="str">
        <f t="shared" si="33"/>
        <v>N/A</v>
      </c>
      <c r="G228" s="38">
        <v>71693</v>
      </c>
      <c r="H228" s="46" t="str">
        <f t="shared" si="34"/>
        <v>N/A</v>
      </c>
      <c r="I228" s="12">
        <v>5.516</v>
      </c>
      <c r="J228" s="12">
        <v>3.8220000000000001</v>
      </c>
      <c r="K228" s="47" t="s">
        <v>739</v>
      </c>
      <c r="L228" s="9" t="str">
        <f t="shared" si="35"/>
        <v>Yes</v>
      </c>
    </row>
    <row r="229" spans="1:12" ht="25.5" x14ac:dyDescent="0.2">
      <c r="A229" s="48" t="s">
        <v>1389</v>
      </c>
      <c r="B229" s="37" t="s">
        <v>213</v>
      </c>
      <c r="C229" s="49">
        <v>80665.347013999999</v>
      </c>
      <c r="D229" s="46" t="str">
        <f t="shared" si="32"/>
        <v>N/A</v>
      </c>
      <c r="E229" s="49">
        <v>80512.466547999997</v>
      </c>
      <c r="F229" s="46" t="str">
        <f t="shared" si="33"/>
        <v>N/A</v>
      </c>
      <c r="G229" s="49">
        <v>77442.450712999998</v>
      </c>
      <c r="H229" s="46" t="str">
        <f t="shared" si="34"/>
        <v>N/A</v>
      </c>
      <c r="I229" s="12">
        <v>-0.19</v>
      </c>
      <c r="J229" s="12">
        <v>-3.81</v>
      </c>
      <c r="K229" s="47" t="s">
        <v>739</v>
      </c>
      <c r="L229" s="9" t="str">
        <f t="shared" si="35"/>
        <v>Yes</v>
      </c>
    </row>
    <row r="230" spans="1:12" x14ac:dyDescent="0.2">
      <c r="A230" s="4" t="s">
        <v>1390</v>
      </c>
      <c r="B230" s="37" t="s">
        <v>213</v>
      </c>
      <c r="C230" s="54">
        <v>9993690833</v>
      </c>
      <c r="D230" s="46" t="str">
        <f t="shared" ref="D230:D253" si="36">IF($B230="N/A","N/A",IF(C230&gt;10,"No",IF(C230&lt;-10,"No","Yes")))</f>
        <v>N/A</v>
      </c>
      <c r="E230" s="54">
        <v>10320213656</v>
      </c>
      <c r="F230" s="46" t="str">
        <f t="shared" ref="F230:F253" si="37">IF($B230="N/A","N/A",IF(E230&gt;10,"No",IF(E230&lt;-10,"No","Yes")))</f>
        <v>N/A</v>
      </c>
      <c r="G230" s="54">
        <v>9861133642</v>
      </c>
      <c r="H230" s="46" t="str">
        <f t="shared" ref="H230:H253" si="38">IF($B230="N/A","N/A",IF(G230&gt;10,"No",IF(G230&lt;-10,"No","Yes")))</f>
        <v>N/A</v>
      </c>
      <c r="I230" s="12">
        <v>3.2669999999999999</v>
      </c>
      <c r="J230" s="12">
        <v>-4.45</v>
      </c>
      <c r="K230" s="47" t="s">
        <v>739</v>
      </c>
      <c r="L230" s="9" t="str">
        <f t="shared" ref="L230:L253" si="39">IF(J230="Div by 0", "N/A", IF(K230="N/A","N/A", IF(J230&gt;VALUE(MID(K230,1,2)), "No", IF(J230&lt;-1*VALUE(MID(K230,1,2)), "No", "Yes"))))</f>
        <v>Yes</v>
      </c>
    </row>
    <row r="231" spans="1:12" x14ac:dyDescent="0.2">
      <c r="A231" s="4" t="s">
        <v>1567</v>
      </c>
      <c r="B231" s="37" t="s">
        <v>213</v>
      </c>
      <c r="C231" s="52">
        <v>227320</v>
      </c>
      <c r="D231" s="52" t="str">
        <f t="shared" si="36"/>
        <v>N/A</v>
      </c>
      <c r="E231" s="52">
        <v>225088</v>
      </c>
      <c r="F231" s="52" t="str">
        <f t="shared" si="37"/>
        <v>N/A</v>
      </c>
      <c r="G231" s="52">
        <v>218435</v>
      </c>
      <c r="H231" s="46" t="str">
        <f t="shared" si="38"/>
        <v>N/A</v>
      </c>
      <c r="I231" s="12">
        <v>-0.98199999999999998</v>
      </c>
      <c r="J231" s="12">
        <v>-2.96</v>
      </c>
      <c r="K231" s="47" t="s">
        <v>739</v>
      </c>
      <c r="L231" s="9" t="str">
        <f t="shared" si="39"/>
        <v>Yes</v>
      </c>
    </row>
    <row r="232" spans="1:12" x14ac:dyDescent="0.2">
      <c r="A232" s="4" t="s">
        <v>1568</v>
      </c>
      <c r="B232" s="37" t="s">
        <v>213</v>
      </c>
      <c r="C232" s="54">
        <v>43963.095341</v>
      </c>
      <c r="D232" s="46" t="str">
        <f t="shared" si="36"/>
        <v>N/A</v>
      </c>
      <c r="E232" s="54">
        <v>45849.683927999999</v>
      </c>
      <c r="F232" s="46" t="str">
        <f t="shared" si="37"/>
        <v>N/A</v>
      </c>
      <c r="G232" s="54">
        <v>45144.476123</v>
      </c>
      <c r="H232" s="46" t="str">
        <f t="shared" si="38"/>
        <v>N/A</v>
      </c>
      <c r="I232" s="12">
        <v>4.2910000000000004</v>
      </c>
      <c r="J232" s="12">
        <v>-1.54</v>
      </c>
      <c r="K232" s="47" t="s">
        <v>739</v>
      </c>
      <c r="L232" s="9" t="str">
        <f t="shared" si="39"/>
        <v>Yes</v>
      </c>
    </row>
    <row r="233" spans="1:12" x14ac:dyDescent="0.2">
      <c r="A233" s="55" t="s">
        <v>1569</v>
      </c>
      <c r="B233" s="37" t="s">
        <v>213</v>
      </c>
      <c r="C233" s="54">
        <v>39979.673641000001</v>
      </c>
      <c r="D233" s="46" t="str">
        <f t="shared" si="36"/>
        <v>N/A</v>
      </c>
      <c r="E233" s="54">
        <v>40528.608345000001</v>
      </c>
      <c r="F233" s="46" t="str">
        <f t="shared" si="37"/>
        <v>N/A</v>
      </c>
      <c r="G233" s="54">
        <v>37996.982134999998</v>
      </c>
      <c r="H233" s="46" t="str">
        <f t="shared" si="38"/>
        <v>N/A</v>
      </c>
      <c r="I233" s="12">
        <v>1.373</v>
      </c>
      <c r="J233" s="12">
        <v>-6.25</v>
      </c>
      <c r="K233" s="47" t="s">
        <v>739</v>
      </c>
      <c r="L233" s="9" t="str">
        <f t="shared" si="39"/>
        <v>Yes</v>
      </c>
    </row>
    <row r="234" spans="1:12" x14ac:dyDescent="0.2">
      <c r="A234" s="55" t="s">
        <v>1570</v>
      </c>
      <c r="B234" s="37" t="s">
        <v>213</v>
      </c>
      <c r="C234" s="54">
        <v>51800.780465999997</v>
      </c>
      <c r="D234" s="46" t="str">
        <f t="shared" si="36"/>
        <v>N/A</v>
      </c>
      <c r="E234" s="54">
        <v>53772.714743999997</v>
      </c>
      <c r="F234" s="46" t="str">
        <f t="shared" si="37"/>
        <v>N/A</v>
      </c>
      <c r="G234" s="54">
        <v>53884.800126000002</v>
      </c>
      <c r="H234" s="46" t="str">
        <f t="shared" si="38"/>
        <v>N/A</v>
      </c>
      <c r="I234" s="12">
        <v>3.8069999999999999</v>
      </c>
      <c r="J234" s="12">
        <v>0.2084</v>
      </c>
      <c r="K234" s="47" t="s">
        <v>739</v>
      </c>
      <c r="L234" s="9" t="str">
        <f t="shared" si="39"/>
        <v>Yes</v>
      </c>
    </row>
    <row r="235" spans="1:12" x14ac:dyDescent="0.2">
      <c r="A235" s="55" t="s">
        <v>1571</v>
      </c>
      <c r="B235" s="37" t="s">
        <v>213</v>
      </c>
      <c r="C235" s="54">
        <v>9642.5719291000005</v>
      </c>
      <c r="D235" s="46" t="str">
        <f t="shared" si="36"/>
        <v>N/A</v>
      </c>
      <c r="E235" s="54">
        <v>12154.772492</v>
      </c>
      <c r="F235" s="46" t="str">
        <f t="shared" si="37"/>
        <v>N/A</v>
      </c>
      <c r="G235" s="54">
        <v>14175.983033</v>
      </c>
      <c r="H235" s="46" t="str">
        <f t="shared" si="38"/>
        <v>N/A</v>
      </c>
      <c r="I235" s="12">
        <v>26.05</v>
      </c>
      <c r="J235" s="12">
        <v>16.63</v>
      </c>
      <c r="K235" s="47" t="s">
        <v>739</v>
      </c>
      <c r="L235" s="9" t="str">
        <f t="shared" si="39"/>
        <v>Yes</v>
      </c>
    </row>
    <row r="236" spans="1:12" x14ac:dyDescent="0.2">
      <c r="A236" s="55" t="s">
        <v>1572</v>
      </c>
      <c r="B236" s="37" t="s">
        <v>213</v>
      </c>
      <c r="C236" s="54">
        <v>5975.2856168999997</v>
      </c>
      <c r="D236" s="46" t="str">
        <f t="shared" si="36"/>
        <v>N/A</v>
      </c>
      <c r="E236" s="54">
        <v>7545.6034782999996</v>
      </c>
      <c r="F236" s="46" t="str">
        <f t="shared" si="37"/>
        <v>N/A</v>
      </c>
      <c r="G236" s="54">
        <v>8261.6562665000001</v>
      </c>
      <c r="H236" s="46" t="str">
        <f t="shared" si="38"/>
        <v>N/A</v>
      </c>
      <c r="I236" s="12">
        <v>26.28</v>
      </c>
      <c r="J236" s="12">
        <v>9.49</v>
      </c>
      <c r="K236" s="47" t="s">
        <v>739</v>
      </c>
      <c r="L236" s="9" t="str">
        <f t="shared" si="39"/>
        <v>Yes</v>
      </c>
    </row>
    <row r="237" spans="1:12" x14ac:dyDescent="0.2">
      <c r="A237" s="48" t="s">
        <v>1573</v>
      </c>
      <c r="B237" s="37" t="s">
        <v>213</v>
      </c>
      <c r="C237" s="46">
        <v>15.069783599000001</v>
      </c>
      <c r="D237" s="46" t="str">
        <f t="shared" si="36"/>
        <v>N/A</v>
      </c>
      <c r="E237" s="46">
        <v>15.172981889000001</v>
      </c>
      <c r="F237" s="46" t="str">
        <f t="shared" si="37"/>
        <v>N/A</v>
      </c>
      <c r="G237" s="46">
        <v>15.601229613999999</v>
      </c>
      <c r="H237" s="46" t="str">
        <f t="shared" si="38"/>
        <v>N/A</v>
      </c>
      <c r="I237" s="12">
        <v>0.68479999999999996</v>
      </c>
      <c r="J237" s="12">
        <v>2.8220000000000001</v>
      </c>
      <c r="K237" s="47" t="s">
        <v>739</v>
      </c>
      <c r="L237" s="9" t="str">
        <f t="shared" si="39"/>
        <v>Yes</v>
      </c>
    </row>
    <row r="238" spans="1:12" x14ac:dyDescent="0.2">
      <c r="A238" s="53" t="s">
        <v>1574</v>
      </c>
      <c r="B238" s="37" t="s">
        <v>213</v>
      </c>
      <c r="C238" s="46">
        <v>22.136928520000001</v>
      </c>
      <c r="D238" s="46" t="str">
        <f t="shared" si="36"/>
        <v>N/A</v>
      </c>
      <c r="E238" s="46">
        <v>22.27793016</v>
      </c>
      <c r="F238" s="46" t="str">
        <f t="shared" si="37"/>
        <v>N/A</v>
      </c>
      <c r="G238" s="46">
        <v>21.643612916999999</v>
      </c>
      <c r="H238" s="46" t="str">
        <f t="shared" si="38"/>
        <v>N/A</v>
      </c>
      <c r="I238" s="12">
        <v>0.63700000000000001</v>
      </c>
      <c r="J238" s="12">
        <v>-2.85</v>
      </c>
      <c r="K238" s="47" t="s">
        <v>739</v>
      </c>
      <c r="L238" s="9" t="str">
        <f t="shared" si="39"/>
        <v>Yes</v>
      </c>
    </row>
    <row r="239" spans="1:12" x14ac:dyDescent="0.2">
      <c r="A239" s="53" t="s">
        <v>1575</v>
      </c>
      <c r="B239" s="37" t="s">
        <v>213</v>
      </c>
      <c r="C239" s="46">
        <v>27.105157299999998</v>
      </c>
      <c r="D239" s="46" t="str">
        <f t="shared" si="36"/>
        <v>N/A</v>
      </c>
      <c r="E239" s="46">
        <v>27.088353837</v>
      </c>
      <c r="F239" s="46" t="str">
        <f t="shared" si="37"/>
        <v>N/A</v>
      </c>
      <c r="G239" s="46">
        <v>26.678203529000001</v>
      </c>
      <c r="H239" s="46" t="str">
        <f t="shared" si="38"/>
        <v>N/A</v>
      </c>
      <c r="I239" s="12">
        <v>-6.2E-2</v>
      </c>
      <c r="J239" s="12">
        <v>-1.51</v>
      </c>
      <c r="K239" s="47" t="s">
        <v>739</v>
      </c>
      <c r="L239" s="9" t="str">
        <f t="shared" si="39"/>
        <v>Yes</v>
      </c>
    </row>
    <row r="240" spans="1:12" x14ac:dyDescent="0.2">
      <c r="A240" s="53" t="s">
        <v>1576</v>
      </c>
      <c r="B240" s="37" t="s">
        <v>213</v>
      </c>
      <c r="C240" s="46">
        <v>3.7668871604</v>
      </c>
      <c r="D240" s="46" t="str">
        <f t="shared" si="36"/>
        <v>N/A</v>
      </c>
      <c r="E240" s="46">
        <v>3.5241486870999998</v>
      </c>
      <c r="F240" s="46" t="str">
        <f t="shared" si="37"/>
        <v>N/A</v>
      </c>
      <c r="G240" s="46">
        <v>3.8877894730000002</v>
      </c>
      <c r="H240" s="46" t="str">
        <f t="shared" si="38"/>
        <v>N/A</v>
      </c>
      <c r="I240" s="12">
        <v>-6.44</v>
      </c>
      <c r="J240" s="12">
        <v>10.32</v>
      </c>
      <c r="K240" s="47" t="s">
        <v>739</v>
      </c>
      <c r="L240" s="9" t="str">
        <f t="shared" si="39"/>
        <v>Yes</v>
      </c>
    </row>
    <row r="241" spans="1:12" x14ac:dyDescent="0.2">
      <c r="A241" s="53" t="s">
        <v>1577</v>
      </c>
      <c r="B241" s="37" t="s">
        <v>213</v>
      </c>
      <c r="C241" s="46">
        <v>1.9108466927000001</v>
      </c>
      <c r="D241" s="46" t="str">
        <f t="shared" si="36"/>
        <v>N/A</v>
      </c>
      <c r="E241" s="46">
        <v>1.5290113279999999</v>
      </c>
      <c r="F241" s="46" t="str">
        <f t="shared" si="37"/>
        <v>N/A</v>
      </c>
      <c r="G241" s="46">
        <v>1.4618119974999999</v>
      </c>
      <c r="H241" s="46" t="str">
        <f t="shared" si="38"/>
        <v>N/A</v>
      </c>
      <c r="I241" s="12">
        <v>-20</v>
      </c>
      <c r="J241" s="12">
        <v>-4.3899999999999997</v>
      </c>
      <c r="K241" s="47" t="s">
        <v>739</v>
      </c>
      <c r="L241" s="9" t="str">
        <f t="shared" si="39"/>
        <v>Yes</v>
      </c>
    </row>
    <row r="242" spans="1:12" ht="25.5" x14ac:dyDescent="0.2">
      <c r="A242" s="4" t="s">
        <v>1402</v>
      </c>
      <c r="B242" s="37" t="s">
        <v>213</v>
      </c>
      <c r="C242" s="54">
        <v>5279062970</v>
      </c>
      <c r="D242" s="46" t="str">
        <f t="shared" si="36"/>
        <v>N/A</v>
      </c>
      <c r="E242" s="54">
        <v>5559707865</v>
      </c>
      <c r="F242" s="46" t="str">
        <f t="shared" si="37"/>
        <v>N/A</v>
      </c>
      <c r="G242" s="54">
        <v>5552081619</v>
      </c>
      <c r="H242" s="46" t="str">
        <f t="shared" si="38"/>
        <v>N/A</v>
      </c>
      <c r="I242" s="12">
        <v>5.3159999999999998</v>
      </c>
      <c r="J242" s="12">
        <v>-0.13700000000000001</v>
      </c>
      <c r="K242" s="47" t="s">
        <v>739</v>
      </c>
      <c r="L242" s="9" t="str">
        <f t="shared" si="39"/>
        <v>Yes</v>
      </c>
    </row>
    <row r="243" spans="1:12" x14ac:dyDescent="0.2">
      <c r="A243" s="4" t="s">
        <v>1578</v>
      </c>
      <c r="B243" s="37" t="s">
        <v>213</v>
      </c>
      <c r="C243" s="52">
        <v>65444</v>
      </c>
      <c r="D243" s="52" t="str">
        <f t="shared" si="36"/>
        <v>N/A</v>
      </c>
      <c r="E243" s="52">
        <v>69054</v>
      </c>
      <c r="F243" s="52" t="str">
        <f t="shared" si="37"/>
        <v>N/A</v>
      </c>
      <c r="G243" s="52">
        <v>71693</v>
      </c>
      <c r="H243" s="46" t="str">
        <f t="shared" si="38"/>
        <v>N/A</v>
      </c>
      <c r="I243" s="12">
        <v>5.516</v>
      </c>
      <c r="J243" s="12">
        <v>3.8220000000000001</v>
      </c>
      <c r="K243" s="47" t="s">
        <v>739</v>
      </c>
      <c r="L243" s="9" t="str">
        <f t="shared" si="39"/>
        <v>Yes</v>
      </c>
    </row>
    <row r="244" spans="1:12" ht="25.5" x14ac:dyDescent="0.2">
      <c r="A244" s="4" t="s">
        <v>1579</v>
      </c>
      <c r="B244" s="37" t="s">
        <v>213</v>
      </c>
      <c r="C244" s="54">
        <v>80665.347013999999</v>
      </c>
      <c r="D244" s="46" t="str">
        <f t="shared" si="36"/>
        <v>N/A</v>
      </c>
      <c r="E244" s="54">
        <v>80512.466547999997</v>
      </c>
      <c r="F244" s="46" t="str">
        <f t="shared" si="37"/>
        <v>N/A</v>
      </c>
      <c r="G244" s="54">
        <v>77442.450712999998</v>
      </c>
      <c r="H244" s="46" t="str">
        <f t="shared" si="38"/>
        <v>N/A</v>
      </c>
      <c r="I244" s="12">
        <v>-0.19</v>
      </c>
      <c r="J244" s="12">
        <v>-3.81</v>
      </c>
      <c r="K244" s="47" t="s">
        <v>739</v>
      </c>
      <c r="L244" s="9" t="str">
        <f t="shared" si="39"/>
        <v>Yes</v>
      </c>
    </row>
    <row r="245" spans="1:12" ht="25.5" x14ac:dyDescent="0.2">
      <c r="A245" s="55" t="s">
        <v>1580</v>
      </c>
      <c r="B245" s="37" t="s">
        <v>213</v>
      </c>
      <c r="C245" s="54">
        <v>147339.55390999999</v>
      </c>
      <c r="D245" s="46" t="str">
        <f t="shared" si="36"/>
        <v>N/A</v>
      </c>
      <c r="E245" s="54">
        <v>148201.26131</v>
      </c>
      <c r="F245" s="46" t="str">
        <f t="shared" si="37"/>
        <v>N/A</v>
      </c>
      <c r="G245" s="54">
        <v>142001.17958</v>
      </c>
      <c r="H245" s="46" t="str">
        <f t="shared" si="38"/>
        <v>N/A</v>
      </c>
      <c r="I245" s="12">
        <v>0.58479999999999999</v>
      </c>
      <c r="J245" s="12">
        <v>-4.18</v>
      </c>
      <c r="K245" s="47" t="s">
        <v>739</v>
      </c>
      <c r="L245" s="9" t="str">
        <f t="shared" si="39"/>
        <v>Yes</v>
      </c>
    </row>
    <row r="246" spans="1:12" ht="25.5" x14ac:dyDescent="0.2">
      <c r="A246" s="55" t="s">
        <v>1581</v>
      </c>
      <c r="B246" s="37" t="s">
        <v>213</v>
      </c>
      <c r="C246" s="54">
        <v>80064.404521999997</v>
      </c>
      <c r="D246" s="46" t="str">
        <f t="shared" si="36"/>
        <v>N/A</v>
      </c>
      <c r="E246" s="54">
        <v>80911.704540999999</v>
      </c>
      <c r="F246" s="46" t="str">
        <f t="shared" si="37"/>
        <v>N/A</v>
      </c>
      <c r="G246" s="54">
        <v>78293.206462000002</v>
      </c>
      <c r="H246" s="46" t="str">
        <f t="shared" si="38"/>
        <v>N/A</v>
      </c>
      <c r="I246" s="12">
        <v>1.0580000000000001</v>
      </c>
      <c r="J246" s="12">
        <v>-3.24</v>
      </c>
      <c r="K246" s="47" t="s">
        <v>739</v>
      </c>
      <c r="L246" s="9" t="str">
        <f t="shared" si="39"/>
        <v>Yes</v>
      </c>
    </row>
    <row r="247" spans="1:12" ht="25.5" x14ac:dyDescent="0.2">
      <c r="A247" s="55" t="s">
        <v>1582</v>
      </c>
      <c r="B247" s="37" t="s">
        <v>213</v>
      </c>
      <c r="C247" s="54">
        <v>15786.15107</v>
      </c>
      <c r="D247" s="46" t="str">
        <f t="shared" si="36"/>
        <v>N/A</v>
      </c>
      <c r="E247" s="54">
        <v>16178.424384</v>
      </c>
      <c r="F247" s="46" t="str">
        <f t="shared" si="37"/>
        <v>N/A</v>
      </c>
      <c r="G247" s="54">
        <v>17865.979912999999</v>
      </c>
      <c r="H247" s="46" t="str">
        <f t="shared" si="38"/>
        <v>N/A</v>
      </c>
      <c r="I247" s="12">
        <v>2.4849999999999999</v>
      </c>
      <c r="J247" s="12">
        <v>10.43</v>
      </c>
      <c r="K247" s="47" t="s">
        <v>739</v>
      </c>
      <c r="L247" s="9" t="str">
        <f t="shared" si="39"/>
        <v>Yes</v>
      </c>
    </row>
    <row r="248" spans="1:12" ht="25.5" x14ac:dyDescent="0.2">
      <c r="A248" s="55" t="s">
        <v>1583</v>
      </c>
      <c r="B248" s="37" t="s">
        <v>213</v>
      </c>
      <c r="C248" s="54">
        <v>37388.898809999999</v>
      </c>
      <c r="D248" s="46" t="str">
        <f t="shared" si="36"/>
        <v>N/A</v>
      </c>
      <c r="E248" s="54">
        <v>44045.546256000001</v>
      </c>
      <c r="F248" s="46" t="str">
        <f t="shared" si="37"/>
        <v>N/A</v>
      </c>
      <c r="G248" s="54">
        <v>45164.540070000003</v>
      </c>
      <c r="H248" s="46" t="str">
        <f t="shared" si="38"/>
        <v>N/A</v>
      </c>
      <c r="I248" s="12">
        <v>17.8</v>
      </c>
      <c r="J248" s="12">
        <v>2.5409999999999999</v>
      </c>
      <c r="K248" s="47" t="s">
        <v>739</v>
      </c>
      <c r="L248" s="9" t="str">
        <f t="shared" si="39"/>
        <v>Yes</v>
      </c>
    </row>
    <row r="249" spans="1:12" ht="25.5" x14ac:dyDescent="0.2">
      <c r="A249" s="48" t="s">
        <v>1584</v>
      </c>
      <c r="B249" s="37" t="s">
        <v>213</v>
      </c>
      <c r="C249" s="46">
        <v>4.3384960314000001</v>
      </c>
      <c r="D249" s="46" t="str">
        <f t="shared" si="36"/>
        <v>N/A</v>
      </c>
      <c r="E249" s="46">
        <v>4.6548687241</v>
      </c>
      <c r="F249" s="46" t="str">
        <f t="shared" si="37"/>
        <v>N/A</v>
      </c>
      <c r="G249" s="46">
        <v>5.1205116154999999</v>
      </c>
      <c r="H249" s="46" t="str">
        <f t="shared" si="38"/>
        <v>N/A</v>
      </c>
      <c r="I249" s="12">
        <v>7.2919999999999998</v>
      </c>
      <c r="J249" s="12">
        <v>10</v>
      </c>
      <c r="K249" s="47" t="s">
        <v>739</v>
      </c>
      <c r="L249" s="9" t="str">
        <f t="shared" si="39"/>
        <v>Yes</v>
      </c>
    </row>
    <row r="250" spans="1:12" ht="25.5" x14ac:dyDescent="0.2">
      <c r="A250" s="53" t="s">
        <v>1585</v>
      </c>
      <c r="B250" s="37" t="s">
        <v>213</v>
      </c>
      <c r="C250" s="46">
        <v>0.8413461538</v>
      </c>
      <c r="D250" s="46" t="str">
        <f t="shared" si="36"/>
        <v>N/A</v>
      </c>
      <c r="E250" s="46">
        <v>0.90107201309999996</v>
      </c>
      <c r="F250" s="46" t="str">
        <f t="shared" si="37"/>
        <v>N/A</v>
      </c>
      <c r="G250" s="46">
        <v>0.97103108890000001</v>
      </c>
      <c r="H250" s="46" t="str">
        <f t="shared" si="38"/>
        <v>N/A</v>
      </c>
      <c r="I250" s="12">
        <v>7.0990000000000002</v>
      </c>
      <c r="J250" s="12">
        <v>7.7640000000000002</v>
      </c>
      <c r="K250" s="47" t="s">
        <v>739</v>
      </c>
      <c r="L250" s="9" t="str">
        <f t="shared" si="39"/>
        <v>Yes</v>
      </c>
    </row>
    <row r="251" spans="1:12" ht="25.5" x14ac:dyDescent="0.2">
      <c r="A251" s="53" t="s">
        <v>1586</v>
      </c>
      <c r="B251" s="37" t="s">
        <v>213</v>
      </c>
      <c r="C251" s="46">
        <v>12.554891640999999</v>
      </c>
      <c r="D251" s="46" t="str">
        <f t="shared" si="36"/>
        <v>N/A</v>
      </c>
      <c r="E251" s="46">
        <v>13.072865010999999</v>
      </c>
      <c r="F251" s="46" t="str">
        <f t="shared" si="37"/>
        <v>N/A</v>
      </c>
      <c r="G251" s="46">
        <v>13.656509336999999</v>
      </c>
      <c r="H251" s="46" t="str">
        <f t="shared" si="38"/>
        <v>N/A</v>
      </c>
      <c r="I251" s="12">
        <v>4.1260000000000003</v>
      </c>
      <c r="J251" s="12">
        <v>4.4649999999999999</v>
      </c>
      <c r="K251" s="47" t="s">
        <v>739</v>
      </c>
      <c r="L251" s="9" t="str">
        <f t="shared" si="39"/>
        <v>Yes</v>
      </c>
    </row>
    <row r="252" spans="1:12" ht="25.5" x14ac:dyDescent="0.2">
      <c r="A252" s="53" t="s">
        <v>1587</v>
      </c>
      <c r="B252" s="37" t="s">
        <v>213</v>
      </c>
      <c r="C252" s="46">
        <v>0.64181982719999997</v>
      </c>
      <c r="D252" s="46" t="str">
        <f t="shared" si="36"/>
        <v>N/A</v>
      </c>
      <c r="E252" s="46">
        <v>1.0407073388000001</v>
      </c>
      <c r="F252" s="46" t="str">
        <f t="shared" si="37"/>
        <v>N/A</v>
      </c>
      <c r="G252" s="46">
        <v>1.4595144087</v>
      </c>
      <c r="H252" s="46" t="str">
        <f t="shared" si="38"/>
        <v>N/A</v>
      </c>
      <c r="I252" s="12">
        <v>62.15</v>
      </c>
      <c r="J252" s="12">
        <v>40.24</v>
      </c>
      <c r="K252" s="47" t="s">
        <v>739</v>
      </c>
      <c r="L252" s="9" t="str">
        <f t="shared" si="39"/>
        <v>No</v>
      </c>
    </row>
    <row r="253" spans="1:12" ht="25.5" x14ac:dyDescent="0.2">
      <c r="A253" s="53" t="s">
        <v>1588</v>
      </c>
      <c r="B253" s="37" t="s">
        <v>213</v>
      </c>
      <c r="C253" s="46">
        <v>5.4707267300000001E-2</v>
      </c>
      <c r="D253" s="46" t="str">
        <f t="shared" si="36"/>
        <v>N/A</v>
      </c>
      <c r="E253" s="46">
        <v>7.5453385100000006E-2</v>
      </c>
      <c r="F253" s="46" t="str">
        <f t="shared" si="37"/>
        <v>N/A</v>
      </c>
      <c r="G253" s="46">
        <v>0.11093073589999999</v>
      </c>
      <c r="H253" s="46" t="str">
        <f t="shared" si="38"/>
        <v>N/A</v>
      </c>
      <c r="I253" s="12">
        <v>37.92</v>
      </c>
      <c r="J253" s="12">
        <v>47.02</v>
      </c>
      <c r="K253" s="47" t="s">
        <v>739</v>
      </c>
      <c r="L253" s="9" t="str">
        <f t="shared" si="39"/>
        <v>No</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1433972</v>
      </c>
      <c r="D7" s="34" t="str">
        <f>IF($B7="N/A","N/A",IF(C7&gt;15,"No",IF(C7&lt;-15,"No","Yes")))</f>
        <v>N/A</v>
      </c>
      <c r="E7" s="33">
        <v>1802106</v>
      </c>
      <c r="F7" s="34" t="str">
        <f>IF($B7="N/A","N/A",IF(E7&gt;15,"No",IF(E7&lt;-15,"No","Yes")))</f>
        <v>N/A</v>
      </c>
      <c r="G7" s="33">
        <v>1819782</v>
      </c>
      <c r="H7" s="34" t="str">
        <f>IF($B7="N/A","N/A",IF(G7&gt;15,"No",IF(G7&lt;-15,"No","Yes")))</f>
        <v>N/A</v>
      </c>
      <c r="I7" s="35">
        <v>25.67</v>
      </c>
      <c r="J7" s="35">
        <v>0.98089999999999999</v>
      </c>
      <c r="K7" s="34" t="str">
        <f t="shared" ref="K7:K24" si="0">IF(J7="Div by 0", "N/A", IF(J7="N/A","N/A", IF(J7&gt;30, "No", IF(J7&lt;-30, "No", "Yes"))))</f>
        <v>Yes</v>
      </c>
    </row>
    <row r="8" spans="1:11" x14ac:dyDescent="0.2">
      <c r="A8" s="28" t="s">
        <v>361</v>
      </c>
      <c r="B8" s="32" t="s">
        <v>213</v>
      </c>
      <c r="C8" s="36" t="s">
        <v>213</v>
      </c>
      <c r="D8" s="34" t="str">
        <f>IF($B8="N/A","N/A",IF(C8&gt;15,"No",IF(C8&lt;-15,"No","Yes")))</f>
        <v>N/A</v>
      </c>
      <c r="E8" s="36">
        <v>41.050470949000001</v>
      </c>
      <c r="F8" s="34" t="str">
        <f>IF($B8="N/A","N/A",IF(E8&gt;15,"No",IF(E8&lt;-15,"No","Yes")))</f>
        <v>N/A</v>
      </c>
      <c r="G8" s="36">
        <v>37.337823981</v>
      </c>
      <c r="H8" s="34" t="str">
        <f>IF($B8="N/A","N/A",IF(G8&gt;15,"No",IF(G8&lt;-15,"No","Yes")))</f>
        <v>N/A</v>
      </c>
      <c r="I8" s="35" t="s">
        <v>213</v>
      </c>
      <c r="J8" s="35">
        <v>-9.0399999999999991</v>
      </c>
      <c r="K8" s="34" t="str">
        <f t="shared" si="0"/>
        <v>Yes</v>
      </c>
    </row>
    <row r="9" spans="1:11" x14ac:dyDescent="0.2">
      <c r="A9" s="28" t="s">
        <v>302</v>
      </c>
      <c r="B9" s="37" t="s">
        <v>213</v>
      </c>
      <c r="C9" s="9">
        <v>30.993073784</v>
      </c>
      <c r="D9" s="9" t="str">
        <f>IF($B9="N/A","N/A",IF(C9&gt;15,"No",IF(C9&lt;-15,"No","Yes")))</f>
        <v>N/A</v>
      </c>
      <c r="E9" s="9">
        <v>17.222460831999999</v>
      </c>
      <c r="F9" s="9" t="str">
        <f>IF($B9="N/A","N/A",IF(E9&gt;15,"No",IF(E9&lt;-15,"No","Yes")))</f>
        <v>N/A</v>
      </c>
      <c r="G9" s="9">
        <v>23.757351154999998</v>
      </c>
      <c r="H9" s="9" t="str">
        <f>IF($B9="N/A","N/A",IF(G9&gt;15,"No",IF(G9&lt;-15,"No","Yes")))</f>
        <v>N/A</v>
      </c>
      <c r="I9" s="10">
        <v>-44.4</v>
      </c>
      <c r="J9" s="10">
        <v>37.94</v>
      </c>
      <c r="K9" s="9" t="str">
        <f t="shared" si="0"/>
        <v>No</v>
      </c>
    </row>
    <row r="10" spans="1:11" x14ac:dyDescent="0.2">
      <c r="A10" s="28" t="s">
        <v>303</v>
      </c>
      <c r="B10" s="37" t="s">
        <v>213</v>
      </c>
      <c r="C10" s="9">
        <v>16.141389093000001</v>
      </c>
      <c r="D10" s="9" t="str">
        <f>IF($B10="N/A","N/A",IF(C10&gt;15,"No",IF(C10&lt;-15,"No","Yes")))</f>
        <v>N/A</v>
      </c>
      <c r="E10" s="9">
        <v>41.727068219000003</v>
      </c>
      <c r="F10" s="9" t="str">
        <f>IF($B10="N/A","N/A",IF(E10&gt;15,"No",IF(E10&lt;-15,"No","Yes")))</f>
        <v>N/A</v>
      </c>
      <c r="G10" s="9">
        <v>38.904824863999998</v>
      </c>
      <c r="H10" s="9" t="str">
        <f>IF($B10="N/A","N/A",IF(G10&gt;15,"No",IF(G10&lt;-15,"No","Yes")))</f>
        <v>N/A</v>
      </c>
      <c r="I10" s="10">
        <v>158.5</v>
      </c>
      <c r="J10" s="10">
        <v>-6.76</v>
      </c>
      <c r="K10" s="9" t="str">
        <f t="shared" si="0"/>
        <v>Yes</v>
      </c>
    </row>
    <row r="11" spans="1:11" x14ac:dyDescent="0.2">
      <c r="A11" s="28" t="s">
        <v>817</v>
      </c>
      <c r="B11" s="37" t="s">
        <v>214</v>
      </c>
      <c r="C11" s="9">
        <v>90.553929922999998</v>
      </c>
      <c r="D11" s="9" t="str">
        <f>IF(OR($B11="N/A",$C11="N/A"),"N/A",IF(C11&gt;100,"No",IF(C11&lt;95,"No","Yes")))</f>
        <v>No</v>
      </c>
      <c r="E11" s="9">
        <v>99.020590354000007</v>
      </c>
      <c r="F11" s="9" t="str">
        <f>IF(OR($B11="N/A",$E11="N/A"),"N/A",IF(E11&gt;100,"No",IF(E11&lt;95,"No","Yes")))</f>
        <v>Yes</v>
      </c>
      <c r="G11" s="9">
        <v>99.211334105000006</v>
      </c>
      <c r="H11" s="9" t="str">
        <f>IF($B11="N/A","N/A",IF(G11&gt;100,"No",IF(G11&lt;95,"No","Yes")))</f>
        <v>Yes</v>
      </c>
      <c r="I11" s="10">
        <v>9.35</v>
      </c>
      <c r="J11" s="10">
        <v>0.19259999999999999</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0</v>
      </c>
      <c r="D13" s="9" t="str">
        <f t="shared" si="1"/>
        <v>No</v>
      </c>
      <c r="E13" s="9">
        <v>0</v>
      </c>
      <c r="F13" s="9" t="str">
        <f t="shared" si="2"/>
        <v>No</v>
      </c>
      <c r="G13" s="9">
        <v>0</v>
      </c>
      <c r="H13" s="9" t="str">
        <f t="shared" si="3"/>
        <v>No</v>
      </c>
      <c r="I13" s="10" t="s">
        <v>1747</v>
      </c>
      <c r="J13" s="10" t="s">
        <v>1747</v>
      </c>
      <c r="K13" s="9" t="str">
        <f t="shared" si="0"/>
        <v>N/A</v>
      </c>
    </row>
    <row r="14" spans="1:11" x14ac:dyDescent="0.2">
      <c r="A14" s="31" t="s">
        <v>305</v>
      </c>
      <c r="B14" s="37" t="s">
        <v>213</v>
      </c>
      <c r="C14" s="38">
        <v>758077</v>
      </c>
      <c r="D14" s="9" t="str">
        <f>IF($B14="N/A","N/A",IF(C14&gt;15,"No",IF(C14&lt;-15,"No","Yes")))</f>
        <v>N/A</v>
      </c>
      <c r="E14" s="38">
        <v>739773</v>
      </c>
      <c r="F14" s="9" t="str">
        <f>IF($B14="N/A","N/A",IF(E14&gt;15,"No",IF(E14&lt;-15,"No","Yes")))</f>
        <v>N/A</v>
      </c>
      <c r="G14" s="38">
        <v>679467</v>
      </c>
      <c r="H14" s="9" t="str">
        <f>IF($B14="N/A","N/A",IF(G14&gt;15,"No",IF(G14&lt;-15,"No","Yes")))</f>
        <v>N/A</v>
      </c>
      <c r="I14" s="10">
        <v>-2.41</v>
      </c>
      <c r="J14" s="10">
        <v>-8.15</v>
      </c>
      <c r="K14" s="9" t="str">
        <f t="shared" si="0"/>
        <v>Yes</v>
      </c>
    </row>
    <row r="15" spans="1:11" x14ac:dyDescent="0.2">
      <c r="A15" s="28" t="s">
        <v>435</v>
      </c>
      <c r="B15" s="37" t="s">
        <v>215</v>
      </c>
      <c r="C15" s="9">
        <v>23.050824651999999</v>
      </c>
      <c r="D15" s="9" t="str">
        <f>IF($B15="N/A","N/A",IF(C15&gt;20,"No",IF(C15&lt;5,"No","Yes")))</f>
        <v>No</v>
      </c>
      <c r="E15" s="9">
        <v>24.597815816000001</v>
      </c>
      <c r="F15" s="9" t="str">
        <f>IF($B15="N/A","N/A",IF(E15&gt;20,"No",IF(E15&lt;5,"No","Yes")))</f>
        <v>No</v>
      </c>
      <c r="G15" s="9">
        <v>26.545954402</v>
      </c>
      <c r="H15" s="9" t="str">
        <f>IF($B15="N/A","N/A",IF(G15&gt;20,"No",IF(G15&lt;5,"No","Yes")))</f>
        <v>No</v>
      </c>
      <c r="I15" s="10">
        <v>6.7110000000000003</v>
      </c>
      <c r="J15" s="10">
        <v>7.92</v>
      </c>
      <c r="K15" s="9" t="str">
        <f t="shared" si="0"/>
        <v>Yes</v>
      </c>
    </row>
    <row r="16" spans="1:11" x14ac:dyDescent="0.2">
      <c r="A16" s="28" t="s">
        <v>436</v>
      </c>
      <c r="B16" s="37" t="s">
        <v>213</v>
      </c>
      <c r="C16" s="9" t="s">
        <v>213</v>
      </c>
      <c r="D16" s="9" t="str">
        <f>IF($B16="N/A","N/A",IF(C16&gt;15,"No",IF(C16&lt;-15,"No","Yes")))</f>
        <v>N/A</v>
      </c>
      <c r="E16" s="9">
        <v>75.402184184000006</v>
      </c>
      <c r="F16" s="9" t="str">
        <f>IF($B16="N/A","N/A",IF(E16&gt;15,"No",IF(E16&lt;-15,"No","Yes")))</f>
        <v>N/A</v>
      </c>
      <c r="G16" s="9">
        <v>73.454045597999993</v>
      </c>
      <c r="H16" s="9" t="str">
        <f>IF($B16="N/A","N/A",IF(G16&gt;15,"No",IF(G16&lt;-15,"No","Yes")))</f>
        <v>N/A</v>
      </c>
      <c r="I16" s="10" t="s">
        <v>213</v>
      </c>
      <c r="J16" s="10">
        <v>-2.58</v>
      </c>
      <c r="K16" s="9" t="str">
        <f t="shared" si="0"/>
        <v>Yes</v>
      </c>
    </row>
    <row r="17" spans="1:11" x14ac:dyDescent="0.2">
      <c r="A17" s="28" t="s">
        <v>437</v>
      </c>
      <c r="B17" s="37" t="s">
        <v>213</v>
      </c>
      <c r="C17" s="9">
        <v>68.012748044999995</v>
      </c>
      <c r="D17" s="9" t="str">
        <f>IF($B17="N/A","N/A",IF(C17&gt;15,"No",IF(C17&lt;-15,"No","Yes")))</f>
        <v>N/A</v>
      </c>
      <c r="E17" s="9">
        <v>42.462485114000003</v>
      </c>
      <c r="F17" s="9" t="str">
        <f>IF($B17="N/A","N/A",IF(E17&gt;15,"No",IF(E17&lt;-15,"No","Yes")))</f>
        <v>N/A</v>
      </c>
      <c r="G17" s="9">
        <v>61.19311166</v>
      </c>
      <c r="H17" s="9" t="str">
        <f>IF($B17="N/A","N/A",IF(G17&gt;15,"No",IF(G17&lt;-15,"No","Yes")))</f>
        <v>N/A</v>
      </c>
      <c r="I17" s="10">
        <v>-37.6</v>
      </c>
      <c r="J17" s="10">
        <v>44.11</v>
      </c>
      <c r="K17" s="9" t="str">
        <f t="shared" si="0"/>
        <v>No</v>
      </c>
    </row>
    <row r="18" spans="1:11" x14ac:dyDescent="0.2">
      <c r="A18" s="28" t="s">
        <v>819</v>
      </c>
      <c r="B18" s="37" t="s">
        <v>213</v>
      </c>
      <c r="C18" s="98">
        <v>7351.2718152999996</v>
      </c>
      <c r="D18" s="9" t="str">
        <f>IF($B18="N/A","N/A",IF(C18&gt;15,"No",IF(C18&lt;-15,"No","Yes")))</f>
        <v>N/A</v>
      </c>
      <c r="E18" s="98">
        <v>8570.2896990000008</v>
      </c>
      <c r="F18" s="9" t="str">
        <f>IF($B18="N/A","N/A",IF(E18&gt;15,"No",IF(E18&lt;-15,"No","Yes")))</f>
        <v>N/A</v>
      </c>
      <c r="G18" s="98">
        <v>8378.1909126999999</v>
      </c>
      <c r="H18" s="9" t="str">
        <f>IF($B18="N/A","N/A",IF(G18&gt;15,"No",IF(G18&lt;-15,"No","Yes")))</f>
        <v>N/A</v>
      </c>
      <c r="I18" s="10">
        <v>16.579999999999998</v>
      </c>
      <c r="J18" s="10">
        <v>-2.2400000000000002</v>
      </c>
      <c r="K18" s="9" t="str">
        <f t="shared" si="0"/>
        <v>Yes</v>
      </c>
    </row>
    <row r="19" spans="1:11" x14ac:dyDescent="0.2">
      <c r="A19" s="3" t="s">
        <v>306</v>
      </c>
      <c r="B19" s="37" t="s">
        <v>213</v>
      </c>
      <c r="C19" s="38">
        <v>7288</v>
      </c>
      <c r="D19" s="37" t="s">
        <v>213</v>
      </c>
      <c r="E19" s="38">
        <v>8936</v>
      </c>
      <c r="F19" s="37" t="s">
        <v>213</v>
      </c>
      <c r="G19" s="38">
        <v>7614</v>
      </c>
      <c r="H19" s="9" t="str">
        <f>IF($B19="N/A","N/A",IF(G19&gt;15,"No",IF(G19&lt;-15,"No","Yes")))</f>
        <v>N/A</v>
      </c>
      <c r="I19" s="10">
        <v>22.61</v>
      </c>
      <c r="J19" s="10">
        <v>-14.8</v>
      </c>
      <c r="K19" s="9" t="str">
        <f t="shared" si="0"/>
        <v>Yes</v>
      </c>
    </row>
    <row r="20" spans="1:11" x14ac:dyDescent="0.2">
      <c r="A20" s="3" t="s">
        <v>346</v>
      </c>
      <c r="B20" s="37" t="s">
        <v>213</v>
      </c>
      <c r="C20" s="8" t="s">
        <v>213</v>
      </c>
      <c r="D20" s="37" t="s">
        <v>213</v>
      </c>
      <c r="E20" s="8">
        <v>0.49586428319999998</v>
      </c>
      <c r="F20" s="37" t="s">
        <v>213</v>
      </c>
      <c r="G20" s="8">
        <v>0.4184017646</v>
      </c>
      <c r="H20" s="9" t="str">
        <f>IF($B20="N/A","N/A",IF(G20&gt;15,"No",IF(G20&lt;-15,"No","Yes")))</f>
        <v>N/A</v>
      </c>
      <c r="I20" s="10" t="s">
        <v>213</v>
      </c>
      <c r="J20" s="10">
        <v>-15.6</v>
      </c>
      <c r="K20" s="9" t="str">
        <f t="shared" si="0"/>
        <v>Yes</v>
      </c>
    </row>
    <row r="21" spans="1:11" ht="25.5" x14ac:dyDescent="0.2">
      <c r="A21" s="3" t="s">
        <v>820</v>
      </c>
      <c r="B21" s="37" t="s">
        <v>213</v>
      </c>
      <c r="C21" s="39">
        <v>10141.777305</v>
      </c>
      <c r="D21" s="9" t="str">
        <f>IF($B21="N/A","N/A",IF(C21&gt;60,"No",IF(C21&lt;15,"No","Yes")))</f>
        <v>N/A</v>
      </c>
      <c r="E21" s="39">
        <v>6850.9677707999999</v>
      </c>
      <c r="F21" s="9" t="str">
        <f>IF($B21="N/A","N/A",IF(E21&gt;60,"No",IF(E21&lt;15,"No","Yes")))</f>
        <v>N/A</v>
      </c>
      <c r="G21" s="39">
        <v>6613.4138429000004</v>
      </c>
      <c r="H21" s="9" t="str">
        <f>IF($B21="N/A","N/A",IF(G21&gt;60,"No",IF(G21&lt;15,"No","Yes")))</f>
        <v>N/A</v>
      </c>
      <c r="I21" s="10">
        <v>-32.4</v>
      </c>
      <c r="J21" s="10">
        <v>-3.47</v>
      </c>
      <c r="K21" s="9" t="str">
        <f t="shared" si="0"/>
        <v>Yes</v>
      </c>
    </row>
    <row r="22" spans="1:11" x14ac:dyDescent="0.2">
      <c r="A22" s="3" t="s">
        <v>821</v>
      </c>
      <c r="B22" s="37" t="s">
        <v>217</v>
      </c>
      <c r="C22" s="38">
        <v>11</v>
      </c>
      <c r="D22" s="9" t="str">
        <f>IF($B22="N/A","N/A",IF(C22="N/A","N/A",IF(C22=0,"Yes","No")))</f>
        <v>No</v>
      </c>
      <c r="E22" s="38">
        <v>0</v>
      </c>
      <c r="F22" s="9" t="str">
        <f>IF($B22="N/A","N/A",IF(E22="N/A","N/A",IF(E22=0,"Yes","No")))</f>
        <v>Yes</v>
      </c>
      <c r="G22" s="38">
        <v>11</v>
      </c>
      <c r="H22" s="9" t="str">
        <f>IF($B22="N/A","N/A",IF(G22=0,"Yes","No"))</f>
        <v>No</v>
      </c>
      <c r="I22" s="10">
        <v>-100</v>
      </c>
      <c r="J22" s="10" t="s">
        <v>1747</v>
      </c>
      <c r="K22" s="9" t="str">
        <f t="shared" si="0"/>
        <v>N/A</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583334</v>
      </c>
      <c r="D6" s="9" t="str">
        <f>IF($B6="N/A","N/A",IF(C6&gt;15,"No",IF(C6&lt;-15,"No","Yes")))</f>
        <v>N/A</v>
      </c>
      <c r="E6" s="38">
        <v>557805</v>
      </c>
      <c r="F6" s="9" t="str">
        <f>IF($B6="N/A","N/A",IF(E6&gt;15,"No",IF(E6&lt;-15,"No","Yes")))</f>
        <v>N/A</v>
      </c>
      <c r="G6" s="38">
        <v>499096</v>
      </c>
      <c r="H6" s="9" t="str">
        <f>IF($B6="N/A","N/A",IF(G6&gt;15,"No",IF(G6&lt;-15,"No","Yes")))</f>
        <v>N/A</v>
      </c>
      <c r="I6" s="10">
        <v>-4.38</v>
      </c>
      <c r="J6" s="10">
        <v>-10.5</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7126.3233139000004</v>
      </c>
      <c r="D9" s="9" t="str">
        <f>IF($B9="N/A","N/A",IF(C9&gt;7000,"No",IF(C9&lt;2000,"No","Yes")))</f>
        <v>No</v>
      </c>
      <c r="E9" s="98">
        <v>8139.2956302000002</v>
      </c>
      <c r="F9" s="9" t="str">
        <f>IF($B9="N/A","N/A",IF(E9&gt;7000,"No",IF(E9&lt;2000,"No","Yes")))</f>
        <v>No</v>
      </c>
      <c r="G9" s="98">
        <v>8329.9536843000005</v>
      </c>
      <c r="H9" s="9" t="str">
        <f>IF($B9="N/A","N/A",IF(G9&gt;7000,"No",IF(G9&lt;2000,"No","Yes")))</f>
        <v>No</v>
      </c>
      <c r="I9" s="10">
        <v>14.21</v>
      </c>
      <c r="J9" s="10">
        <v>2.3420000000000001</v>
      </c>
      <c r="K9" s="9" t="str">
        <f t="shared" si="0"/>
        <v>Yes</v>
      </c>
    </row>
    <row r="10" spans="1:11" x14ac:dyDescent="0.2">
      <c r="A10" s="112" t="s">
        <v>825</v>
      </c>
      <c r="B10" s="37" t="s">
        <v>213</v>
      </c>
      <c r="C10" s="98">
        <v>1695.7912128</v>
      </c>
      <c r="D10" s="9" t="str">
        <f>IF($B10="N/A","N/A",IF(C10&gt;15,"No",IF(C10&lt;-15,"No","Yes")))</f>
        <v>N/A</v>
      </c>
      <c r="E10" s="98">
        <v>1326.3818123999999</v>
      </c>
      <c r="F10" s="9" t="str">
        <f>IF($B10="N/A","N/A",IF(E10&gt;15,"No",IF(E10&lt;-15,"No","Yes")))</f>
        <v>N/A</v>
      </c>
      <c r="G10" s="98">
        <v>1355.3782027</v>
      </c>
      <c r="H10" s="9" t="str">
        <f>IF($B10="N/A","N/A",IF(G10&gt;15,"No",IF(G10&lt;-15,"No","Yes")))</f>
        <v>N/A</v>
      </c>
      <c r="I10" s="10">
        <v>-21.8</v>
      </c>
      <c r="J10" s="10">
        <v>2.1859999999999999</v>
      </c>
      <c r="K10" s="9" t="str">
        <f t="shared" si="0"/>
        <v>Yes</v>
      </c>
    </row>
    <row r="11" spans="1:11" x14ac:dyDescent="0.2">
      <c r="A11" s="112" t="s">
        <v>309</v>
      </c>
      <c r="B11" s="37" t="s">
        <v>219</v>
      </c>
      <c r="C11" s="9">
        <v>4.1538809670000001</v>
      </c>
      <c r="D11" s="9" t="str">
        <f>IF($B11="N/A","N/A",IF(C11&gt;10,"No",IF(C11&lt;=0,"No","Yes")))</f>
        <v>Yes</v>
      </c>
      <c r="E11" s="9">
        <v>3.5257841002000001</v>
      </c>
      <c r="F11" s="9" t="str">
        <f>IF($B11="N/A","N/A",IF(E11&gt;10,"No",IF(E11&lt;=0,"No","Yes")))</f>
        <v>Yes</v>
      </c>
      <c r="G11" s="9">
        <v>1.8377226025</v>
      </c>
      <c r="H11" s="9" t="str">
        <f>IF($B11="N/A","N/A",IF(G11&gt;10,"No",IF(G11&lt;=0,"No","Yes")))</f>
        <v>Yes</v>
      </c>
      <c r="I11" s="10">
        <v>-15.1</v>
      </c>
      <c r="J11" s="10">
        <v>-47.9</v>
      </c>
      <c r="K11" s="9" t="str">
        <f t="shared" si="0"/>
        <v>No</v>
      </c>
    </row>
    <row r="12" spans="1:11" x14ac:dyDescent="0.2">
      <c r="A12" s="112" t="s">
        <v>826</v>
      </c>
      <c r="B12" s="37" t="s">
        <v>213</v>
      </c>
      <c r="C12" s="98">
        <v>4832.1743220999997</v>
      </c>
      <c r="D12" s="9" t="str">
        <f>IF($B12="N/A","N/A",IF(C12&gt;15,"No",IF(C12&lt;-15,"No","Yes")))</f>
        <v>N/A</v>
      </c>
      <c r="E12" s="98">
        <v>6215.6040067000004</v>
      </c>
      <c r="F12" s="9" t="str">
        <f>IF($B12="N/A","N/A",IF(E12&gt;15,"No",IF(E12&lt;-15,"No","Yes")))</f>
        <v>N/A</v>
      </c>
      <c r="G12" s="98">
        <v>6522.4017661999997</v>
      </c>
      <c r="H12" s="9" t="str">
        <f>IF($B12="N/A","N/A",IF(G12&gt;15,"No",IF(G12&lt;-15,"No","Yes")))</f>
        <v>N/A</v>
      </c>
      <c r="I12" s="10">
        <v>28.63</v>
      </c>
      <c r="J12" s="10">
        <v>4.9359999999999999</v>
      </c>
      <c r="K12" s="9" t="str">
        <f t="shared" si="0"/>
        <v>Yes</v>
      </c>
    </row>
    <row r="13" spans="1:11" x14ac:dyDescent="0.2">
      <c r="A13" s="112" t="s">
        <v>310</v>
      </c>
      <c r="B13" s="37" t="s">
        <v>214</v>
      </c>
      <c r="C13" s="8">
        <v>0</v>
      </c>
      <c r="D13" s="9" t="str">
        <f>IF($B13="N/A","N/A",IF(C13&gt;100,"No",IF(C13&lt;95,"No","Yes")))</f>
        <v>No</v>
      </c>
      <c r="E13" s="8">
        <v>0</v>
      </c>
      <c r="F13" s="9" t="str">
        <f>IF($B13="N/A","N/A",IF(E13&gt;100,"No",IF(E13&lt;95,"No","Yes")))</f>
        <v>No</v>
      </c>
      <c r="G13" s="8">
        <v>0</v>
      </c>
      <c r="H13" s="9" t="str">
        <f>IF($B13="N/A","N/A",IF(G13&gt;100,"No",IF(G13&lt;95,"No","Yes")))</f>
        <v>No</v>
      </c>
      <c r="I13" s="10" t="s">
        <v>1747</v>
      </c>
      <c r="J13" s="10" t="s">
        <v>1747</v>
      </c>
      <c r="K13" s="9" t="str">
        <f t="shared" si="0"/>
        <v>N/A</v>
      </c>
    </row>
    <row r="14" spans="1:11" x14ac:dyDescent="0.2">
      <c r="A14" s="112" t="s">
        <v>827</v>
      </c>
      <c r="B14" s="37" t="s">
        <v>220</v>
      </c>
      <c r="C14" s="8" t="s">
        <v>1747</v>
      </c>
      <c r="D14" s="9" t="str">
        <f>IF($B14="N/A","N/A",IF(C14&gt;1,"Yes","No"))</f>
        <v>Yes</v>
      </c>
      <c r="E14" s="8" t="s">
        <v>1747</v>
      </c>
      <c r="F14" s="9" t="str">
        <f>IF($B14="N/A","N/A",IF(E14&gt;1,"Yes","No"))</f>
        <v>Yes</v>
      </c>
      <c r="G14" s="8" t="s">
        <v>1747</v>
      </c>
      <c r="H14" s="9" t="str">
        <f>IF($B14="N/A","N/A",IF(G14&gt;1,"Yes","No"))</f>
        <v>Yes</v>
      </c>
      <c r="I14" s="10" t="s">
        <v>1747</v>
      </c>
      <c r="J14" s="10" t="s">
        <v>1747</v>
      </c>
      <c r="K14" s="9" t="str">
        <f t="shared" si="0"/>
        <v>N/A</v>
      </c>
    </row>
    <row r="15" spans="1:11" x14ac:dyDescent="0.2">
      <c r="A15" s="112" t="s">
        <v>311</v>
      </c>
      <c r="B15" s="37" t="s">
        <v>214</v>
      </c>
      <c r="C15" s="8">
        <v>0</v>
      </c>
      <c r="D15" s="9" t="str">
        <f>IF($B15="N/A","N/A",IF(C15&gt;100,"No",IF(C15&lt;95,"No","Yes")))</f>
        <v>No</v>
      </c>
      <c r="E15" s="8">
        <v>0</v>
      </c>
      <c r="F15" s="9" t="str">
        <f>IF($B15="N/A","N/A",IF(E15&gt;100,"No",IF(E15&lt;95,"No","Yes")))</f>
        <v>No</v>
      </c>
      <c r="G15" s="8">
        <v>0</v>
      </c>
      <c r="H15" s="9" t="str">
        <f>IF($B15="N/A","N/A",IF(G15&gt;100,"No",IF(G15&lt;95,"No","Yes")))</f>
        <v>No</v>
      </c>
      <c r="I15" s="10" t="s">
        <v>1747</v>
      </c>
      <c r="J15" s="10" t="s">
        <v>1747</v>
      </c>
      <c r="K15" s="9" t="str">
        <f t="shared" si="0"/>
        <v>N/A</v>
      </c>
    </row>
    <row r="16" spans="1:11" x14ac:dyDescent="0.2">
      <c r="A16" s="112" t="s">
        <v>828</v>
      </c>
      <c r="B16" s="37" t="s">
        <v>221</v>
      </c>
      <c r="C16" s="8" t="s">
        <v>1747</v>
      </c>
      <c r="D16" s="9" t="str">
        <f>IF($B16="N/A","N/A",IF(C16&gt;3,"Yes","No"))</f>
        <v>Yes</v>
      </c>
      <c r="E16" s="8" t="s">
        <v>1747</v>
      </c>
      <c r="F16" s="9" t="str">
        <f>IF($B16="N/A","N/A",IF(E16&gt;3,"Yes","No"))</f>
        <v>Yes</v>
      </c>
      <c r="G16" s="8" t="s">
        <v>1747</v>
      </c>
      <c r="H16" s="9" t="str">
        <f>IF($B16="N/A","N/A",IF(G16&gt;3,"Yes","No"))</f>
        <v>Yes</v>
      </c>
      <c r="I16" s="10" t="s">
        <v>1747</v>
      </c>
      <c r="J16" s="10" t="s">
        <v>1747</v>
      </c>
      <c r="K16" s="9" t="str">
        <f t="shared" si="0"/>
        <v>N/A</v>
      </c>
    </row>
    <row r="17" spans="1:11" x14ac:dyDescent="0.2">
      <c r="A17" s="112" t="s">
        <v>829</v>
      </c>
      <c r="B17" s="37" t="s">
        <v>222</v>
      </c>
      <c r="C17" s="8">
        <v>4.2657780308</v>
      </c>
      <c r="D17" s="9" t="str">
        <f>IF($B17="N/A","N/A",IF(C17&gt;=8,"No",IF(C17&lt;2,"No","Yes")))</f>
        <v>Yes</v>
      </c>
      <c r="E17" s="8">
        <v>6.2621896412</v>
      </c>
      <c r="F17" s="9" t="str">
        <f>IF($B17="N/A","N/A",IF(E17&gt;=8,"No",IF(E17&lt;2,"No","Yes")))</f>
        <v>Yes</v>
      </c>
      <c r="G17" s="8">
        <v>6.3056010836</v>
      </c>
      <c r="H17" s="9" t="str">
        <f>IF($B17="N/A","N/A",IF(G17&gt;=8,"No",IF(G17&lt;2,"No","Yes")))</f>
        <v>Yes</v>
      </c>
      <c r="I17" s="10">
        <v>46.8</v>
      </c>
      <c r="J17" s="10">
        <v>0.69320000000000004</v>
      </c>
      <c r="K17" s="9" t="str">
        <f t="shared" si="0"/>
        <v>Yes</v>
      </c>
    </row>
    <row r="18" spans="1:11" x14ac:dyDescent="0.2">
      <c r="A18" s="112" t="s">
        <v>830</v>
      </c>
      <c r="B18" s="37" t="s">
        <v>222</v>
      </c>
      <c r="C18" s="8">
        <v>4.2584767524</v>
      </c>
      <c r="D18" s="9" t="str">
        <f>IF($B18="N/A","N/A",IF(C18&gt;=8,"No",IF(C18&lt;2,"No","Yes")))</f>
        <v>Yes</v>
      </c>
      <c r="E18" s="8">
        <v>6.2420747109999999</v>
      </c>
      <c r="F18" s="9" t="str">
        <f>IF($B18="N/A","N/A",IF(E18&gt;=8,"No",IF(E18&lt;2,"No","Yes")))</f>
        <v>Yes</v>
      </c>
      <c r="G18" s="8">
        <v>6.3027874839000004</v>
      </c>
      <c r="H18" s="9" t="str">
        <f>IF($B18="N/A","N/A",IF(G18&gt;=8,"No",IF(G18&lt;2,"No","Yes")))</f>
        <v>Yes</v>
      </c>
      <c r="I18" s="10">
        <v>46.58</v>
      </c>
      <c r="J18" s="10">
        <v>0.97260000000000002</v>
      </c>
      <c r="K18" s="9" t="str">
        <f t="shared" si="0"/>
        <v>Yes</v>
      </c>
    </row>
    <row r="19" spans="1:11" x14ac:dyDescent="0.2">
      <c r="A19" s="112" t="s">
        <v>312</v>
      </c>
      <c r="B19" s="37" t="s">
        <v>223</v>
      </c>
      <c r="C19" s="8">
        <v>99.999828571999998</v>
      </c>
      <c r="D19" s="9" t="str">
        <f>IF(OR($B19="N/A",$C19="N/A"),"N/A",IF(C19&gt;100,"No",IF(C19&lt;98,"No","Yes")))</f>
        <v>Yes</v>
      </c>
      <c r="E19" s="8">
        <v>100</v>
      </c>
      <c r="F19" s="9" t="str">
        <f>IF(OR($B19="N/A",$E19="N/A"),"N/A",IF(E19&gt;100,"No",IF(E19&lt;98,"No","Yes")))</f>
        <v>Yes</v>
      </c>
      <c r="G19" s="8">
        <v>99.999198551000006</v>
      </c>
      <c r="H19" s="9" t="str">
        <f>IF($B19="N/A","N/A",IF(G19&gt;100,"No",IF(G19&lt;98,"No","Yes")))</f>
        <v>Yes</v>
      </c>
      <c r="I19" s="10">
        <v>2.0000000000000001E-4</v>
      </c>
      <c r="J19" s="10">
        <v>-1E-3</v>
      </c>
      <c r="K19" s="9" t="str">
        <f t="shared" si="0"/>
        <v>Yes</v>
      </c>
    </row>
    <row r="20" spans="1:11" x14ac:dyDescent="0.2">
      <c r="A20" s="112" t="s">
        <v>31</v>
      </c>
      <c r="B20" s="62" t="s">
        <v>214</v>
      </c>
      <c r="C20" s="8">
        <v>56.180850079000002</v>
      </c>
      <c r="D20" s="9" t="str">
        <f>IF($B20="N/A","N/A",IF(C20&gt;100,"No",IF(C20&lt;95,"No","Yes")))</f>
        <v>No</v>
      </c>
      <c r="E20" s="8">
        <v>98.534613351000004</v>
      </c>
      <c r="F20" s="9" t="str">
        <f>IF($B20="N/A","N/A",IF(E20&gt;100,"No",IF(E20&lt;95,"No","Yes")))</f>
        <v>Yes</v>
      </c>
      <c r="G20" s="8">
        <v>98.337193646000003</v>
      </c>
      <c r="H20" s="9" t="str">
        <f>IF($B20="N/A","N/A",IF(G20&gt;100,"No",IF(G20&lt;95,"No","Yes")))</f>
        <v>Yes</v>
      </c>
      <c r="I20" s="10">
        <v>75.39</v>
      </c>
      <c r="J20" s="10">
        <v>-0.2</v>
      </c>
      <c r="K20" s="9" t="str">
        <f t="shared" si="0"/>
        <v>Yes</v>
      </c>
    </row>
    <row r="21" spans="1:11" x14ac:dyDescent="0.2">
      <c r="A21" s="112" t="s">
        <v>313</v>
      </c>
      <c r="B21" s="37" t="s">
        <v>214</v>
      </c>
      <c r="C21" s="8">
        <v>99.918400093000002</v>
      </c>
      <c r="D21" s="9" t="str">
        <f>IF($B21="N/A","N/A",IF(C21&gt;100,"No",IF(C21&lt;95,"No","Yes")))</f>
        <v>Yes</v>
      </c>
      <c r="E21" s="8">
        <v>99.906956731999998</v>
      </c>
      <c r="F21" s="9" t="str">
        <f>IF($B21="N/A","N/A",IF(E21&gt;100,"No",IF(E21&lt;95,"No","Yes")))</f>
        <v>Yes</v>
      </c>
      <c r="G21" s="8">
        <v>99.927268501</v>
      </c>
      <c r="H21" s="9" t="str">
        <f>IF($B21="N/A","N/A",IF(G21&gt;100,"No",IF(G21&lt;95,"No","Yes")))</f>
        <v>Yes</v>
      </c>
      <c r="I21" s="10">
        <v>-1.0999999999999999E-2</v>
      </c>
      <c r="J21" s="10">
        <v>2.0299999999999999E-2</v>
      </c>
      <c r="K21" s="9" t="str">
        <f t="shared" si="0"/>
        <v>Yes</v>
      </c>
    </row>
    <row r="22" spans="1:11" x14ac:dyDescent="0.2">
      <c r="A22" s="112" t="s">
        <v>1709</v>
      </c>
      <c r="B22" s="37" t="s">
        <v>224</v>
      </c>
      <c r="C22" s="8">
        <v>2.9657109000000001E-2</v>
      </c>
      <c r="D22" s="9" t="str">
        <f>IF($B22="N/A","N/A",IF(C22&gt;5,"No",IF(C22&lt;=0,"No","Yes")))</f>
        <v>Yes</v>
      </c>
      <c r="E22" s="8">
        <v>2.2229990799999998E-2</v>
      </c>
      <c r="F22" s="9" t="str">
        <f>IF($B22="N/A","N/A",IF(E22&gt;5,"No",IF(E22&lt;=0,"No","Yes")))</f>
        <v>Yes</v>
      </c>
      <c r="G22" s="8">
        <v>1.7231153900000001E-2</v>
      </c>
      <c r="H22" s="9" t="str">
        <f>IF($B22="N/A","N/A",IF(G22&gt;5,"No",IF(G22&lt;=0,"No","Yes")))</f>
        <v>Yes</v>
      </c>
      <c r="I22" s="10">
        <v>-25</v>
      </c>
      <c r="J22" s="10">
        <v>-22.5</v>
      </c>
      <c r="K22" s="9" t="str">
        <f t="shared" si="0"/>
        <v>Yes</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4.6719083750000001</v>
      </c>
      <c r="D24" s="9" t="str">
        <f>IF($B24="N/A","N/A",IF(C24&gt;=2,"Yes","No"))</f>
        <v>Yes</v>
      </c>
      <c r="E24" s="8">
        <v>5.4468192288999999</v>
      </c>
      <c r="F24" s="9" t="str">
        <f>IF($B24="N/A","N/A",IF(E24&gt;=2,"Yes","No"))</f>
        <v>Yes</v>
      </c>
      <c r="G24" s="8">
        <v>5.7662954622000004</v>
      </c>
      <c r="H24" s="9" t="str">
        <f>IF($B24="N/A","N/A",IF(G24&gt;=2,"Yes","No"))</f>
        <v>Yes</v>
      </c>
      <c r="I24" s="10">
        <v>16.59</v>
      </c>
      <c r="J24" s="10">
        <v>5.8650000000000002</v>
      </c>
      <c r="K24" s="9" t="str">
        <f t="shared" si="0"/>
        <v>Yes</v>
      </c>
    </row>
    <row r="25" spans="1:11" x14ac:dyDescent="0.2">
      <c r="A25" s="112" t="s">
        <v>832</v>
      </c>
      <c r="B25" s="37" t="s">
        <v>226</v>
      </c>
      <c r="C25" s="8">
        <v>4.7540517096999997</v>
      </c>
      <c r="D25" s="9" t="str">
        <f>IF($B25="N/A","N/A",IF(C25&gt;30,"No",IF(C25&lt;5,"No","Yes")))</f>
        <v>No</v>
      </c>
      <c r="E25" s="8">
        <v>4.5750755192000003</v>
      </c>
      <c r="F25" s="9" t="str">
        <f>IF($B25="N/A","N/A",IF(E25&gt;30,"No",IF(E25&lt;5,"No","Yes")))</f>
        <v>No</v>
      </c>
      <c r="G25" s="8">
        <v>4.5291887732999996</v>
      </c>
      <c r="H25" s="9" t="str">
        <f>IF($B25="N/A","N/A",IF(G25&gt;30,"No",IF(G25&lt;5,"No","Yes")))</f>
        <v>No</v>
      </c>
      <c r="I25" s="10">
        <v>-3.76</v>
      </c>
      <c r="J25" s="10">
        <v>-1</v>
      </c>
      <c r="K25" s="9" t="str">
        <f t="shared" si="0"/>
        <v>Yes</v>
      </c>
    </row>
    <row r="26" spans="1:11" x14ac:dyDescent="0.2">
      <c r="A26" s="112" t="s">
        <v>833</v>
      </c>
      <c r="B26" s="37" t="s">
        <v>227</v>
      </c>
      <c r="C26" s="8">
        <v>23.18123065</v>
      </c>
      <c r="D26" s="9" t="str">
        <f>IF($B26="N/A","N/A",IF(C26&gt;75,"No",IF(C26&lt;15,"No","Yes")))</f>
        <v>Yes</v>
      </c>
      <c r="E26" s="8">
        <v>24.897768933999998</v>
      </c>
      <c r="F26" s="9" t="str">
        <f>IF($B26="N/A","N/A",IF(E26&gt;75,"No",IF(E26&lt;15,"No","Yes")))</f>
        <v>Yes</v>
      </c>
      <c r="G26" s="8">
        <v>25.649173705999999</v>
      </c>
      <c r="H26" s="9" t="str">
        <f>IF($B26="N/A","N/A",IF(G26&gt;75,"No",IF(G26&lt;15,"No","Yes")))</f>
        <v>Yes</v>
      </c>
      <c r="I26" s="10">
        <v>7.4050000000000002</v>
      </c>
      <c r="J26" s="10">
        <v>3.0179999999999998</v>
      </c>
      <c r="K26" s="9" t="str">
        <f t="shared" si="0"/>
        <v>Yes</v>
      </c>
    </row>
    <row r="27" spans="1:11" x14ac:dyDescent="0.2">
      <c r="A27" s="112" t="s">
        <v>834</v>
      </c>
      <c r="B27" s="37" t="s">
        <v>228</v>
      </c>
      <c r="C27" s="8">
        <v>72.064717639999998</v>
      </c>
      <c r="D27" s="9" t="str">
        <f>IF($B27="N/A","N/A",IF(C27&gt;70,"No",IF(C27&lt;25,"No","Yes")))</f>
        <v>No</v>
      </c>
      <c r="E27" s="8">
        <v>70.527155547000007</v>
      </c>
      <c r="F27" s="9" t="str">
        <f>IF($B27="N/A","N/A",IF(E27&gt;70,"No",IF(E27&lt;25,"No","Yes")))</f>
        <v>No</v>
      </c>
      <c r="G27" s="8">
        <v>69.821637521</v>
      </c>
      <c r="H27" s="9" t="str">
        <f>IF($B27="N/A","N/A",IF(G27&gt;70,"No",IF(G27&lt;25,"No","Yes")))</f>
        <v>Yes</v>
      </c>
      <c r="I27" s="10">
        <v>-2.13</v>
      </c>
      <c r="J27" s="10">
        <v>-1</v>
      </c>
      <c r="K27" s="9" t="str">
        <f t="shared" si="0"/>
        <v>Yes</v>
      </c>
    </row>
    <row r="28" spans="1:11" x14ac:dyDescent="0.2">
      <c r="A28" s="112" t="s">
        <v>318</v>
      </c>
      <c r="B28" s="37" t="s">
        <v>229</v>
      </c>
      <c r="C28" s="8">
        <v>68.909064103999995</v>
      </c>
      <c r="D28" s="9" t="str">
        <f>IF($B28="N/A","N/A",IF(C28&gt;70,"No",IF(C28&lt;35,"No","Yes")))</f>
        <v>Yes</v>
      </c>
      <c r="E28" s="8">
        <v>74.347845573000001</v>
      </c>
      <c r="F28" s="9" t="str">
        <f>IF($B28="N/A","N/A",IF(E28&gt;70,"No",IF(E28&lt;35,"No","Yes")))</f>
        <v>No</v>
      </c>
      <c r="G28" s="8">
        <v>72.332777661999998</v>
      </c>
      <c r="H28" s="9" t="str">
        <f>IF($B28="N/A","N/A",IF(G28&gt;70,"No",IF(G28&lt;35,"No","Yes")))</f>
        <v>No</v>
      </c>
      <c r="I28" s="10">
        <v>7.8929999999999998</v>
      </c>
      <c r="J28" s="10">
        <v>-2.71</v>
      </c>
      <c r="K28" s="9" t="str">
        <f t="shared" si="0"/>
        <v>Yes</v>
      </c>
    </row>
    <row r="29" spans="1:11" x14ac:dyDescent="0.2">
      <c r="A29" s="112" t="s">
        <v>835</v>
      </c>
      <c r="B29" s="37" t="s">
        <v>220</v>
      </c>
      <c r="C29" s="8">
        <v>2.243844068</v>
      </c>
      <c r="D29" s="9" t="str">
        <f>IF($B29="N/A","N/A",IF(C29&gt;1,"Yes","No"))</f>
        <v>Yes</v>
      </c>
      <c r="E29" s="8">
        <v>2.3567115808999999</v>
      </c>
      <c r="F29" s="9" t="str">
        <f>IF($B29="N/A","N/A",IF(E29&gt;1,"Yes","No"))</f>
        <v>Yes</v>
      </c>
      <c r="G29" s="8">
        <v>2.3868812498</v>
      </c>
      <c r="H29" s="9" t="str">
        <f>IF($B29="N/A","N/A",IF(G29&gt;1,"Yes","No"))</f>
        <v>Yes</v>
      </c>
      <c r="I29" s="10">
        <v>5.03</v>
      </c>
      <c r="J29" s="10">
        <v>1.28</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97.837152025999998</v>
      </c>
      <c r="D31" s="9" t="str">
        <f>IF($B31="N/A","N/A",IF(C31&gt;15,"No",IF(C31&lt;-15,"No","Yes")))</f>
        <v>N/A</v>
      </c>
      <c r="E31" s="8">
        <v>97.755572487999999</v>
      </c>
      <c r="F31" s="9" t="str">
        <f>IF($B31="N/A","N/A",IF(E31&gt;15,"No",IF(E31&lt;-15,"No","Yes")))</f>
        <v>N/A</v>
      </c>
      <c r="G31" s="8">
        <v>96.844685742999999</v>
      </c>
      <c r="H31" s="9" t="str">
        <f>IF($B31="N/A","N/A",IF(G31&gt;15,"No",IF(G31&lt;-15,"No","Yes")))</f>
        <v>N/A</v>
      </c>
      <c r="I31" s="10">
        <v>-8.3000000000000004E-2</v>
      </c>
      <c r="J31" s="10">
        <v>-0.93200000000000005</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41.884237847000001</v>
      </c>
      <c r="D34" s="9" t="str">
        <f>IF($B34="N/A","N/A",IF(C34&gt;=90,"Yes","No"))</f>
        <v>No</v>
      </c>
      <c r="E34" s="8">
        <v>83.216356970999996</v>
      </c>
      <c r="F34" s="9" t="str">
        <f>IF($B34="N/A","N/A",IF(E34&gt;=90,"Yes","No"))</f>
        <v>No</v>
      </c>
      <c r="G34" s="8">
        <v>79.705307195000003</v>
      </c>
      <c r="H34" s="9" t="str">
        <f>IF($B34="N/A","N/A",IF(G34&gt;=90,"Yes","No"))</f>
        <v>No</v>
      </c>
      <c r="I34" s="10">
        <v>98.68</v>
      </c>
      <c r="J34" s="10">
        <v>-4.22</v>
      </c>
      <c r="K34" s="9" t="str">
        <f t="shared" si="0"/>
        <v>Yes</v>
      </c>
    </row>
    <row r="35" spans="1:11" x14ac:dyDescent="0.2">
      <c r="A35" s="112" t="s">
        <v>323</v>
      </c>
      <c r="B35" s="37" t="s">
        <v>213</v>
      </c>
      <c r="C35" s="8">
        <v>14.228555167</v>
      </c>
      <c r="D35" s="9" t="str">
        <f>IF($B35="N/A","N/A",IF(C35&gt;15,"No",IF(C35&lt;-15,"No","Yes")))</f>
        <v>N/A</v>
      </c>
      <c r="E35" s="8">
        <v>10.043832522000001</v>
      </c>
      <c r="F35" s="9" t="str">
        <f>IF($B35="N/A","N/A",IF(E35&gt;15,"No",IF(E35&lt;-15,"No","Yes")))</f>
        <v>N/A</v>
      </c>
      <c r="G35" s="8">
        <v>7.7241652908000002</v>
      </c>
      <c r="H35" s="9" t="str">
        <f>IF($B35="N/A","N/A",IF(G35&gt;15,"No",IF(G35&lt;-15,"No","Yes")))</f>
        <v>N/A</v>
      </c>
      <c r="I35" s="10">
        <v>-29.4</v>
      </c>
      <c r="J35" s="10">
        <v>-23.1</v>
      </c>
      <c r="K35" s="9" t="str">
        <f t="shared" si="0"/>
        <v>Yes</v>
      </c>
    </row>
    <row r="36" spans="1:11" ht="25.5" x14ac:dyDescent="0.2">
      <c r="A36" s="112" t="s">
        <v>369</v>
      </c>
      <c r="B36" s="37" t="s">
        <v>213</v>
      </c>
      <c r="C36" s="8">
        <v>15.284211104000001</v>
      </c>
      <c r="D36" s="9" t="str">
        <f>IF($B36="N/A","N/A",IF(C36&gt;15,"No",IF(C36&lt;-15,"No","Yes")))</f>
        <v>N/A</v>
      </c>
      <c r="E36" s="8">
        <v>10.460644848999999</v>
      </c>
      <c r="F36" s="9" t="str">
        <f>IF($B36="N/A","N/A",IF(E36&gt;15,"No",IF(E36&lt;-15,"No","Yes")))</f>
        <v>N/A</v>
      </c>
      <c r="G36" s="8">
        <v>9.2346963310000003</v>
      </c>
      <c r="H36" s="9" t="str">
        <f>IF($B36="N/A","N/A",IF(G36&gt;15,"No",IF(G36&lt;-15,"No","Yes")))</f>
        <v>N/A</v>
      </c>
      <c r="I36" s="10">
        <v>-31.6</v>
      </c>
      <c r="J36" s="10">
        <v>-11.7</v>
      </c>
      <c r="K36" s="9" t="str">
        <f t="shared" si="0"/>
        <v>Yes</v>
      </c>
    </row>
    <row r="37" spans="1:11" x14ac:dyDescent="0.2">
      <c r="A37" s="112" t="s">
        <v>374</v>
      </c>
      <c r="B37" s="37" t="s">
        <v>231</v>
      </c>
      <c r="C37" s="8">
        <v>82.061049073000007</v>
      </c>
      <c r="D37" s="9" t="str">
        <f>IF($B37="N/A","N/A",IF(C37&gt;90,"No",IF(C37&lt;75,"No","Yes")))</f>
        <v>Yes</v>
      </c>
      <c r="E37" s="8">
        <v>81.871980351999994</v>
      </c>
      <c r="F37" s="9" t="str">
        <f>IF($B37="N/A","N/A",IF(E37&gt;90,"No",IF(E37&lt;75,"No","Yes")))</f>
        <v>Yes</v>
      </c>
      <c r="G37" s="8">
        <v>78.863785725</v>
      </c>
      <c r="H37" s="9" t="str">
        <f>IF($B37="N/A","N/A",IF(G37&gt;90,"No",IF(G37&lt;75,"No","Yes")))</f>
        <v>Yes</v>
      </c>
      <c r="I37" s="10">
        <v>-0.23</v>
      </c>
      <c r="J37" s="10">
        <v>-3.67</v>
      </c>
      <c r="K37" s="9" t="str">
        <f>IF(J37="Div by 0", "N/A", IF(J37="N/A","N/A", IF(J37&gt;30, "No", IF(J37&lt;-30, "No", "Yes"))))</f>
        <v>Yes</v>
      </c>
    </row>
    <row r="38" spans="1:11" x14ac:dyDescent="0.2">
      <c r="A38" s="112" t="s">
        <v>375</v>
      </c>
      <c r="B38" s="37" t="s">
        <v>232</v>
      </c>
      <c r="C38" s="8">
        <v>11.045130234</v>
      </c>
      <c r="D38" s="9" t="str">
        <f>IF($B38="N/A","N/A",IF(C38&gt;10,"No",IF(C38&lt;1,"No","Yes")))</f>
        <v>No</v>
      </c>
      <c r="E38" s="8">
        <v>13.707836968000001</v>
      </c>
      <c r="F38" s="9" t="str">
        <f>IF($B38="N/A","N/A",IF(E38&gt;10,"No",IF(E38&lt;1,"No","Yes")))</f>
        <v>No</v>
      </c>
      <c r="G38" s="8">
        <v>14.15980092</v>
      </c>
      <c r="H38" s="9" t="str">
        <f>IF($B38="N/A","N/A",IF(G38&gt;10,"No",IF(G38&lt;1,"No","Yes")))</f>
        <v>No</v>
      </c>
      <c r="I38" s="10">
        <v>24.11</v>
      </c>
      <c r="J38" s="10">
        <v>3.2970000000000002</v>
      </c>
      <c r="K38" s="9" t="str">
        <f>IF(J38="Div by 0", "N/A", IF(J38="N/A","N/A", IF(J38&gt;30, "No", IF(J38&lt;-30, "No", "Yes"))))</f>
        <v>Yes</v>
      </c>
    </row>
    <row r="39" spans="1:11" x14ac:dyDescent="0.2">
      <c r="A39" s="112" t="s">
        <v>376</v>
      </c>
      <c r="B39" s="37" t="s">
        <v>233</v>
      </c>
      <c r="C39" s="8">
        <v>4.0470810890999998</v>
      </c>
      <c r="D39" s="9" t="str">
        <f>IF($B39="N/A","N/A",IF(C39&gt;2,"No",IF(C39&lt;=0,"No","Yes")))</f>
        <v>No</v>
      </c>
      <c r="E39" s="8">
        <v>0.51182760999999999</v>
      </c>
      <c r="F39" s="9" t="str">
        <f>IF($B39="N/A","N/A",IF(E39&gt;2,"No",IF(E39&lt;=0,"No","Yes")))</f>
        <v>Yes</v>
      </c>
      <c r="G39" s="8">
        <v>2.6980781252999999</v>
      </c>
      <c r="H39" s="9" t="str">
        <f>IF($B39="N/A","N/A",IF(G39&gt;2,"No",IF(G39&lt;=0,"No","Yes")))</f>
        <v>No</v>
      </c>
      <c r="I39" s="10">
        <v>-87.4</v>
      </c>
      <c r="J39" s="10">
        <v>427.1</v>
      </c>
      <c r="K39" s="9" t="str">
        <f>IF(J39="Div by 0", "N/A", IF(J39="N/A","N/A", IF(J39&gt;30, "No", IF(J39&lt;-30, "No", "Yes"))))</f>
        <v>No</v>
      </c>
    </row>
    <row r="40" spans="1:11" x14ac:dyDescent="0.2">
      <c r="A40" s="112" t="s">
        <v>377</v>
      </c>
      <c r="B40" s="37" t="s">
        <v>234</v>
      </c>
      <c r="C40" s="8">
        <v>0.90531325110000005</v>
      </c>
      <c r="D40" s="9" t="str">
        <f>IF($B40="N/A","N/A",IF(C40&gt;3,"No",IF(C40&lt;=0,"No","Yes")))</f>
        <v>Yes</v>
      </c>
      <c r="E40" s="8">
        <v>1.0331567482999999</v>
      </c>
      <c r="F40" s="9" t="str">
        <f>IF($B40="N/A","N/A",IF(E40&gt;3,"No",IF(E40&lt;=0,"No","Yes")))</f>
        <v>Yes</v>
      </c>
      <c r="G40" s="8">
        <v>1.0511003895</v>
      </c>
      <c r="H40" s="9" t="str">
        <f>IF($B40="N/A","N/A",IF(G40&gt;3,"No",IF(G40&lt;=0,"No","Yes")))</f>
        <v>Yes</v>
      </c>
      <c r="I40" s="10">
        <v>14.12</v>
      </c>
      <c r="J40" s="10">
        <v>1.7370000000000001</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174743</v>
      </c>
      <c r="D6" s="9" t="str">
        <f>IF($B6="N/A","N/A",IF(C6&gt;15,"No",IF(C6&lt;-15,"No","Yes")))</f>
        <v>N/A</v>
      </c>
      <c r="E6" s="38">
        <v>181968</v>
      </c>
      <c r="F6" s="9" t="str">
        <f>IF($B6="N/A","N/A",IF(E6&gt;15,"No",IF(E6&lt;-15,"No","Yes")))</f>
        <v>N/A</v>
      </c>
      <c r="G6" s="38">
        <v>180371</v>
      </c>
      <c r="H6" s="9" t="str">
        <f>IF($B6="N/A","N/A",IF(G6&gt;15,"No",IF(G6&lt;-15,"No","Yes")))</f>
        <v>N/A</v>
      </c>
      <c r="I6" s="10">
        <v>4.1349999999999998</v>
      </c>
      <c r="J6" s="10">
        <v>-0.878</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1558.7284526000001</v>
      </c>
      <c r="D9" s="9" t="str">
        <f>IF($B9="N/A","N/A",IF(C9&gt;15,"No",IF(C9&lt;-15,"No","Yes")))</f>
        <v>N/A</v>
      </c>
      <c r="E9" s="98">
        <v>1613.8923382</v>
      </c>
      <c r="F9" s="9" t="str">
        <f>IF($B9="N/A","N/A",IF(E9&gt;15,"No",IF(E9&lt;-15,"No","Yes")))</f>
        <v>N/A</v>
      </c>
      <c r="G9" s="98">
        <v>1633.4151165999999</v>
      </c>
      <c r="H9" s="9" t="str">
        <f>IF($B9="N/A","N/A",IF(G9&gt;15,"No",IF(G9&lt;-15,"No","Yes")))</f>
        <v>N/A</v>
      </c>
      <c r="I9" s="10">
        <v>3.5390000000000001</v>
      </c>
      <c r="J9" s="10">
        <v>1.21</v>
      </c>
      <c r="K9" s="9" t="str">
        <f t="shared" si="0"/>
        <v>Yes</v>
      </c>
    </row>
    <row r="10" spans="1:11" x14ac:dyDescent="0.2">
      <c r="A10" s="112" t="s">
        <v>309</v>
      </c>
      <c r="B10" s="37" t="s">
        <v>213</v>
      </c>
      <c r="C10" s="8">
        <v>1.0014707313</v>
      </c>
      <c r="D10" s="9" t="str">
        <f>IF($B10="N/A","N/A",IF(C10&gt;15,"No",IF(C10&lt;-15,"No","Yes")))</f>
        <v>N/A</v>
      </c>
      <c r="E10" s="8">
        <v>0.82706849559999995</v>
      </c>
      <c r="F10" s="9" t="str">
        <f>IF($B10="N/A","N/A",IF(E10&gt;15,"No",IF(E10&lt;-15,"No","Yes")))</f>
        <v>N/A</v>
      </c>
      <c r="G10" s="8">
        <v>0.83161927359999999</v>
      </c>
      <c r="H10" s="9" t="str">
        <f>IF($B10="N/A","N/A",IF(G10&gt;15,"No",IF(G10&lt;-15,"No","Yes")))</f>
        <v>N/A</v>
      </c>
      <c r="I10" s="10">
        <v>-17.399999999999999</v>
      </c>
      <c r="J10" s="10">
        <v>0.55020000000000002</v>
      </c>
      <c r="K10" s="9" t="str">
        <f t="shared" si="0"/>
        <v>Yes</v>
      </c>
    </row>
    <row r="11" spans="1:11" x14ac:dyDescent="0.2">
      <c r="A11" s="112" t="s">
        <v>826</v>
      </c>
      <c r="B11" s="37" t="s">
        <v>213</v>
      </c>
      <c r="C11" s="98">
        <v>794.96457142999998</v>
      </c>
      <c r="D11" s="9" t="str">
        <f>IF($B11="N/A","N/A",IF(C11&gt;15,"No",IF(C11&lt;-15,"No","Yes")))</f>
        <v>N/A</v>
      </c>
      <c r="E11" s="98">
        <v>810.55481727999995</v>
      </c>
      <c r="F11" s="9" t="str">
        <f>IF($B11="N/A","N/A",IF(E11&gt;15,"No",IF(E11&lt;-15,"No","Yes")))</f>
        <v>N/A</v>
      </c>
      <c r="G11" s="98">
        <v>811.15733333000003</v>
      </c>
      <c r="H11" s="9" t="str">
        <f>IF($B11="N/A","N/A",IF(G11&gt;15,"No",IF(G11&lt;-15,"No","Yes")))</f>
        <v>N/A</v>
      </c>
      <c r="I11" s="10">
        <v>1.9610000000000001</v>
      </c>
      <c r="J11" s="10">
        <v>7.4300000000000005E-2</v>
      </c>
      <c r="K11" s="9" t="str">
        <f t="shared" si="0"/>
        <v>Yes</v>
      </c>
    </row>
    <row r="12" spans="1:11" x14ac:dyDescent="0.2">
      <c r="A12" s="112" t="s">
        <v>310</v>
      </c>
      <c r="B12" s="37" t="s">
        <v>214</v>
      </c>
      <c r="C12" s="8">
        <v>0</v>
      </c>
      <c r="D12" s="9" t="str">
        <f>IF($B12="N/A","N/A",IF(C12&gt;100,"No",IF(C12&lt;95,"No","Yes")))</f>
        <v>No</v>
      </c>
      <c r="E12" s="8">
        <v>0</v>
      </c>
      <c r="F12" s="9" t="str">
        <f>IF($B12="N/A","N/A",IF(E12&gt;100,"No",IF(E12&lt;95,"No","Yes")))</f>
        <v>No</v>
      </c>
      <c r="G12" s="8">
        <v>0</v>
      </c>
      <c r="H12" s="9" t="str">
        <f>IF($B12="N/A","N/A",IF(G12&gt;100,"No",IF(G12&lt;95,"No","Yes")))</f>
        <v>No</v>
      </c>
      <c r="I12" s="10" t="s">
        <v>1747</v>
      </c>
      <c r="J12" s="10" t="s">
        <v>1747</v>
      </c>
      <c r="K12" s="9" t="str">
        <f t="shared" si="0"/>
        <v>N/A</v>
      </c>
    </row>
    <row r="13" spans="1:11" x14ac:dyDescent="0.2">
      <c r="A13" s="112" t="s">
        <v>827</v>
      </c>
      <c r="B13" s="37" t="s">
        <v>220</v>
      </c>
      <c r="C13" s="8" t="s">
        <v>1747</v>
      </c>
      <c r="D13" s="9" t="str">
        <f>IF($B13="N/A","N/A",IF(C13&gt;1,"Yes","No"))</f>
        <v>Yes</v>
      </c>
      <c r="E13" s="8" t="s">
        <v>1747</v>
      </c>
      <c r="F13" s="9" t="str">
        <f>IF($B13="N/A","N/A",IF(E13&gt;1,"Yes","No"))</f>
        <v>Yes</v>
      </c>
      <c r="G13" s="8" t="s">
        <v>1747</v>
      </c>
      <c r="H13" s="9" t="str">
        <f>IF($B13="N/A","N/A",IF(G13&gt;1,"Yes","No"))</f>
        <v>Yes</v>
      </c>
      <c r="I13" s="10" t="s">
        <v>1747</v>
      </c>
      <c r="J13" s="10" t="s">
        <v>1747</v>
      </c>
      <c r="K13" s="9" t="str">
        <f t="shared" si="0"/>
        <v>N/A</v>
      </c>
    </row>
    <row r="14" spans="1:11" x14ac:dyDescent="0.2">
      <c r="A14" s="112" t="s">
        <v>311</v>
      </c>
      <c r="B14" s="37" t="s">
        <v>214</v>
      </c>
      <c r="C14" s="8">
        <v>0</v>
      </c>
      <c r="D14" s="9" t="str">
        <f>IF($B14="N/A","N/A",IF(C14&gt;100,"No",IF(C14&lt;95,"No","Yes")))</f>
        <v>No</v>
      </c>
      <c r="E14" s="8">
        <v>0</v>
      </c>
      <c r="F14" s="9" t="str">
        <f>IF($B14="N/A","N/A",IF(E14&gt;100,"No",IF(E14&lt;95,"No","Yes")))</f>
        <v>No</v>
      </c>
      <c r="G14" s="8">
        <v>0</v>
      </c>
      <c r="H14" s="9" t="str">
        <f>IF($B14="N/A","N/A",IF(G14&gt;100,"No",IF(G14&lt;95,"No","Yes")))</f>
        <v>No</v>
      </c>
      <c r="I14" s="10" t="s">
        <v>1747</v>
      </c>
      <c r="J14" s="10" t="s">
        <v>1747</v>
      </c>
      <c r="K14" s="9" t="str">
        <f t="shared" si="0"/>
        <v>N/A</v>
      </c>
    </row>
    <row r="15" spans="1:11" x14ac:dyDescent="0.2">
      <c r="A15" s="112" t="s">
        <v>828</v>
      </c>
      <c r="B15" s="37" t="s">
        <v>221</v>
      </c>
      <c r="C15" s="8" t="s">
        <v>1747</v>
      </c>
      <c r="D15" s="9" t="str">
        <f>IF($B15="N/A","N/A",IF(C15&gt;3,"Yes","No"))</f>
        <v>Yes</v>
      </c>
      <c r="E15" s="8" t="s">
        <v>1747</v>
      </c>
      <c r="F15" s="9" t="str">
        <f>IF($B15="N/A","N/A",IF(E15&gt;3,"Yes","No"))</f>
        <v>Yes</v>
      </c>
      <c r="G15" s="8" t="s">
        <v>1747</v>
      </c>
      <c r="H15" s="9" t="str">
        <f>IF($B15="N/A","N/A",IF(G15&gt;3,"Yes","No"))</f>
        <v>Yes</v>
      </c>
      <c r="I15" s="10" t="s">
        <v>1747</v>
      </c>
      <c r="J15" s="10" t="s">
        <v>1747</v>
      </c>
      <c r="K15" s="9" t="str">
        <f t="shared" si="0"/>
        <v>N/A</v>
      </c>
    </row>
    <row r="16" spans="1:11" x14ac:dyDescent="0.2">
      <c r="A16" s="112" t="s">
        <v>829</v>
      </c>
      <c r="B16" s="37" t="s">
        <v>222</v>
      </c>
      <c r="C16" s="8">
        <v>7.5058000790000001</v>
      </c>
      <c r="D16" s="9" t="str">
        <f>IF($B16="N/A","N/A",IF(C16&gt;=8,"No",IF(C16&lt;2,"No","Yes")))</f>
        <v>Yes</v>
      </c>
      <c r="E16" s="8">
        <v>7.4725310966</v>
      </c>
      <c r="F16" s="9" t="str">
        <f>IF($B16="N/A","N/A",IF(E16&gt;=8,"No",IF(E16&lt;2,"No","Yes")))</f>
        <v>Yes</v>
      </c>
      <c r="G16" s="8">
        <v>7.3808206418999998</v>
      </c>
      <c r="H16" s="9" t="str">
        <f>IF($B16="N/A","N/A",IF(G16&gt;=8,"No",IF(G16&lt;2,"No","Yes")))</f>
        <v>Yes</v>
      </c>
      <c r="I16" s="10">
        <v>-0.443</v>
      </c>
      <c r="J16" s="10">
        <v>-1.23</v>
      </c>
      <c r="K16" s="9" t="str">
        <f t="shared" si="0"/>
        <v>Yes</v>
      </c>
    </row>
    <row r="17" spans="1:11" x14ac:dyDescent="0.2">
      <c r="A17" s="112" t="s">
        <v>312</v>
      </c>
      <c r="B17" s="37" t="s">
        <v>223</v>
      </c>
      <c r="C17" s="8">
        <v>99.999427730999997</v>
      </c>
      <c r="D17" s="9" t="str">
        <f>IF(OR($B17="N/A",$C17="N/A"),"N/A",IF(C17&gt;100,"No",IF(C17&lt;98,"No","Yes")))</f>
        <v>Yes</v>
      </c>
      <c r="E17" s="8">
        <v>99.971973094000006</v>
      </c>
      <c r="F17" s="9" t="str">
        <f>IF(OR($B17="N/A",$E17="N/A"),"N/A",IF(E17&gt;100,"No",IF(E17&lt;98,"No","Yes")))</f>
        <v>Yes</v>
      </c>
      <c r="G17" s="8">
        <v>99.417312096000003</v>
      </c>
      <c r="H17" s="9" t="str">
        <f>IF($B17="N/A","N/A",IF(G17&gt;100,"No",IF(G17&lt;98,"No","Yes")))</f>
        <v>Yes</v>
      </c>
      <c r="I17" s="10">
        <v>-2.7E-2</v>
      </c>
      <c r="J17" s="10">
        <v>-0.55500000000000005</v>
      </c>
      <c r="K17" s="9" t="str">
        <f t="shared" si="0"/>
        <v>Yes</v>
      </c>
    </row>
    <row r="18" spans="1:11" x14ac:dyDescent="0.2">
      <c r="A18" s="112" t="s">
        <v>31</v>
      </c>
      <c r="B18" s="37" t="s">
        <v>214</v>
      </c>
      <c r="C18" s="8">
        <v>99.830608378999997</v>
      </c>
      <c r="D18" s="9" t="str">
        <f>IF($B18="N/A","N/A",IF(C18&gt;100,"No",IF(C18&lt;95,"No","Yes")))</f>
        <v>Yes</v>
      </c>
      <c r="E18" s="8">
        <v>99.891189659999995</v>
      </c>
      <c r="F18" s="9" t="str">
        <f>IF($B18="N/A","N/A",IF(E18&gt;100,"No",IF(E18&lt;95,"No","Yes")))</f>
        <v>Yes</v>
      </c>
      <c r="G18" s="8">
        <v>99.348564902000007</v>
      </c>
      <c r="H18" s="9" t="str">
        <f>IF($B18="N/A","N/A",IF(G18&gt;100,"No",IF(G18&lt;95,"No","Yes")))</f>
        <v>Yes</v>
      </c>
      <c r="I18" s="10">
        <v>6.0699999999999997E-2</v>
      </c>
      <c r="J18" s="10">
        <v>-0.54300000000000004</v>
      </c>
      <c r="K18" s="9" t="str">
        <f t="shared" si="0"/>
        <v>Yes</v>
      </c>
    </row>
    <row r="19" spans="1:11" x14ac:dyDescent="0.2">
      <c r="A19" s="112" t="s">
        <v>313</v>
      </c>
      <c r="B19" s="37" t="s">
        <v>214</v>
      </c>
      <c r="C19" s="8">
        <v>99.995421848000007</v>
      </c>
      <c r="D19" s="9" t="str">
        <f>IF($B19="N/A","N/A",IF(C19&gt;100,"No",IF(C19&lt;95,"No","Yes")))</f>
        <v>Yes</v>
      </c>
      <c r="E19" s="8">
        <v>99.997252263999997</v>
      </c>
      <c r="F19" s="9" t="str">
        <f>IF($B19="N/A","N/A",IF(E19&gt;100,"No",IF(E19&lt;95,"No","Yes")))</f>
        <v>Yes</v>
      </c>
      <c r="G19" s="8">
        <v>99.997227936000002</v>
      </c>
      <c r="H19" s="9" t="str">
        <f>IF($B19="N/A","N/A",IF(G19&gt;100,"No",IF(G19&lt;95,"No","Yes")))</f>
        <v>Yes</v>
      </c>
      <c r="I19" s="10">
        <v>1.8E-3</v>
      </c>
      <c r="J19" s="10">
        <v>0</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7.2121343916000002</v>
      </c>
      <c r="D21" s="9" t="str">
        <f>IF($B21="N/A","N/A",IF(C21&gt;=2,"Yes","No"))</f>
        <v>Yes</v>
      </c>
      <c r="E21" s="8">
        <v>7.5457607931000004</v>
      </c>
      <c r="F21" s="9" t="str">
        <f>IF($B21="N/A","N/A",IF(E21&gt;=2,"Yes","No"))</f>
        <v>Yes</v>
      </c>
      <c r="G21" s="8">
        <v>7.7439388815000001</v>
      </c>
      <c r="H21" s="9" t="str">
        <f>IF($B21="N/A","N/A",IF(G21&gt;=2,"Yes","No"))</f>
        <v>Yes</v>
      </c>
      <c r="I21" s="10">
        <v>4.6260000000000003</v>
      </c>
      <c r="J21" s="10">
        <v>2.6259999999999999</v>
      </c>
      <c r="K21" s="9" t="str">
        <f t="shared" si="0"/>
        <v>Yes</v>
      </c>
    </row>
    <row r="22" spans="1:11" x14ac:dyDescent="0.2">
      <c r="A22" s="112" t="s">
        <v>832</v>
      </c>
      <c r="B22" s="37" t="s">
        <v>226</v>
      </c>
      <c r="C22" s="8">
        <v>5.4743251517999996</v>
      </c>
      <c r="D22" s="9" t="str">
        <f>IF($B22="N/A","N/A",IF(C22&gt;30,"No",IF(C22&lt;5,"No","Yes")))</f>
        <v>Yes</v>
      </c>
      <c r="E22" s="8">
        <v>5.1107887100999996</v>
      </c>
      <c r="F22" s="9" t="str">
        <f>IF($B22="N/A","N/A",IF(E22&gt;30,"No",IF(E22&lt;5,"No","Yes")))</f>
        <v>Yes</v>
      </c>
      <c r="G22" s="8">
        <v>5.1765527718</v>
      </c>
      <c r="H22" s="9" t="str">
        <f>IF($B22="N/A","N/A",IF(G22&gt;30,"No",IF(G22&lt;5,"No","Yes")))</f>
        <v>Yes</v>
      </c>
      <c r="I22" s="10">
        <v>-6.64</v>
      </c>
      <c r="J22" s="10">
        <v>1.2869999999999999</v>
      </c>
      <c r="K22" s="9" t="str">
        <f t="shared" si="0"/>
        <v>Yes</v>
      </c>
    </row>
    <row r="23" spans="1:11" x14ac:dyDescent="0.2">
      <c r="A23" s="112" t="s">
        <v>833</v>
      </c>
      <c r="B23" s="37" t="s">
        <v>227</v>
      </c>
      <c r="C23" s="8">
        <v>38.318559256</v>
      </c>
      <c r="D23" s="9" t="str">
        <f>IF($B23="N/A","N/A",IF(C23&gt;75,"No",IF(C23&lt;15,"No","Yes")))</f>
        <v>Yes</v>
      </c>
      <c r="E23" s="8">
        <v>38.038556229999998</v>
      </c>
      <c r="F23" s="9" t="str">
        <f>IF($B23="N/A","N/A",IF(E23&gt;75,"No",IF(E23&lt;15,"No","Yes")))</f>
        <v>Yes</v>
      </c>
      <c r="G23" s="8">
        <v>38.435225174999999</v>
      </c>
      <c r="H23" s="9" t="str">
        <f>IF($B23="N/A","N/A",IF(G23&gt;75,"No",IF(G23&lt;15,"No","Yes")))</f>
        <v>Yes</v>
      </c>
      <c r="I23" s="10">
        <v>-0.73099999999999998</v>
      </c>
      <c r="J23" s="10">
        <v>1.0429999999999999</v>
      </c>
      <c r="K23" s="9" t="str">
        <f t="shared" si="0"/>
        <v>Yes</v>
      </c>
    </row>
    <row r="24" spans="1:11" x14ac:dyDescent="0.2">
      <c r="A24" s="112" t="s">
        <v>834</v>
      </c>
      <c r="B24" s="37" t="s">
        <v>228</v>
      </c>
      <c r="C24" s="8">
        <v>56.207115592999997</v>
      </c>
      <c r="D24" s="9" t="str">
        <f>IF($B24="N/A","N/A",IF(C24&gt;70,"No",IF(C24&lt;25,"No","Yes")))</f>
        <v>Yes</v>
      </c>
      <c r="E24" s="8">
        <v>56.850655060000001</v>
      </c>
      <c r="F24" s="9" t="str">
        <f>IF($B24="N/A","N/A",IF(E24&gt;70,"No",IF(E24&lt;25,"No","Yes")))</f>
        <v>Yes</v>
      </c>
      <c r="G24" s="8">
        <v>56.388222053</v>
      </c>
      <c r="H24" s="9" t="str">
        <f>IF($B24="N/A","N/A",IF(G24&gt;70,"No",IF(G24&lt;25,"No","Yes")))</f>
        <v>Yes</v>
      </c>
      <c r="I24" s="10">
        <v>1.145</v>
      </c>
      <c r="J24" s="10">
        <v>-0.81299999999999994</v>
      </c>
      <c r="K24" s="9" t="str">
        <f t="shared" si="0"/>
        <v>Yes</v>
      </c>
    </row>
    <row r="25" spans="1:11" x14ac:dyDescent="0.2">
      <c r="A25" s="112" t="s">
        <v>318</v>
      </c>
      <c r="B25" s="37" t="s">
        <v>229</v>
      </c>
      <c r="C25" s="8">
        <v>66.441574197999998</v>
      </c>
      <c r="D25" s="9" t="str">
        <f>IF($B25="N/A","N/A",IF(C25&gt;70,"No",IF(C25&lt;35,"No","Yes")))</f>
        <v>Yes</v>
      </c>
      <c r="E25" s="8">
        <v>69.216565549999999</v>
      </c>
      <c r="F25" s="9" t="str">
        <f>IF($B25="N/A","N/A",IF(E25&gt;70,"No",IF(E25&lt;35,"No","Yes")))</f>
        <v>Yes</v>
      </c>
      <c r="G25" s="8">
        <v>70.236900610000006</v>
      </c>
      <c r="H25" s="9" t="str">
        <f>IF($B25="N/A","N/A",IF(G25&gt;70,"No",IF(G25&lt;35,"No","Yes")))</f>
        <v>No</v>
      </c>
      <c r="I25" s="10">
        <v>4.1769999999999996</v>
      </c>
      <c r="J25" s="10">
        <v>1.474</v>
      </c>
      <c r="K25" s="9" t="str">
        <f t="shared" si="0"/>
        <v>Yes</v>
      </c>
    </row>
    <row r="26" spans="1:11" x14ac:dyDescent="0.2">
      <c r="A26" s="112" t="s">
        <v>835</v>
      </c>
      <c r="B26" s="37" t="s">
        <v>220</v>
      </c>
      <c r="C26" s="8">
        <v>2.6192227523999998</v>
      </c>
      <c r="D26" s="9" t="str">
        <f>IF($B26="N/A","N/A",IF(C26&gt;1,"Yes","No"))</f>
        <v>Yes</v>
      </c>
      <c r="E26" s="8">
        <v>2.6933355564000001</v>
      </c>
      <c r="F26" s="9" t="str">
        <f>IF($B26="N/A","N/A",IF(E26&gt;1,"Yes","No"))</f>
        <v>Yes</v>
      </c>
      <c r="G26" s="8">
        <v>2.7293329228999998</v>
      </c>
      <c r="H26" s="9" t="str">
        <f>IF($B26="N/A","N/A",IF(G26&gt;1,"Yes","No"))</f>
        <v>Yes</v>
      </c>
      <c r="I26" s="10">
        <v>2.83</v>
      </c>
      <c r="J26" s="10">
        <v>1.337</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2.7691168111</v>
      </c>
      <c r="D28" s="9" t="str">
        <f>IF($B28="N/A","N/A",IF(C28&gt;15,"No",IF(C28&lt;-15,"No","Yes")))</f>
        <v>N/A</v>
      </c>
      <c r="E28" s="8">
        <v>5.3377477133999998</v>
      </c>
      <c r="F28" s="9" t="str">
        <f>IF($B28="N/A","N/A",IF(E28&gt;15,"No",IF(E28&lt;-15,"No","Yes")))</f>
        <v>N/A</v>
      </c>
      <c r="G28" s="8">
        <v>6.3905530953999996</v>
      </c>
      <c r="H28" s="9" t="str">
        <f>IF($B28="N/A","N/A",IF(G28&gt;15,"No",IF(G28&lt;-15,"No","Yes")))</f>
        <v>N/A</v>
      </c>
      <c r="I28" s="10">
        <v>92.76</v>
      </c>
      <c r="J28" s="10">
        <v>19.72</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86.321054348000004</v>
      </c>
      <c r="D31" s="9" t="str">
        <f>IF($B31="N/A","N/A",IF(C31&gt;=90,"Yes","No"))</f>
        <v>No</v>
      </c>
      <c r="E31" s="8">
        <v>48.897608370999997</v>
      </c>
      <c r="F31" s="9" t="str">
        <f>IF($B31="N/A","N/A",IF(E31&gt;=90,"Yes","No"))</f>
        <v>No</v>
      </c>
      <c r="G31" s="8">
        <v>52.303862594000002</v>
      </c>
      <c r="H31" s="9" t="str">
        <f>IF($B31="N/A","N/A",IF(G31&gt;=90,"Yes","No"))</f>
        <v>No</v>
      </c>
      <c r="I31" s="10">
        <v>-43.4</v>
      </c>
      <c r="J31" s="10">
        <v>6.9660000000000002</v>
      </c>
      <c r="K31" s="9" t="str">
        <f t="shared" si="0"/>
        <v>Yes</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444432</v>
      </c>
      <c r="D6" s="9" t="str">
        <f>IF(OR($B6="N/A",$C6="N/A"),"N/A",IF(C6&lt;0,"No","Yes"))</f>
        <v>N/A</v>
      </c>
      <c r="E6" s="38">
        <v>310367</v>
      </c>
      <c r="F6" s="9" t="str">
        <f>IF($B6="N/A","N/A",IF(E6&lt;0,"No","Yes"))</f>
        <v>N/A</v>
      </c>
      <c r="G6" s="38">
        <v>432332</v>
      </c>
      <c r="H6" s="9" t="str">
        <f>IF($B6="N/A","N/A",IF(G6&lt;0,"No","Yes"))</f>
        <v>N/A</v>
      </c>
      <c r="I6" s="10">
        <v>-30.2</v>
      </c>
      <c r="J6" s="10">
        <v>39.299999999999997</v>
      </c>
      <c r="K6" s="9" t="str">
        <f t="shared" ref="K6:K35" si="0">IF(J6="Div by 0", "N/A", IF(J6="N/A","N/A", IF(J6&gt;30, "No", IF(J6&lt;-30, "No", "Yes"))))</f>
        <v>No</v>
      </c>
    </row>
    <row r="7" spans="1:11" x14ac:dyDescent="0.2">
      <c r="A7" s="112" t="s">
        <v>438</v>
      </c>
      <c r="B7" s="107" t="s">
        <v>213</v>
      </c>
      <c r="C7" s="9">
        <v>1.9292040177000001</v>
      </c>
      <c r="D7" s="9" t="str">
        <f t="shared" ref="D7:D17" si="1">IF(OR($B7="N/A",$C7="N/A"),"N/A",IF(C7&lt;0,"No","Yes"))</f>
        <v>N/A</v>
      </c>
      <c r="E7" s="9">
        <v>1.8204254962999999</v>
      </c>
      <c r="F7" s="9" t="str">
        <f t="shared" ref="F7:F17" si="2">IF($B7="N/A","N/A",IF(E7&lt;0,"No","Yes"))</f>
        <v>N/A</v>
      </c>
      <c r="G7" s="9">
        <v>2.2637695105</v>
      </c>
      <c r="H7" s="9" t="str">
        <f t="shared" ref="H7:H17" si="3">IF($B7="N/A","N/A",IF(G7&lt;0,"No","Yes"))</f>
        <v>N/A</v>
      </c>
      <c r="I7" s="10">
        <v>-5.64</v>
      </c>
      <c r="J7" s="10">
        <v>24.35</v>
      </c>
      <c r="K7" s="9" t="str">
        <f t="shared" si="0"/>
        <v>Yes</v>
      </c>
    </row>
    <row r="8" spans="1:11" x14ac:dyDescent="0.2">
      <c r="A8" s="112" t="s">
        <v>439</v>
      </c>
      <c r="B8" s="107" t="s">
        <v>213</v>
      </c>
      <c r="C8" s="9">
        <v>18.075206106</v>
      </c>
      <c r="D8" s="9" t="str">
        <f t="shared" si="1"/>
        <v>N/A</v>
      </c>
      <c r="E8" s="9">
        <v>14.888180767</v>
      </c>
      <c r="F8" s="9" t="str">
        <f t="shared" si="2"/>
        <v>N/A</v>
      </c>
      <c r="G8" s="9">
        <v>16.507915213</v>
      </c>
      <c r="H8" s="9" t="str">
        <f t="shared" si="3"/>
        <v>N/A</v>
      </c>
      <c r="I8" s="10">
        <v>-17.600000000000001</v>
      </c>
      <c r="J8" s="10">
        <v>10.88</v>
      </c>
      <c r="K8" s="9" t="str">
        <f t="shared" si="0"/>
        <v>Yes</v>
      </c>
    </row>
    <row r="9" spans="1:11" x14ac:dyDescent="0.2">
      <c r="A9" s="112" t="s">
        <v>440</v>
      </c>
      <c r="B9" s="107" t="s">
        <v>213</v>
      </c>
      <c r="C9" s="9">
        <v>35.084557367999999</v>
      </c>
      <c r="D9" s="9" t="str">
        <f t="shared" si="1"/>
        <v>N/A</v>
      </c>
      <c r="E9" s="9">
        <v>38.330428171000001</v>
      </c>
      <c r="F9" s="9" t="str">
        <f t="shared" si="2"/>
        <v>N/A</v>
      </c>
      <c r="G9" s="9">
        <v>34.849375017</v>
      </c>
      <c r="H9" s="9" t="str">
        <f t="shared" si="3"/>
        <v>N/A</v>
      </c>
      <c r="I9" s="10">
        <v>9.2520000000000007</v>
      </c>
      <c r="J9" s="10">
        <v>-9.08</v>
      </c>
      <c r="K9" s="9" t="str">
        <f t="shared" si="0"/>
        <v>Yes</v>
      </c>
    </row>
    <row r="10" spans="1:11" x14ac:dyDescent="0.2">
      <c r="A10" s="112" t="s">
        <v>441</v>
      </c>
      <c r="B10" s="107" t="s">
        <v>213</v>
      </c>
      <c r="C10" s="9">
        <v>44.901582243999997</v>
      </c>
      <c r="D10" s="9" t="str">
        <f t="shared" si="1"/>
        <v>N/A</v>
      </c>
      <c r="E10" s="9">
        <v>44.955165981</v>
      </c>
      <c r="F10" s="9" t="str">
        <f t="shared" si="2"/>
        <v>N/A</v>
      </c>
      <c r="G10" s="9">
        <v>46.372463754999998</v>
      </c>
      <c r="H10" s="9" t="str">
        <f t="shared" si="3"/>
        <v>N/A</v>
      </c>
      <c r="I10" s="10">
        <v>0.1193</v>
      </c>
      <c r="J10" s="10">
        <v>3.153</v>
      </c>
      <c r="K10" s="9" t="str">
        <f t="shared" si="0"/>
        <v>Yes</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0</v>
      </c>
      <c r="D12" s="9" t="str">
        <f t="shared" si="1"/>
        <v>N/A</v>
      </c>
      <c r="E12" s="9">
        <v>0</v>
      </c>
      <c r="F12" s="9" t="str">
        <f t="shared" si="2"/>
        <v>N/A</v>
      </c>
      <c r="G12" s="9">
        <v>0</v>
      </c>
      <c r="H12" s="9" t="str">
        <f t="shared" si="3"/>
        <v>N/A</v>
      </c>
      <c r="I12" s="10" t="s">
        <v>1747</v>
      </c>
      <c r="J12" s="10" t="s">
        <v>1747</v>
      </c>
      <c r="K12" s="9" t="str">
        <f t="shared" si="0"/>
        <v>N/A</v>
      </c>
    </row>
    <row r="13" spans="1:11" x14ac:dyDescent="0.2">
      <c r="A13" s="28" t="s">
        <v>827</v>
      </c>
      <c r="B13" s="107"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
      <c r="A14" s="28" t="s">
        <v>311</v>
      </c>
      <c r="B14" s="107" t="s">
        <v>213</v>
      </c>
      <c r="C14" s="9">
        <v>0</v>
      </c>
      <c r="D14" s="9" t="str">
        <f t="shared" si="1"/>
        <v>N/A</v>
      </c>
      <c r="E14" s="9">
        <v>0</v>
      </c>
      <c r="F14" s="9" t="str">
        <f t="shared" si="2"/>
        <v>N/A</v>
      </c>
      <c r="G14" s="9">
        <v>0</v>
      </c>
      <c r="H14" s="9" t="str">
        <f t="shared" si="3"/>
        <v>N/A</v>
      </c>
      <c r="I14" s="10" t="s">
        <v>1747</v>
      </c>
      <c r="J14" s="10" t="s">
        <v>1747</v>
      </c>
      <c r="K14" s="9" t="str">
        <f t="shared" si="0"/>
        <v>N/A</v>
      </c>
    </row>
    <row r="15" spans="1:11" x14ac:dyDescent="0.2">
      <c r="A15" s="28" t="s">
        <v>828</v>
      </c>
      <c r="B15" s="107"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8" t="s">
        <v>837</v>
      </c>
      <c r="B16" s="107" t="s">
        <v>213</v>
      </c>
      <c r="C16" s="9">
        <v>4.1189532598999996</v>
      </c>
      <c r="D16" s="9" t="str">
        <f t="shared" si="1"/>
        <v>N/A</v>
      </c>
      <c r="E16" s="9">
        <v>3.9341268621999999</v>
      </c>
      <c r="F16" s="9" t="str">
        <f t="shared" si="2"/>
        <v>N/A</v>
      </c>
      <c r="G16" s="9">
        <v>4.0500538616000004</v>
      </c>
      <c r="H16" s="9" t="str">
        <f t="shared" si="3"/>
        <v>N/A</v>
      </c>
      <c r="I16" s="10">
        <v>-4.49</v>
      </c>
      <c r="J16" s="10">
        <v>2.9470000000000001</v>
      </c>
      <c r="K16" s="9" t="str">
        <f t="shared" si="0"/>
        <v>Yes</v>
      </c>
    </row>
    <row r="17" spans="1:11" x14ac:dyDescent="0.2">
      <c r="A17" s="28" t="s">
        <v>830</v>
      </c>
      <c r="B17" s="107" t="s">
        <v>213</v>
      </c>
      <c r="C17" s="9">
        <v>3.2931177446</v>
      </c>
      <c r="D17" s="9" t="str">
        <f t="shared" si="1"/>
        <v>N/A</v>
      </c>
      <c r="E17" s="9">
        <v>3.2173342969999998</v>
      </c>
      <c r="F17" s="9" t="str">
        <f t="shared" si="2"/>
        <v>N/A</v>
      </c>
      <c r="G17" s="9">
        <v>3.2635566073</v>
      </c>
      <c r="H17" s="9" t="str">
        <f t="shared" si="3"/>
        <v>N/A</v>
      </c>
      <c r="I17" s="10">
        <v>-2.2999999999999998</v>
      </c>
      <c r="J17" s="10">
        <v>1.4370000000000001</v>
      </c>
      <c r="K17" s="9" t="str">
        <f t="shared" si="0"/>
        <v>Yes</v>
      </c>
    </row>
    <row r="18" spans="1:11" x14ac:dyDescent="0.2">
      <c r="A18" s="112" t="s">
        <v>312</v>
      </c>
      <c r="B18" s="37" t="s">
        <v>223</v>
      </c>
      <c r="C18" s="9">
        <v>99.990099723</v>
      </c>
      <c r="D18" s="9" t="str">
        <f>IF(OR($B18="N/A",$C18="N/A"),"N/A",IF(C18&gt;100,"No",IF(C18&lt;98,"No","Yes")))</f>
        <v>Yes</v>
      </c>
      <c r="E18" s="9">
        <v>99.993233817000004</v>
      </c>
      <c r="F18" s="9" t="str">
        <f>IF(OR($B18="N/A",$E18="N/A"),"N/A",IF(E18&gt;100,"No",IF(E18&lt;98,"No","Yes")))</f>
        <v>Yes</v>
      </c>
      <c r="G18" s="9">
        <v>99.995373925999999</v>
      </c>
      <c r="H18" s="9" t="str">
        <f>IF($B18="N/A","N/A",IF(G18&gt;100,"No",IF(G18&lt;98,"No","Yes")))</f>
        <v>Yes</v>
      </c>
      <c r="I18" s="10">
        <v>3.0999999999999999E-3</v>
      </c>
      <c r="J18" s="10">
        <v>2.0999999999999999E-3</v>
      </c>
      <c r="K18" s="9" t="str">
        <f t="shared" si="0"/>
        <v>Yes</v>
      </c>
    </row>
    <row r="19" spans="1:11" x14ac:dyDescent="0.2">
      <c r="A19" s="112" t="s">
        <v>31</v>
      </c>
      <c r="B19" s="37" t="s">
        <v>214</v>
      </c>
      <c r="C19" s="9">
        <v>99.856220973999996</v>
      </c>
      <c r="D19" s="9" t="str">
        <f>IF(OR($B19="N/A",$C19="N/A"),"N/A",IF(C19&gt;100,"No",IF(C19&lt;95,"No","Yes")))</f>
        <v>Yes</v>
      </c>
      <c r="E19" s="9">
        <v>99.369778358999994</v>
      </c>
      <c r="F19" s="9" t="str">
        <f>IF(OR($B19="N/A",$E19="N/A"),"N/A",IF(E19&gt;100,"No",IF(E19&lt;98,"No","Yes")))</f>
        <v>Yes</v>
      </c>
      <c r="G19" s="9">
        <v>99.307707965000006</v>
      </c>
      <c r="H19" s="9" t="str">
        <f>IF($B19="N/A","N/A",IF(G19&gt;100,"No",IF(G19&lt;95,"No","Yes")))</f>
        <v>Yes</v>
      </c>
      <c r="I19" s="10">
        <v>-0.48699999999999999</v>
      </c>
      <c r="J19" s="10">
        <v>-6.2E-2</v>
      </c>
      <c r="K19" s="9" t="str">
        <f t="shared" si="0"/>
        <v>Yes</v>
      </c>
    </row>
    <row r="20" spans="1:11" x14ac:dyDescent="0.2">
      <c r="A20" s="28" t="s">
        <v>313</v>
      </c>
      <c r="B20" s="107"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8" t="s">
        <v>838</v>
      </c>
      <c r="B21" s="107" t="s">
        <v>213</v>
      </c>
      <c r="C21" s="9">
        <v>4.0501134000000003E-3</v>
      </c>
      <c r="D21" s="9" t="str">
        <f t="shared" si="4"/>
        <v>N/A</v>
      </c>
      <c r="E21" s="9">
        <v>3.5441912E-3</v>
      </c>
      <c r="F21" s="9" t="str">
        <f t="shared" si="5"/>
        <v>N/A</v>
      </c>
      <c r="G21" s="9">
        <v>4.8573781000000003E-3</v>
      </c>
      <c r="H21" s="9" t="str">
        <f t="shared" si="6"/>
        <v>N/A</v>
      </c>
      <c r="I21" s="10">
        <v>-12.5</v>
      </c>
      <c r="J21" s="10">
        <v>37.049999999999997</v>
      </c>
      <c r="K21" s="9" t="str">
        <f t="shared" si="0"/>
        <v>No</v>
      </c>
    </row>
    <row r="22" spans="1:11" x14ac:dyDescent="0.2">
      <c r="A22" s="28" t="s">
        <v>314</v>
      </c>
      <c r="B22" s="107"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8" t="s">
        <v>831</v>
      </c>
      <c r="B23" s="107" t="s">
        <v>213</v>
      </c>
      <c r="C23" s="9">
        <v>4.3504765633</v>
      </c>
      <c r="D23" s="9" t="str">
        <f t="shared" si="4"/>
        <v>N/A</v>
      </c>
      <c r="E23" s="9">
        <v>4.5315126929999998</v>
      </c>
      <c r="F23" s="9" t="str">
        <f t="shared" si="5"/>
        <v>N/A</v>
      </c>
      <c r="G23" s="9">
        <v>5.0854574724999999</v>
      </c>
      <c r="H23" s="9" t="str">
        <f t="shared" si="6"/>
        <v>N/A</v>
      </c>
      <c r="I23" s="10">
        <v>4.1609999999999996</v>
      </c>
      <c r="J23" s="10">
        <v>12.22</v>
      </c>
      <c r="K23" s="9" t="str">
        <f t="shared" si="0"/>
        <v>Yes</v>
      </c>
    </row>
    <row r="24" spans="1:11" x14ac:dyDescent="0.2">
      <c r="A24" s="28" t="s">
        <v>315</v>
      </c>
      <c r="B24" s="107" t="s">
        <v>213</v>
      </c>
      <c r="C24" s="9">
        <v>4.1518162508999996</v>
      </c>
      <c r="D24" s="9" t="str">
        <f t="shared" si="4"/>
        <v>N/A</v>
      </c>
      <c r="E24" s="9">
        <v>3.7768190560999999</v>
      </c>
      <c r="F24" s="9" t="str">
        <f t="shared" si="5"/>
        <v>N/A</v>
      </c>
      <c r="G24" s="9">
        <v>4.0179769251000002</v>
      </c>
      <c r="H24" s="9" t="str">
        <f t="shared" si="6"/>
        <v>N/A</v>
      </c>
      <c r="I24" s="10">
        <v>-9.0299999999999994</v>
      </c>
      <c r="J24" s="10">
        <v>6.3849999999999998</v>
      </c>
      <c r="K24" s="9" t="str">
        <f t="shared" si="0"/>
        <v>Yes</v>
      </c>
    </row>
    <row r="25" spans="1:11" x14ac:dyDescent="0.2">
      <c r="A25" s="28" t="s">
        <v>316</v>
      </c>
      <c r="B25" s="107" t="s">
        <v>213</v>
      </c>
      <c r="C25" s="9">
        <v>19.84105555</v>
      </c>
      <c r="D25" s="9" t="str">
        <f t="shared" si="4"/>
        <v>N/A</v>
      </c>
      <c r="E25" s="9">
        <v>17.7042018</v>
      </c>
      <c r="F25" s="9" t="str">
        <f t="shared" si="5"/>
        <v>N/A</v>
      </c>
      <c r="G25" s="9">
        <v>19.119334214999999</v>
      </c>
      <c r="H25" s="9" t="str">
        <f t="shared" si="6"/>
        <v>N/A</v>
      </c>
      <c r="I25" s="10">
        <v>-10.8</v>
      </c>
      <c r="J25" s="10">
        <v>7.9930000000000003</v>
      </c>
      <c r="K25" s="9" t="str">
        <f t="shared" si="0"/>
        <v>Yes</v>
      </c>
    </row>
    <row r="26" spans="1:11" x14ac:dyDescent="0.2">
      <c r="A26" s="28" t="s">
        <v>317</v>
      </c>
      <c r="B26" s="107" t="s">
        <v>213</v>
      </c>
      <c r="C26" s="9">
        <v>76.007128199999997</v>
      </c>
      <c r="D26" s="9" t="str">
        <f t="shared" si="4"/>
        <v>N/A</v>
      </c>
      <c r="E26" s="9">
        <v>78.518979143999999</v>
      </c>
      <c r="F26" s="9" t="str">
        <f t="shared" si="5"/>
        <v>N/A</v>
      </c>
      <c r="G26" s="9">
        <v>76.862688859000002</v>
      </c>
      <c r="H26" s="9" t="str">
        <f t="shared" si="6"/>
        <v>N/A</v>
      </c>
      <c r="I26" s="10">
        <v>3.3050000000000002</v>
      </c>
      <c r="J26" s="10">
        <v>-2.11</v>
      </c>
      <c r="K26" s="9" t="str">
        <f t="shared" si="0"/>
        <v>Yes</v>
      </c>
    </row>
    <row r="27" spans="1:11" x14ac:dyDescent="0.2">
      <c r="A27" s="28" t="s">
        <v>318</v>
      </c>
      <c r="B27" s="107" t="s">
        <v>213</v>
      </c>
      <c r="C27" s="9">
        <v>73.924919897999999</v>
      </c>
      <c r="D27" s="9" t="str">
        <f t="shared" si="4"/>
        <v>N/A</v>
      </c>
      <c r="E27" s="9">
        <v>78.949115079999999</v>
      </c>
      <c r="F27" s="9" t="str">
        <f t="shared" si="5"/>
        <v>N/A</v>
      </c>
      <c r="G27" s="9">
        <v>78.243572069999999</v>
      </c>
      <c r="H27" s="9" t="str">
        <f t="shared" si="6"/>
        <v>N/A</v>
      </c>
      <c r="I27" s="10">
        <v>6.7960000000000003</v>
      </c>
      <c r="J27" s="10">
        <v>-0.89400000000000002</v>
      </c>
      <c r="K27" s="9" t="str">
        <f t="shared" si="0"/>
        <v>Yes</v>
      </c>
    </row>
    <row r="28" spans="1:11" x14ac:dyDescent="0.2">
      <c r="A28" s="28" t="s">
        <v>835</v>
      </c>
      <c r="B28" s="107" t="s">
        <v>213</v>
      </c>
      <c r="C28" s="9">
        <v>2.1810309666999999</v>
      </c>
      <c r="D28" s="9" t="str">
        <f t="shared" si="4"/>
        <v>N/A</v>
      </c>
      <c r="E28" s="9">
        <v>2.2918108655</v>
      </c>
      <c r="F28" s="9" t="str">
        <f t="shared" si="5"/>
        <v>N/A</v>
      </c>
      <c r="G28" s="9">
        <v>2.3477999952999999</v>
      </c>
      <c r="H28" s="9" t="str">
        <f t="shared" si="6"/>
        <v>N/A</v>
      </c>
      <c r="I28" s="10">
        <v>5.0789999999999997</v>
      </c>
      <c r="J28" s="10">
        <v>2.4430000000000001</v>
      </c>
      <c r="K28" s="9" t="str">
        <f t="shared" si="0"/>
        <v>Yes</v>
      </c>
    </row>
    <row r="29" spans="1:11" x14ac:dyDescent="0.2">
      <c r="A29" s="28" t="s">
        <v>319</v>
      </c>
      <c r="B29" s="107"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8" t="s">
        <v>836</v>
      </c>
      <c r="B30" s="107" t="s">
        <v>213</v>
      </c>
      <c r="C30" s="9">
        <v>5.4786849E-3</v>
      </c>
      <c r="D30" s="9" t="str">
        <f t="shared" si="4"/>
        <v>N/A</v>
      </c>
      <c r="E30" s="9">
        <v>0.27669855370000002</v>
      </c>
      <c r="F30" s="9" t="str">
        <f t="shared" si="5"/>
        <v>N/A</v>
      </c>
      <c r="G30" s="9">
        <v>0.27817850719999998</v>
      </c>
      <c r="H30" s="9" t="str">
        <f t="shared" si="6"/>
        <v>N/A</v>
      </c>
      <c r="I30" s="10">
        <v>4950</v>
      </c>
      <c r="J30" s="10">
        <v>0.53490000000000004</v>
      </c>
      <c r="K30" s="9" t="str">
        <f t="shared" si="0"/>
        <v>Yes</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8" t="s">
        <v>322</v>
      </c>
      <c r="B33" s="107" t="s">
        <v>213</v>
      </c>
      <c r="C33" s="9">
        <v>89.270574576000001</v>
      </c>
      <c r="D33" s="9" t="str">
        <f t="shared" si="4"/>
        <v>N/A</v>
      </c>
      <c r="E33" s="9">
        <v>79.430802888000002</v>
      </c>
      <c r="F33" s="9" t="str">
        <f t="shared" si="5"/>
        <v>N/A</v>
      </c>
      <c r="G33" s="9">
        <v>89.690099275999998</v>
      </c>
      <c r="H33" s="9" t="str">
        <f t="shared" si="6"/>
        <v>N/A</v>
      </c>
      <c r="I33" s="10">
        <v>-11</v>
      </c>
      <c r="J33" s="10">
        <v>12.92</v>
      </c>
      <c r="K33" s="9" t="str">
        <f t="shared" si="0"/>
        <v>Yes</v>
      </c>
    </row>
    <row r="34" spans="1:11" x14ac:dyDescent="0.2">
      <c r="A34" s="28" t="s">
        <v>323</v>
      </c>
      <c r="B34" s="107" t="s">
        <v>213</v>
      </c>
      <c r="C34" s="9">
        <v>21.064639809999999</v>
      </c>
      <c r="D34" s="9" t="str">
        <f t="shared" si="4"/>
        <v>N/A</v>
      </c>
      <c r="E34" s="9">
        <v>22.163438767999999</v>
      </c>
      <c r="F34" s="9" t="str">
        <f t="shared" si="5"/>
        <v>N/A</v>
      </c>
      <c r="G34" s="9">
        <v>21.045168990000001</v>
      </c>
      <c r="H34" s="9" t="str">
        <f t="shared" si="6"/>
        <v>N/A</v>
      </c>
      <c r="I34" s="10">
        <v>5.2160000000000002</v>
      </c>
      <c r="J34" s="10">
        <v>-5.05</v>
      </c>
      <c r="K34" s="9" t="str">
        <f t="shared" si="0"/>
        <v>Yes</v>
      </c>
    </row>
    <row r="35" spans="1:11" ht="25.5" x14ac:dyDescent="0.2">
      <c r="A35" s="28" t="s">
        <v>370</v>
      </c>
      <c r="B35" s="107" t="s">
        <v>213</v>
      </c>
      <c r="C35" s="9">
        <v>20.800032400999999</v>
      </c>
      <c r="D35" s="9" t="str">
        <f t="shared" si="4"/>
        <v>N/A</v>
      </c>
      <c r="E35" s="9">
        <v>24.80192804</v>
      </c>
      <c r="F35" s="9" t="str">
        <f>IF($B35="N/A","N/A",IF(E35&lt;0,"No","Yes"))</f>
        <v>N/A</v>
      </c>
      <c r="G35" s="9">
        <v>21.589195341</v>
      </c>
      <c r="H35" s="9" t="str">
        <f t="shared" si="6"/>
        <v>N/A</v>
      </c>
      <c r="I35" s="10">
        <v>19.239999999999998</v>
      </c>
      <c r="J35" s="10">
        <v>-13</v>
      </c>
      <c r="K35" s="9" t="str">
        <f t="shared" si="0"/>
        <v>Yes</v>
      </c>
    </row>
    <row r="36" spans="1:11" x14ac:dyDescent="0.2">
      <c r="A36" s="31" t="s">
        <v>374</v>
      </c>
      <c r="B36" s="1" t="s">
        <v>213</v>
      </c>
      <c r="C36" s="8">
        <v>89.493105807000006</v>
      </c>
      <c r="D36" s="9" t="str">
        <f t="shared" ref="D36:D39" si="7">IF($B36="N/A","N/A",IF(C36&lt;0,"No","Yes"))</f>
        <v>N/A</v>
      </c>
      <c r="E36" s="8">
        <v>90.244130335999998</v>
      </c>
      <c r="F36" s="9" t="str">
        <f t="shared" ref="F36:F39" si="8">IF($B36="N/A","N/A",IF(E36&lt;0,"No","Yes"))</f>
        <v>N/A</v>
      </c>
      <c r="G36" s="8">
        <v>89.316312464000006</v>
      </c>
      <c r="H36" s="9" t="str">
        <f t="shared" ref="H36:H39" si="9">IF($B36="N/A","N/A",IF(G36&lt;0,"No","Yes"))</f>
        <v>N/A</v>
      </c>
      <c r="I36" s="10">
        <v>0.83919999999999995</v>
      </c>
      <c r="J36" s="10">
        <v>-1.03</v>
      </c>
      <c r="K36" s="9" t="str">
        <f>IF(J36="Div by 0", "N/A", IF(J36="N/A","N/A", IF(J36&gt;30, "No", IF(J36&lt;-30, "No", "Yes"))))</f>
        <v>Yes</v>
      </c>
    </row>
    <row r="37" spans="1:11" x14ac:dyDescent="0.2">
      <c r="A37" s="31" t="s">
        <v>375</v>
      </c>
      <c r="B37" s="1" t="s">
        <v>213</v>
      </c>
      <c r="C37" s="8">
        <v>8.8593980631000004</v>
      </c>
      <c r="D37" s="9" t="str">
        <f t="shared" si="7"/>
        <v>N/A</v>
      </c>
      <c r="E37" s="8">
        <v>8.1319856814999998</v>
      </c>
      <c r="F37" s="9" t="str">
        <f t="shared" si="8"/>
        <v>N/A</v>
      </c>
      <c r="G37" s="8">
        <v>8.7481380050999995</v>
      </c>
      <c r="H37" s="9" t="str">
        <f t="shared" si="9"/>
        <v>N/A</v>
      </c>
      <c r="I37" s="10">
        <v>-8.2100000000000009</v>
      </c>
      <c r="J37" s="10">
        <v>7.577</v>
      </c>
      <c r="K37" s="9" t="str">
        <f>IF(J37="Div by 0", "N/A", IF(J37="N/A","N/A", IF(J37&gt;30, "No", IF(J37&lt;-30, "No", "Yes"))))</f>
        <v>Yes</v>
      </c>
    </row>
    <row r="38" spans="1:11" x14ac:dyDescent="0.2">
      <c r="A38" s="31" t="s">
        <v>376</v>
      </c>
      <c r="B38" s="1" t="s">
        <v>213</v>
      </c>
      <c r="C38" s="8">
        <v>0.18338013459999999</v>
      </c>
      <c r="D38" s="9" t="str">
        <f t="shared" si="7"/>
        <v>N/A</v>
      </c>
      <c r="E38" s="8">
        <v>0.12855748189999999</v>
      </c>
      <c r="F38" s="9" t="str">
        <f t="shared" si="8"/>
        <v>N/A</v>
      </c>
      <c r="G38" s="8">
        <v>0.103392763</v>
      </c>
      <c r="H38" s="9" t="str">
        <f t="shared" si="9"/>
        <v>N/A</v>
      </c>
      <c r="I38" s="10">
        <v>-29.9</v>
      </c>
      <c r="J38" s="10">
        <v>-19.600000000000001</v>
      </c>
      <c r="K38" s="9" t="str">
        <f>IF(J38="Div by 0", "N/A", IF(J38="N/A","N/A", IF(J38&gt;30, "No", IF(J38&lt;-30, "No", "Yes"))))</f>
        <v>Yes</v>
      </c>
    </row>
    <row r="39" spans="1:11" x14ac:dyDescent="0.2">
      <c r="A39" s="31" t="s">
        <v>377</v>
      </c>
      <c r="B39" s="1" t="s">
        <v>213</v>
      </c>
      <c r="C39" s="8">
        <v>0.52111459120000003</v>
      </c>
      <c r="D39" s="9" t="str">
        <f t="shared" si="7"/>
        <v>N/A</v>
      </c>
      <c r="E39" s="8">
        <v>0.48684299559999999</v>
      </c>
      <c r="F39" s="9" t="str">
        <f t="shared" si="8"/>
        <v>N/A</v>
      </c>
      <c r="G39" s="8">
        <v>0.61873745179999995</v>
      </c>
      <c r="H39" s="9" t="str">
        <f t="shared" si="9"/>
        <v>N/A</v>
      </c>
      <c r="I39" s="10">
        <v>-6.58</v>
      </c>
      <c r="J39" s="10">
        <v>27.09</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10379312</v>
      </c>
      <c r="D7" s="34" t="str">
        <f>IF($B7="N/A","N/A",IF(C7&gt;15,"No",IF(C7&lt;-15,"No","Yes")))</f>
        <v>N/A</v>
      </c>
      <c r="E7" s="33">
        <v>11069778</v>
      </c>
      <c r="F7" s="34" t="str">
        <f>IF($B7="N/A","N/A",IF(E7&gt;15,"No",IF(E7&lt;-15,"No","Yes")))</f>
        <v>N/A</v>
      </c>
      <c r="G7" s="33">
        <v>11768019</v>
      </c>
      <c r="H7" s="34" t="str">
        <f>IF($B7="N/A","N/A",IF(G7&gt;15,"No",IF(G7&lt;-15,"No","Yes")))</f>
        <v>N/A</v>
      </c>
      <c r="I7" s="35">
        <v>6.6520000000000001</v>
      </c>
      <c r="J7" s="35">
        <v>6.3079999999999998</v>
      </c>
      <c r="K7" s="34" t="str">
        <f t="shared" ref="K7:K24" si="0">IF(J7="Div by 0", "N/A", IF(J7="N/A","N/A", IF(J7&gt;30, "No", IF(J7&lt;-30, "No", "Yes"))))</f>
        <v>Yes</v>
      </c>
    </row>
    <row r="8" spans="1:11" x14ac:dyDescent="0.2">
      <c r="A8" s="109" t="s">
        <v>362</v>
      </c>
      <c r="B8" s="32" t="s">
        <v>213</v>
      </c>
      <c r="C8" s="36" t="s">
        <v>213</v>
      </c>
      <c r="D8" s="34" t="str">
        <f>IF($B8="N/A","N/A",IF(C8&gt;15,"No",IF(C8&lt;-15,"No","Yes")))</f>
        <v>N/A</v>
      </c>
      <c r="E8" s="36">
        <v>51.866062716000002</v>
      </c>
      <c r="F8" s="34" t="str">
        <f>IF($B8="N/A","N/A",IF(E8&gt;15,"No",IF(E8&lt;-15,"No","Yes")))</f>
        <v>N/A</v>
      </c>
      <c r="G8" s="36">
        <v>52.138316568</v>
      </c>
      <c r="H8" s="34" t="str">
        <f>IF($B8="N/A","N/A",IF(G8&gt;15,"No",IF(G8&lt;-15,"No","Yes")))</f>
        <v>N/A</v>
      </c>
      <c r="I8" s="35" t="s">
        <v>213</v>
      </c>
      <c r="J8" s="35">
        <v>0.52490000000000003</v>
      </c>
      <c r="K8" s="34" t="str">
        <f t="shared" si="0"/>
        <v>Yes</v>
      </c>
    </row>
    <row r="9" spans="1:11" x14ac:dyDescent="0.2">
      <c r="A9" s="109" t="s">
        <v>119</v>
      </c>
      <c r="B9" s="37" t="s">
        <v>213</v>
      </c>
      <c r="C9" s="8">
        <v>0.57972050559999999</v>
      </c>
      <c r="D9" s="9" t="str">
        <f>IF($B9="N/A","N/A",IF(C9&gt;15,"No",IF(C9&lt;-15,"No","Yes")))</f>
        <v>N/A</v>
      </c>
      <c r="E9" s="8">
        <v>0.49701087049999998</v>
      </c>
      <c r="F9" s="9" t="str">
        <f>IF($B9="N/A","N/A",IF(E9&gt;15,"No",IF(E9&lt;-15,"No","Yes")))</f>
        <v>N/A</v>
      </c>
      <c r="G9" s="8">
        <v>0.55796986729999998</v>
      </c>
      <c r="H9" s="9" t="str">
        <f>IF($B9="N/A","N/A",IF(G9&gt;15,"No",IF(G9&lt;-15,"No","Yes")))</f>
        <v>N/A</v>
      </c>
      <c r="I9" s="10">
        <v>-14.3</v>
      </c>
      <c r="J9" s="10">
        <v>12.27</v>
      </c>
      <c r="K9" s="9" t="str">
        <f t="shared" si="0"/>
        <v>Yes</v>
      </c>
    </row>
    <row r="10" spans="1:11" x14ac:dyDescent="0.2">
      <c r="A10" s="109" t="s">
        <v>120</v>
      </c>
      <c r="B10" s="37" t="s">
        <v>213</v>
      </c>
      <c r="C10" s="8">
        <v>47.252900769999997</v>
      </c>
      <c r="D10" s="9" t="str">
        <f>IF($B10="N/A","N/A",IF(C10&gt;15,"No",IF(C10&lt;-15,"No","Yes")))</f>
        <v>N/A</v>
      </c>
      <c r="E10" s="8">
        <v>47.636926414000001</v>
      </c>
      <c r="F10" s="9" t="str">
        <f>IF($B10="N/A","N/A",IF(E10&gt;15,"No",IF(E10&lt;-15,"No","Yes")))</f>
        <v>N/A</v>
      </c>
      <c r="G10" s="8">
        <v>47.303713565000002</v>
      </c>
      <c r="H10" s="9" t="str">
        <f>IF($B10="N/A","N/A",IF(G10&gt;15,"No",IF(G10&lt;-15,"No","Yes")))</f>
        <v>N/A</v>
      </c>
      <c r="I10" s="10">
        <v>0.81269999999999998</v>
      </c>
      <c r="J10" s="10">
        <v>-0.69899999999999995</v>
      </c>
      <c r="K10" s="9" t="str">
        <f t="shared" si="0"/>
        <v>Yes</v>
      </c>
    </row>
    <row r="11" spans="1:11" x14ac:dyDescent="0.2">
      <c r="A11" s="109" t="s">
        <v>839</v>
      </c>
      <c r="B11" s="37" t="s">
        <v>214</v>
      </c>
      <c r="C11" s="8">
        <v>99.550278477000006</v>
      </c>
      <c r="D11" s="9" t="str">
        <f>IF(OR($B11="N/A",$C11="N/A"),"N/A",IF(C11&gt;100,"No",IF(C11&lt;95,"No","Yes")))</f>
        <v>Yes</v>
      </c>
      <c r="E11" s="8">
        <v>99.713706995999999</v>
      </c>
      <c r="F11" s="9" t="str">
        <f>IF(OR($B11="N/A",$E11="N/A"),"N/A",IF(E11&gt;100,"No",IF(E11&lt;95,"No","Yes")))</f>
        <v>Yes</v>
      </c>
      <c r="G11" s="8">
        <v>99.806721929999995</v>
      </c>
      <c r="H11" s="9" t="str">
        <f>IF($B11="N/A","N/A",IF(G11&gt;100,"No",IF(G11&lt;95,"No","Yes")))</f>
        <v>Yes</v>
      </c>
      <c r="I11" s="10">
        <v>0.16420000000000001</v>
      </c>
      <c r="J11" s="10">
        <v>9.3299999999999994E-2</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0</v>
      </c>
      <c r="D13" s="9" t="str">
        <f t="shared" si="1"/>
        <v>No</v>
      </c>
      <c r="E13" s="8">
        <v>0</v>
      </c>
      <c r="F13" s="9" t="str">
        <f t="shared" si="2"/>
        <v>No</v>
      </c>
      <c r="G13" s="8">
        <v>0</v>
      </c>
      <c r="H13" s="9" t="str">
        <f t="shared" si="3"/>
        <v>No</v>
      </c>
      <c r="I13" s="10" t="s">
        <v>1747</v>
      </c>
      <c r="J13" s="10" t="s">
        <v>1747</v>
      </c>
      <c r="K13" s="9" t="str">
        <f t="shared" si="0"/>
        <v>N/A</v>
      </c>
    </row>
    <row r="14" spans="1:11" x14ac:dyDescent="0.2">
      <c r="A14" s="109" t="s">
        <v>13</v>
      </c>
      <c r="B14" s="37" t="s">
        <v>213</v>
      </c>
      <c r="C14" s="38">
        <v>5414615</v>
      </c>
      <c r="D14" s="9" t="str">
        <f>IF($B14="N/A","N/A",IF(C14&gt;15,"No",IF(C14&lt;-15,"No","Yes")))</f>
        <v>N/A</v>
      </c>
      <c r="E14" s="38">
        <v>5741458</v>
      </c>
      <c r="F14" s="9" t="str">
        <f>IF($B14="N/A","N/A",IF(E14&gt;15,"No",IF(E14&lt;-15,"No","Yes")))</f>
        <v>N/A</v>
      </c>
      <c r="G14" s="38">
        <v>6135647</v>
      </c>
      <c r="H14" s="9" t="str">
        <f>IF($B14="N/A","N/A",IF(G14&gt;15,"No",IF(G14&lt;-15,"No","Yes")))</f>
        <v>N/A</v>
      </c>
      <c r="I14" s="10">
        <v>6.0359999999999996</v>
      </c>
      <c r="J14" s="10">
        <v>6.8659999999999997</v>
      </c>
      <c r="K14" s="9" t="str">
        <f t="shared" si="0"/>
        <v>Yes</v>
      </c>
    </row>
    <row r="15" spans="1:11" x14ac:dyDescent="0.2">
      <c r="A15" s="109" t="s">
        <v>442</v>
      </c>
      <c r="B15" s="37" t="s">
        <v>215</v>
      </c>
      <c r="C15" s="8">
        <v>7.8214240500000004E-2</v>
      </c>
      <c r="D15" s="9" t="str">
        <f>IF($B15="N/A","N/A",IF(C15&gt;20,"No",IF(C15&lt;5,"No","Yes")))</f>
        <v>No</v>
      </c>
      <c r="E15" s="8">
        <v>0.1242367357</v>
      </c>
      <c r="F15" s="9" t="str">
        <f>IF($B15="N/A","N/A",IF(E15&gt;20,"No",IF(E15&lt;5,"No","Yes")))</f>
        <v>No</v>
      </c>
      <c r="G15" s="8">
        <v>0.35352424939999999</v>
      </c>
      <c r="H15" s="9" t="str">
        <f>IF($B15="N/A","N/A",IF(G15&gt;20,"No",IF(G15&lt;5,"No","Yes")))</f>
        <v>No</v>
      </c>
      <c r="I15" s="10">
        <v>58.84</v>
      </c>
      <c r="J15" s="10">
        <v>184.6</v>
      </c>
      <c r="K15" s="9" t="str">
        <f t="shared" si="0"/>
        <v>No</v>
      </c>
    </row>
    <row r="16" spans="1:11" x14ac:dyDescent="0.2">
      <c r="A16" s="109" t="s">
        <v>443</v>
      </c>
      <c r="B16" s="32" t="s">
        <v>213</v>
      </c>
      <c r="C16" s="8" t="s">
        <v>213</v>
      </c>
      <c r="D16" s="9" t="str">
        <f>IF($B16="N/A","N/A",IF(C16&gt;15,"No",IF(C16&lt;-15,"No","Yes")))</f>
        <v>N/A</v>
      </c>
      <c r="E16" s="8">
        <v>99.875763264</v>
      </c>
      <c r="F16" s="9" t="str">
        <f>IF($B16="N/A","N/A",IF(E16&gt;15,"No",IF(E16&lt;-15,"No","Yes")))</f>
        <v>N/A</v>
      </c>
      <c r="G16" s="8">
        <v>99.646475750999997</v>
      </c>
      <c r="H16" s="9" t="str">
        <f>IF($B16="N/A","N/A",IF(G16&gt;15,"No",IF(G16&lt;-15,"No","Yes")))</f>
        <v>N/A</v>
      </c>
      <c r="I16" s="10" t="s">
        <v>213</v>
      </c>
      <c r="J16" s="10">
        <v>-0.23</v>
      </c>
      <c r="K16" s="9" t="str">
        <f t="shared" si="0"/>
        <v>Yes</v>
      </c>
    </row>
    <row r="17" spans="1:11" x14ac:dyDescent="0.2">
      <c r="A17" s="109" t="s">
        <v>444</v>
      </c>
      <c r="B17" s="37" t="s">
        <v>235</v>
      </c>
      <c r="C17" s="8">
        <v>72.382893335999995</v>
      </c>
      <c r="D17" s="9" t="str">
        <f>IF($B17="N/A","N/A",IF(C17&gt;1,"Yes","No"))</f>
        <v>Yes</v>
      </c>
      <c r="E17" s="8">
        <v>96.291569144999997</v>
      </c>
      <c r="F17" s="9" t="str">
        <f>IF($B17="N/A","N/A",IF(E17&gt;1,"Yes","No"))</f>
        <v>Yes</v>
      </c>
      <c r="G17" s="8">
        <v>77.759476710000001</v>
      </c>
      <c r="H17" s="9" t="str">
        <f>IF($B17="N/A","N/A",IF(G17&gt;1,"Yes","No"))</f>
        <v>Yes</v>
      </c>
      <c r="I17" s="10">
        <v>33.03</v>
      </c>
      <c r="J17" s="10">
        <v>-19.2</v>
      </c>
      <c r="K17" s="9" t="str">
        <f t="shared" si="0"/>
        <v>Yes</v>
      </c>
    </row>
    <row r="18" spans="1:11" x14ac:dyDescent="0.2">
      <c r="A18" s="109" t="s">
        <v>862</v>
      </c>
      <c r="B18" s="37" t="s">
        <v>213</v>
      </c>
      <c r="C18" s="110">
        <v>1945.2940128</v>
      </c>
      <c r="D18" s="9" t="str">
        <f>IF($B18="N/A","N/A",IF(C18&gt;15,"No",IF(C18&lt;-15,"No","Yes")))</f>
        <v>N/A</v>
      </c>
      <c r="E18" s="110">
        <v>1706.8741427</v>
      </c>
      <c r="F18" s="9" t="str">
        <f>IF($B18="N/A","N/A",IF(E18&gt;15,"No",IF(E18&lt;-15,"No","Yes")))</f>
        <v>N/A</v>
      </c>
      <c r="G18" s="110">
        <v>1577.9250807999999</v>
      </c>
      <c r="H18" s="9" t="str">
        <f>IF($B18="N/A","N/A",IF(G18&gt;15,"No",IF(G18&lt;-15,"No","Yes")))</f>
        <v>N/A</v>
      </c>
      <c r="I18" s="10">
        <v>-12.3</v>
      </c>
      <c r="J18" s="10">
        <v>-7.55</v>
      </c>
      <c r="K18" s="9" t="str">
        <f t="shared" si="0"/>
        <v>Yes</v>
      </c>
    </row>
    <row r="19" spans="1:11" x14ac:dyDescent="0.2">
      <c r="A19" s="3" t="s">
        <v>131</v>
      </c>
      <c r="B19" s="37" t="s">
        <v>213</v>
      </c>
      <c r="C19" s="38">
        <v>42228</v>
      </c>
      <c r="D19" s="37" t="s">
        <v>213</v>
      </c>
      <c r="E19" s="38">
        <v>46973</v>
      </c>
      <c r="F19" s="37" t="s">
        <v>213</v>
      </c>
      <c r="G19" s="38">
        <v>52841</v>
      </c>
      <c r="H19" s="9" t="str">
        <f>IF($B19="N/A","N/A",IF(G19&gt;15,"No",IF(G19&lt;-15,"No","Yes")))</f>
        <v>N/A</v>
      </c>
      <c r="I19" s="10">
        <v>11.24</v>
      </c>
      <c r="J19" s="10">
        <v>12.49</v>
      </c>
      <c r="K19" s="9" t="str">
        <f t="shared" si="0"/>
        <v>Yes</v>
      </c>
    </row>
    <row r="20" spans="1:11" x14ac:dyDescent="0.2">
      <c r="A20" s="3" t="s">
        <v>346</v>
      </c>
      <c r="B20" s="32" t="s">
        <v>213</v>
      </c>
      <c r="C20" s="8" t="s">
        <v>213</v>
      </c>
      <c r="D20" s="37" t="s">
        <v>213</v>
      </c>
      <c r="E20" s="8">
        <v>0.42433551959999999</v>
      </c>
      <c r="F20" s="37" t="s">
        <v>213</v>
      </c>
      <c r="G20" s="8">
        <v>0.44902204870000001</v>
      </c>
      <c r="H20" s="9" t="str">
        <f>IF($B20="N/A","N/A",IF(G20&gt;15,"No",IF(G20&lt;-15,"No","Yes")))</f>
        <v>N/A</v>
      </c>
      <c r="I20" s="10" t="s">
        <v>213</v>
      </c>
      <c r="J20" s="10">
        <v>5.8179999999999996</v>
      </c>
      <c r="K20" s="9" t="str">
        <f t="shared" si="0"/>
        <v>Yes</v>
      </c>
    </row>
    <row r="21" spans="1:11" ht="25.5" x14ac:dyDescent="0.2">
      <c r="A21" s="3" t="s">
        <v>841</v>
      </c>
      <c r="B21" s="37" t="s">
        <v>213</v>
      </c>
      <c r="C21" s="110">
        <v>912.23714123000002</v>
      </c>
      <c r="D21" s="9" t="str">
        <f>IF($B21="N/A","N/A",IF(C21&gt;60,"No",IF(C21&lt;15,"No","Yes")))</f>
        <v>N/A</v>
      </c>
      <c r="E21" s="110">
        <v>754.63472633000003</v>
      </c>
      <c r="F21" s="9" t="str">
        <f>IF($B21="N/A","N/A",IF(E21&gt;60,"No",IF(E21&lt;15,"No","Yes")))</f>
        <v>N/A</v>
      </c>
      <c r="G21" s="110">
        <v>795.89576276000003</v>
      </c>
      <c r="H21" s="9" t="str">
        <f>IF($B21="N/A","N/A",IF(G21&gt;60,"No",IF(G21&lt;15,"No","Yes")))</f>
        <v>N/A</v>
      </c>
      <c r="I21" s="10">
        <v>-17.3</v>
      </c>
      <c r="J21" s="10">
        <v>5.468</v>
      </c>
      <c r="K21" s="9" t="str">
        <f t="shared" si="0"/>
        <v>Yes</v>
      </c>
    </row>
    <row r="22" spans="1:11" x14ac:dyDescent="0.2">
      <c r="A22" s="3" t="s">
        <v>27</v>
      </c>
      <c r="B22" s="37" t="s">
        <v>217</v>
      </c>
      <c r="C22" s="38">
        <v>11</v>
      </c>
      <c r="D22" s="9" t="str">
        <f>IF($B22="N/A","N/A",IF(C22="N/A","N/A",IF(C22=0,"Yes","No")))</f>
        <v>No</v>
      </c>
      <c r="E22" s="38">
        <v>11</v>
      </c>
      <c r="F22" s="9" t="str">
        <f>IF($B22="N/A","N/A",IF(E22="N/A","N/A",IF(E22=0,"Yes","No")))</f>
        <v>No</v>
      </c>
      <c r="G22" s="38">
        <v>11</v>
      </c>
      <c r="H22" s="9" t="str">
        <f>IF($B22="N/A","N/A",IF(G22=0,"Yes","No"))</f>
        <v>No</v>
      </c>
      <c r="I22" s="10">
        <v>0</v>
      </c>
      <c r="J22" s="10">
        <v>-33.299999999999997</v>
      </c>
      <c r="K22" s="9" t="str">
        <f t="shared" si="0"/>
        <v>No</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5410380</v>
      </c>
      <c r="D6" s="9" t="str">
        <f>IF($B6="N/A","N/A",IF(C6&gt;15,"No",IF(C6&lt;-15,"No","Yes")))</f>
        <v>N/A</v>
      </c>
      <c r="E6" s="38">
        <v>5734325</v>
      </c>
      <c r="F6" s="9" t="str">
        <f>IF($B6="N/A","N/A",IF(E6&gt;15,"No",IF(E6&lt;-15,"No","Yes")))</f>
        <v>N/A</v>
      </c>
      <c r="G6" s="38">
        <v>6113956</v>
      </c>
      <c r="H6" s="9" t="str">
        <f>IF($B6="N/A","N/A",IF(G6&gt;15,"No",IF(G6&lt;-15,"No","Yes")))</f>
        <v>N/A</v>
      </c>
      <c r="I6" s="10">
        <v>5.9870000000000001</v>
      </c>
      <c r="J6" s="10">
        <v>6.62</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197.73215160999999</v>
      </c>
      <c r="D9" s="9" t="str">
        <f>IF($B9="N/A","N/A",IF(C9&gt;100,"No",IF(C9&lt;50,"No","Yes")))</f>
        <v>No</v>
      </c>
      <c r="E9" s="39">
        <v>204.22048727000001</v>
      </c>
      <c r="F9" s="9" t="str">
        <f>IF($B9="N/A","N/A",IF(E9&gt;100,"No",IF(E9&lt;50,"No","Yes")))</f>
        <v>No</v>
      </c>
      <c r="G9" s="39">
        <v>215.32906295999999</v>
      </c>
      <c r="H9" s="9" t="str">
        <f>IF($B9="N/A","N/A",IF(G9&gt;100,"No",IF(G9&lt;50,"No","Yes")))</f>
        <v>No</v>
      </c>
      <c r="I9" s="10">
        <v>3.2810000000000001</v>
      </c>
      <c r="J9" s="10">
        <v>5.44</v>
      </c>
      <c r="K9" s="9" t="str">
        <f t="shared" si="0"/>
        <v>Yes</v>
      </c>
    </row>
    <row r="10" spans="1:11" ht="25.5" x14ac:dyDescent="0.2">
      <c r="A10" s="91" t="s">
        <v>844</v>
      </c>
      <c r="B10" s="37" t="s">
        <v>213</v>
      </c>
      <c r="C10" s="39">
        <v>1213.9428794</v>
      </c>
      <c r="D10" s="9" t="str">
        <f>IF($B10="N/A","N/A",IF(C10&gt;15,"No",IF(C10&lt;-15,"No","Yes")))</f>
        <v>N/A</v>
      </c>
      <c r="E10" s="39">
        <v>1326.1104607</v>
      </c>
      <c r="F10" s="9" t="str">
        <f>IF($B10="N/A","N/A",IF(E10&gt;15,"No",IF(E10&lt;-15,"No","Yes")))</f>
        <v>N/A</v>
      </c>
      <c r="G10" s="39">
        <v>1268.1369456</v>
      </c>
      <c r="H10" s="9" t="str">
        <f>IF($B10="N/A","N/A",IF(G10&gt;15,"No",IF(G10&lt;-15,"No","Yes")))</f>
        <v>N/A</v>
      </c>
      <c r="I10" s="10">
        <v>9.24</v>
      </c>
      <c r="J10" s="10">
        <v>-4.37</v>
      </c>
      <c r="K10" s="9" t="str">
        <f t="shared" si="0"/>
        <v>Yes</v>
      </c>
    </row>
    <row r="11" spans="1:11" ht="25.5" x14ac:dyDescent="0.2">
      <c r="A11" s="91" t="s">
        <v>845</v>
      </c>
      <c r="B11" s="37" t="s">
        <v>213</v>
      </c>
      <c r="C11" s="39">
        <v>757.49524281000004</v>
      </c>
      <c r="D11" s="9" t="str">
        <f>IF($B11="N/A","N/A",IF(C11&gt;15,"No",IF(C11&lt;-15,"No","Yes")))</f>
        <v>N/A</v>
      </c>
      <c r="E11" s="39">
        <v>826.93814688999998</v>
      </c>
      <c r="F11" s="9" t="str">
        <f>IF($B11="N/A","N/A",IF(E11&gt;15,"No",IF(E11&lt;-15,"No","Yes")))</f>
        <v>N/A</v>
      </c>
      <c r="G11" s="39">
        <v>840.71762665999995</v>
      </c>
      <c r="H11" s="9" t="str">
        <f>IF($B11="N/A","N/A",IF(G11&gt;15,"No",IF(G11&lt;-15,"No","Yes")))</f>
        <v>N/A</v>
      </c>
      <c r="I11" s="10">
        <v>9.1669999999999998</v>
      </c>
      <c r="J11" s="10">
        <v>1.6659999999999999</v>
      </c>
      <c r="K11" s="9" t="str">
        <f t="shared" si="0"/>
        <v>Yes</v>
      </c>
    </row>
    <row r="12" spans="1:11" ht="25.5" x14ac:dyDescent="0.2">
      <c r="A12" s="91" t="s">
        <v>846</v>
      </c>
      <c r="B12" s="37" t="s">
        <v>213</v>
      </c>
      <c r="C12" s="39">
        <v>797.08157372999995</v>
      </c>
      <c r="D12" s="9" t="str">
        <f>IF($B12="N/A","N/A",IF(C12&gt;15,"No",IF(C12&lt;-15,"No","Yes")))</f>
        <v>N/A</v>
      </c>
      <c r="E12" s="39">
        <v>776.27977622000003</v>
      </c>
      <c r="F12" s="9" t="str">
        <f>IF($B12="N/A","N/A",IF(E12&gt;15,"No",IF(E12&lt;-15,"No","Yes")))</f>
        <v>N/A</v>
      </c>
      <c r="G12" s="39">
        <v>809.91509630999997</v>
      </c>
      <c r="H12" s="9" t="str">
        <f>IF($B12="N/A","N/A",IF(G12&gt;15,"No",IF(G12&lt;-15,"No","Yes")))</f>
        <v>N/A</v>
      </c>
      <c r="I12" s="10">
        <v>-2.61</v>
      </c>
      <c r="J12" s="10">
        <v>4.3330000000000002</v>
      </c>
      <c r="K12" s="9" t="str">
        <f t="shared" si="0"/>
        <v>Yes</v>
      </c>
    </row>
    <row r="13" spans="1:11" x14ac:dyDescent="0.2">
      <c r="A13" s="91" t="s">
        <v>655</v>
      </c>
      <c r="B13" s="37" t="s">
        <v>237</v>
      </c>
      <c r="C13" s="8">
        <v>87.612755480999994</v>
      </c>
      <c r="D13" s="9" t="str">
        <f>IF($B13="N/A","N/A",IF(C13&gt;99,"No",IF(C13&lt;75,"No","Yes")))</f>
        <v>Yes</v>
      </c>
      <c r="E13" s="8">
        <v>88.629978245000004</v>
      </c>
      <c r="F13" s="9" t="str">
        <f>IF($B13="N/A","N/A",IF(E13&gt;99,"No",IF(E13&lt;75,"No","Yes")))</f>
        <v>Yes</v>
      </c>
      <c r="G13" s="8">
        <v>88.998628710999995</v>
      </c>
      <c r="H13" s="9" t="str">
        <f>IF($B13="N/A","N/A",IF(G13&gt;99,"No",IF(G13&lt;75,"No","Yes")))</f>
        <v>Yes</v>
      </c>
      <c r="I13" s="10">
        <v>1.161</v>
      </c>
      <c r="J13" s="10">
        <v>0.41589999999999999</v>
      </c>
      <c r="K13" s="9" t="str">
        <f t="shared" ref="K13:K24" si="1">IF(J13="Div by 0", "N/A", IF(J13="N/A","N/A", IF(J13&gt;30, "No", IF(J13&lt;-30, "No", "Yes"))))</f>
        <v>Yes</v>
      </c>
    </row>
    <row r="14" spans="1:11" x14ac:dyDescent="0.2">
      <c r="A14" s="91" t="s">
        <v>495</v>
      </c>
      <c r="B14" s="37" t="s">
        <v>213</v>
      </c>
      <c r="C14" s="9">
        <v>99.727120240000005</v>
      </c>
      <c r="D14" s="9" t="str">
        <f>IF($B14="N/A","N/A",IF(C14&gt;15,"No",IF(C14&lt;-15,"No","Yes")))</f>
        <v>N/A</v>
      </c>
      <c r="E14" s="9">
        <v>98.885098196000001</v>
      </c>
      <c r="F14" s="9" t="str">
        <f>IF($B14="N/A","N/A",IF(E14&gt;15,"No",IF(E14&lt;-15,"No","Yes")))</f>
        <v>N/A</v>
      </c>
      <c r="G14" s="9">
        <v>98.428529605999998</v>
      </c>
      <c r="H14" s="9" t="str">
        <f>IF($B14="N/A","N/A",IF(G14&gt;15,"No",IF(G14&lt;-15,"No","Yes")))</f>
        <v>N/A</v>
      </c>
      <c r="I14" s="10">
        <v>-0.84399999999999997</v>
      </c>
      <c r="J14" s="10">
        <v>-0.46200000000000002</v>
      </c>
      <c r="K14" s="9" t="str">
        <f t="shared" si="1"/>
        <v>Yes</v>
      </c>
    </row>
    <row r="15" spans="1:11" x14ac:dyDescent="0.2">
      <c r="A15" s="91" t="s">
        <v>847</v>
      </c>
      <c r="B15" s="37" t="s">
        <v>213</v>
      </c>
      <c r="C15" s="38">
        <v>6.4012636950999999</v>
      </c>
      <c r="D15" s="9" t="str">
        <f>IF($B15="N/A","N/A",IF(C15&gt;15,"No",IF(C15&lt;-15,"No","Yes")))</f>
        <v>N/A</v>
      </c>
      <c r="E15" s="10">
        <v>5.8943278784000004</v>
      </c>
      <c r="F15" s="9" t="str">
        <f>IF($B15="N/A","N/A",IF(E15&gt;15,"No",IF(E15&lt;-15,"No","Yes")))</f>
        <v>N/A</v>
      </c>
      <c r="G15" s="10">
        <v>5.3849688600999999</v>
      </c>
      <c r="H15" s="9" t="str">
        <f>IF($B15="N/A","N/A",IF(G15&gt;15,"No",IF(G15&lt;-15,"No","Yes")))</f>
        <v>N/A</v>
      </c>
      <c r="I15" s="10">
        <v>-7.92</v>
      </c>
      <c r="J15" s="10">
        <v>-8.64</v>
      </c>
      <c r="K15" s="9" t="str">
        <f t="shared" si="1"/>
        <v>Yes</v>
      </c>
    </row>
    <row r="16" spans="1:11" x14ac:dyDescent="0.2">
      <c r="A16" s="88" t="s">
        <v>656</v>
      </c>
      <c r="B16" s="62" t="s">
        <v>238</v>
      </c>
      <c r="C16" s="9">
        <v>11.369145975</v>
      </c>
      <c r="D16" s="9" t="str">
        <f>IF($B16="N/A","N/A",IF(C16&gt;20,"No",IF(C16&lt;=0,"No","Yes")))</f>
        <v>Yes</v>
      </c>
      <c r="E16" s="9">
        <v>10.404973558</v>
      </c>
      <c r="F16" s="9" t="str">
        <f>IF($B16="N/A","N/A",IF(E16&gt;20,"No",IF(E16&lt;=0,"No","Yes")))</f>
        <v>Yes</v>
      </c>
      <c r="G16" s="9">
        <v>10.084190989</v>
      </c>
      <c r="H16" s="9" t="str">
        <f>IF($B16="N/A","N/A",IF(G16&gt;20,"No",IF(G16&lt;=0,"No","Yes")))</f>
        <v>Yes</v>
      </c>
      <c r="I16" s="10">
        <v>-8.48</v>
      </c>
      <c r="J16" s="10">
        <v>-3.08</v>
      </c>
      <c r="K16" s="9" t="str">
        <f t="shared" si="1"/>
        <v>Yes</v>
      </c>
    </row>
    <row r="17" spans="1:11" x14ac:dyDescent="0.2">
      <c r="A17" s="88" t="s">
        <v>371</v>
      </c>
      <c r="B17" s="37" t="s">
        <v>213</v>
      </c>
      <c r="C17" s="9">
        <v>99.599748989999995</v>
      </c>
      <c r="D17" s="9" t="str">
        <f>IF($B17="N/A","N/A",IF(C17&gt;15,"No",IF(C17&lt;-15,"No","Yes")))</f>
        <v>N/A</v>
      </c>
      <c r="E17" s="9">
        <v>99.918881095000003</v>
      </c>
      <c r="F17" s="9" t="str">
        <f>IF($B17="N/A","N/A",IF(E17&gt;15,"No",IF(E17&lt;-15,"No","Yes")))</f>
        <v>N/A</v>
      </c>
      <c r="G17" s="9">
        <v>99.949719646000005</v>
      </c>
      <c r="H17" s="9" t="str">
        <f>IF($B17="N/A","N/A",IF(G17&gt;15,"No",IF(G17&lt;-15,"No","Yes")))</f>
        <v>N/A</v>
      </c>
      <c r="I17" s="10">
        <v>0.32040000000000002</v>
      </c>
      <c r="J17" s="10">
        <v>3.09E-2</v>
      </c>
      <c r="K17" s="9" t="str">
        <f t="shared" si="1"/>
        <v>Yes</v>
      </c>
    </row>
    <row r="18" spans="1:11" x14ac:dyDescent="0.2">
      <c r="A18" s="88" t="s">
        <v>848</v>
      </c>
      <c r="B18" s="37" t="s">
        <v>213</v>
      </c>
      <c r="C18" s="10">
        <v>4.4883506459999998</v>
      </c>
      <c r="D18" s="9" t="str">
        <f>IF($B18="N/A","N/A",IF(C18&gt;15,"No",IF(C18&lt;-15,"No","Yes")))</f>
        <v>N/A</v>
      </c>
      <c r="E18" s="10">
        <v>4.5219039503999996</v>
      </c>
      <c r="F18" s="9" t="str">
        <f>IF($B18="N/A","N/A",IF(E18&gt;15,"No",IF(E18&lt;-15,"No","Yes")))</f>
        <v>N/A</v>
      </c>
      <c r="G18" s="10">
        <v>4.3060238578999996</v>
      </c>
      <c r="H18" s="9" t="str">
        <f>IF($B18="N/A","N/A",IF(G18&gt;15,"No",IF(G18&lt;-15,"No","Yes")))</f>
        <v>N/A</v>
      </c>
      <c r="I18" s="10">
        <v>0.74760000000000004</v>
      </c>
      <c r="J18" s="10">
        <v>-4.7699999999999996</v>
      </c>
      <c r="K18" s="9" t="str">
        <f t="shared" si="1"/>
        <v>Yes</v>
      </c>
    </row>
    <row r="19" spans="1:11" x14ac:dyDescent="0.2">
      <c r="A19" s="91" t="s">
        <v>657</v>
      </c>
      <c r="B19" s="62" t="s">
        <v>239</v>
      </c>
      <c r="C19" s="9">
        <v>0.1236512038</v>
      </c>
      <c r="D19" s="9" t="str">
        <f>IF($B19="N/A","N/A",IF(C19&gt;10,"No",IF(C19&lt;=0,"No","Yes")))</f>
        <v>Yes</v>
      </c>
      <c r="E19" s="9">
        <v>0.1019649218</v>
      </c>
      <c r="F19" s="9" t="str">
        <f>IF($B19="N/A","N/A",IF(E19&gt;10,"No",IF(E19&lt;=0,"No","Yes")))</f>
        <v>Yes</v>
      </c>
      <c r="G19" s="9">
        <v>9.6271546599999994E-2</v>
      </c>
      <c r="H19" s="9" t="str">
        <f>IF($B19="N/A","N/A",IF(G19&gt;10,"No",IF(G19&lt;=0,"No","Yes")))</f>
        <v>Yes</v>
      </c>
      <c r="I19" s="10">
        <v>-17.5</v>
      </c>
      <c r="J19" s="10">
        <v>-5.58</v>
      </c>
      <c r="K19" s="9" t="str">
        <f t="shared" si="1"/>
        <v>Yes</v>
      </c>
    </row>
    <row r="20" spans="1:11" x14ac:dyDescent="0.2">
      <c r="A20" s="91" t="s">
        <v>129</v>
      </c>
      <c r="B20" s="37" t="s">
        <v>213</v>
      </c>
      <c r="C20" s="9">
        <v>97.563527652999994</v>
      </c>
      <c r="D20" s="9" t="str">
        <f>IF($B20="N/A","N/A",IF(C20&gt;15,"No",IF(C20&lt;-15,"No","Yes")))</f>
        <v>N/A</v>
      </c>
      <c r="E20" s="9">
        <v>97.502992988000003</v>
      </c>
      <c r="F20" s="9" t="str">
        <f>IF($B20="N/A","N/A",IF(E20&gt;15,"No",IF(E20&lt;-15,"No","Yes")))</f>
        <v>N/A</v>
      </c>
      <c r="G20" s="9">
        <v>97.485558952999995</v>
      </c>
      <c r="H20" s="9" t="str">
        <f>IF($B20="N/A","N/A",IF(G20&gt;15,"No",IF(G20&lt;-15,"No","Yes")))</f>
        <v>N/A</v>
      </c>
      <c r="I20" s="10">
        <v>-6.2E-2</v>
      </c>
      <c r="J20" s="10">
        <v>-1.7999999999999999E-2</v>
      </c>
      <c r="K20" s="9" t="str">
        <f t="shared" si="1"/>
        <v>Yes</v>
      </c>
    </row>
    <row r="21" spans="1:11" x14ac:dyDescent="0.2">
      <c r="A21" s="91" t="s">
        <v>849</v>
      </c>
      <c r="B21" s="37" t="s">
        <v>213</v>
      </c>
      <c r="C21" s="10">
        <v>21.352535621000001</v>
      </c>
      <c r="D21" s="9" t="str">
        <f>IF($B21="N/A","N/A",IF(C21&gt;15,"No",IF(C21&lt;-15,"No","Yes")))</f>
        <v>N/A</v>
      </c>
      <c r="E21" s="10">
        <v>21.912822311999999</v>
      </c>
      <c r="F21" s="9" t="str">
        <f>IF($B21="N/A","N/A",IF(E21&gt;15,"No",IF(E21&lt;-15,"No","Yes")))</f>
        <v>N/A</v>
      </c>
      <c r="G21" s="10">
        <v>22.117462530000001</v>
      </c>
      <c r="H21" s="9" t="str">
        <f>IF($B21="N/A","N/A",IF(G21&gt;15,"No",IF(G21&lt;-15,"No","Yes")))</f>
        <v>N/A</v>
      </c>
      <c r="I21" s="10">
        <v>2.6240000000000001</v>
      </c>
      <c r="J21" s="10">
        <v>0.93389999999999995</v>
      </c>
      <c r="K21" s="9" t="str">
        <f t="shared" si="1"/>
        <v>Yes</v>
      </c>
    </row>
    <row r="22" spans="1:11" x14ac:dyDescent="0.2">
      <c r="A22" s="91" t="s">
        <v>1710</v>
      </c>
      <c r="B22" s="62" t="s">
        <v>224</v>
      </c>
      <c r="C22" s="9">
        <v>0.89444734010000004</v>
      </c>
      <c r="D22" s="9" t="str">
        <f>IF($B22="N/A","N/A",IF(C22&gt;5,"No",IF(C22&lt;=0,"No","Yes")))</f>
        <v>Yes</v>
      </c>
      <c r="E22" s="9">
        <v>0.86308327480000002</v>
      </c>
      <c r="F22" s="9" t="str">
        <f>IF($B22="N/A","N/A",IF(E22&gt;5,"No",IF(E22&lt;=0,"No","Yes")))</f>
        <v>Yes</v>
      </c>
      <c r="G22" s="9">
        <v>0.82090875370000005</v>
      </c>
      <c r="H22" s="9" t="str">
        <f>IF($B22="N/A","N/A",IF(G22&gt;5,"No",IF(G22&lt;=0,"No","Yes")))</f>
        <v>Yes</v>
      </c>
      <c r="I22" s="10">
        <v>-3.51</v>
      </c>
      <c r="J22" s="10">
        <v>-4.8899999999999997</v>
      </c>
      <c r="K22" s="9" t="str">
        <f t="shared" si="1"/>
        <v>Yes</v>
      </c>
    </row>
    <row r="23" spans="1:11" x14ac:dyDescent="0.2">
      <c r="A23" s="91" t="s">
        <v>130</v>
      </c>
      <c r="B23" s="37" t="s">
        <v>213</v>
      </c>
      <c r="C23" s="9">
        <v>99.258157170999993</v>
      </c>
      <c r="D23" s="9" t="str">
        <f>IF($B23="N/A","N/A",IF(C23&gt;15,"No",IF(C23&lt;-15,"No","Yes")))</f>
        <v>N/A</v>
      </c>
      <c r="E23" s="9">
        <v>99.353430857999996</v>
      </c>
      <c r="F23" s="9" t="str">
        <f>IF($B23="N/A","N/A",IF(E23&gt;15,"No",IF(E23&lt;-15,"No","Yes")))</f>
        <v>N/A</v>
      </c>
      <c r="G23" s="9">
        <v>99.454074516999995</v>
      </c>
      <c r="H23" s="9" t="str">
        <f>IF($B23="N/A","N/A",IF(G23&gt;15,"No",IF(G23&lt;-15,"No","Yes")))</f>
        <v>N/A</v>
      </c>
      <c r="I23" s="10">
        <v>9.6000000000000002E-2</v>
      </c>
      <c r="J23" s="10">
        <v>0.1013</v>
      </c>
      <c r="K23" s="9" t="str">
        <f t="shared" si="1"/>
        <v>Yes</v>
      </c>
    </row>
    <row r="24" spans="1:11" x14ac:dyDescent="0.2">
      <c r="A24" s="91" t="s">
        <v>850</v>
      </c>
      <c r="B24" s="37" t="s">
        <v>213</v>
      </c>
      <c r="C24" s="10">
        <v>10.252883374</v>
      </c>
      <c r="D24" s="9" t="str">
        <f>IF($B24="N/A","N/A",IF(C24&gt;15,"No",IF(C24&lt;-15,"No","Yes")))</f>
        <v>N/A</v>
      </c>
      <c r="E24" s="10">
        <v>9.7895957049</v>
      </c>
      <c r="F24" s="9" t="str">
        <f>IF($B24="N/A","N/A",IF(E24&gt;15,"No",IF(E24&lt;-15,"No","Yes")))</f>
        <v>N/A</v>
      </c>
      <c r="G24" s="10">
        <v>9.3012060260999991</v>
      </c>
      <c r="H24" s="9" t="str">
        <f>IF($B24="N/A","N/A",IF(G24&gt;15,"No",IF(G24&lt;-15,"No","Yes")))</f>
        <v>N/A</v>
      </c>
      <c r="I24" s="10">
        <v>-4.5199999999999996</v>
      </c>
      <c r="J24" s="10">
        <v>-4.99</v>
      </c>
      <c r="K24" s="9" t="str">
        <f t="shared" si="1"/>
        <v>Yes</v>
      </c>
    </row>
    <row r="25" spans="1:11" x14ac:dyDescent="0.2">
      <c r="A25" s="91" t="s">
        <v>15</v>
      </c>
      <c r="B25" s="37" t="s">
        <v>240</v>
      </c>
      <c r="C25" s="9">
        <v>2.0220021514000002</v>
      </c>
      <c r="D25" s="9" t="str">
        <f>IF($B25="N/A","N/A",IF(C25&gt;20,"No",IF(C25&lt;1,"No","Yes")))</f>
        <v>Yes</v>
      </c>
      <c r="E25" s="9">
        <v>1.6103203079999999</v>
      </c>
      <c r="F25" s="9" t="str">
        <f>IF($B25="N/A","N/A",IF(E25&gt;20,"No",IF(E25&lt;1,"No","Yes")))</f>
        <v>Yes</v>
      </c>
      <c r="G25" s="9">
        <v>1.0426473464999999</v>
      </c>
      <c r="H25" s="9" t="str">
        <f>IF($B25="N/A","N/A",IF(G25&gt;20,"No",IF(G25&lt;1,"No","Yes")))</f>
        <v>Yes</v>
      </c>
      <c r="I25" s="10">
        <v>-20.399999999999999</v>
      </c>
      <c r="J25" s="10">
        <v>-35.299999999999997</v>
      </c>
      <c r="K25" s="9" t="str">
        <f t="shared" ref="K25:K34" si="2">IF(J25="Div by 0", "N/A", IF(J25="N/A","N/A", IF(J25&gt;30, "No", IF(J25&lt;-30, "No", "Yes"))))</f>
        <v>No</v>
      </c>
    </row>
    <row r="26" spans="1:11" x14ac:dyDescent="0.2">
      <c r="A26" s="91" t="s">
        <v>159</v>
      </c>
      <c r="B26" s="37" t="s">
        <v>214</v>
      </c>
      <c r="C26" s="9">
        <v>1.0180985439000001</v>
      </c>
      <c r="D26" s="9" t="str">
        <f>IF($B26="N/A","N/A",IF(C26&gt;100,"No",IF(C26&lt;95,"No","Yes")))</f>
        <v>No</v>
      </c>
      <c r="E26" s="9">
        <v>0.96490868590000001</v>
      </c>
      <c r="F26" s="9" t="str">
        <f>IF($B26="N/A","N/A",IF(E26&gt;100,"No",IF(E26&lt;95,"No","Yes")))</f>
        <v>No</v>
      </c>
      <c r="G26" s="9">
        <v>0.91713123220000003</v>
      </c>
      <c r="H26" s="9" t="str">
        <f>IF($B26="N/A","N/A",IF(G26&gt;100,"No",IF(G26&lt;95,"No","Yes")))</f>
        <v>No</v>
      </c>
      <c r="I26" s="10">
        <v>-5.22</v>
      </c>
      <c r="J26" s="10">
        <v>-4.95</v>
      </c>
      <c r="K26" s="9" t="str">
        <f t="shared" si="2"/>
        <v>Yes</v>
      </c>
    </row>
    <row r="27" spans="1:11" x14ac:dyDescent="0.2">
      <c r="A27" s="91" t="s">
        <v>32</v>
      </c>
      <c r="B27" s="37" t="s">
        <v>214</v>
      </c>
      <c r="C27" s="9">
        <v>99.461257803999999</v>
      </c>
      <c r="D27" s="9" t="str">
        <f>IF($B27="N/A","N/A",IF(C27&gt;100,"No",IF(C27&lt;95,"No","Yes")))</f>
        <v>Yes</v>
      </c>
      <c r="E27" s="9">
        <v>99.431580874999995</v>
      </c>
      <c r="F27" s="9" t="str">
        <f>IF($B27="N/A","N/A",IF(E27&gt;100,"No",IF(E27&lt;95,"No","Yes")))</f>
        <v>Yes</v>
      </c>
      <c r="G27" s="9">
        <v>99.338022714000004</v>
      </c>
      <c r="H27" s="9" t="str">
        <f>IF($B27="N/A","N/A",IF(G27&gt;100,"No",IF(G27&lt;95,"No","Yes")))</f>
        <v>Yes</v>
      </c>
      <c r="I27" s="10">
        <v>-0.03</v>
      </c>
      <c r="J27" s="10">
        <v>-9.4E-2</v>
      </c>
      <c r="K27" s="9" t="str">
        <f t="shared" si="2"/>
        <v>Yes</v>
      </c>
    </row>
    <row r="28" spans="1:11" x14ac:dyDescent="0.2">
      <c r="A28" s="91" t="s">
        <v>851</v>
      </c>
      <c r="B28" s="37" t="s">
        <v>226</v>
      </c>
      <c r="C28" s="9">
        <v>11.994948368999999</v>
      </c>
      <c r="D28" s="9" t="str">
        <f>IF($B28="N/A","N/A",IF(C28&gt;30,"No",IF(C28&lt;5,"No","Yes")))</f>
        <v>Yes</v>
      </c>
      <c r="E28" s="9">
        <v>11.807346191000001</v>
      </c>
      <c r="F28" s="9" t="str">
        <f>IF($B28="N/A","N/A",IF(E28&gt;30,"No",IF(E28&lt;5,"No","Yes")))</f>
        <v>Yes</v>
      </c>
      <c r="G28" s="9">
        <v>10.98056914</v>
      </c>
      <c r="H28" s="9" t="str">
        <f>IF($B28="N/A","N/A",IF(G28&gt;30,"No",IF(G28&lt;5,"No","Yes")))</f>
        <v>Yes</v>
      </c>
      <c r="I28" s="10">
        <v>-1.56</v>
      </c>
      <c r="J28" s="10">
        <v>-7</v>
      </c>
      <c r="K28" s="9" t="str">
        <f t="shared" si="2"/>
        <v>Yes</v>
      </c>
    </row>
    <row r="29" spans="1:11" x14ac:dyDescent="0.2">
      <c r="A29" s="91" t="s">
        <v>852</v>
      </c>
      <c r="B29" s="37" t="s">
        <v>227</v>
      </c>
      <c r="C29" s="9">
        <v>55.477370237999999</v>
      </c>
      <c r="D29" s="9" t="str">
        <f>IF($B29="N/A","N/A",IF(C29&gt;75,"No",IF(C29&lt;15,"No","Yes")))</f>
        <v>Yes</v>
      </c>
      <c r="E29" s="9">
        <v>54.238660897999999</v>
      </c>
      <c r="F29" s="9" t="str">
        <f>IF($B29="N/A","N/A",IF(E29&gt;75,"No",IF(E29&lt;15,"No","Yes")))</f>
        <v>Yes</v>
      </c>
      <c r="G29" s="9">
        <v>53.761408404000001</v>
      </c>
      <c r="H29" s="9" t="str">
        <f>IF($B29="N/A","N/A",IF(G29&gt;75,"No",IF(G29&lt;15,"No","Yes")))</f>
        <v>Yes</v>
      </c>
      <c r="I29" s="10">
        <v>-2.23</v>
      </c>
      <c r="J29" s="10">
        <v>-0.88</v>
      </c>
      <c r="K29" s="9" t="str">
        <f t="shared" si="2"/>
        <v>Yes</v>
      </c>
    </row>
    <row r="30" spans="1:11" x14ac:dyDescent="0.2">
      <c r="A30" s="91" t="s">
        <v>853</v>
      </c>
      <c r="B30" s="37" t="s">
        <v>228</v>
      </c>
      <c r="C30" s="9">
        <v>32.493228316</v>
      </c>
      <c r="D30" s="9" t="str">
        <f>IF($B30="N/A","N/A",IF(C30&gt;70,"No",IF(C30&lt;25,"No","Yes")))</f>
        <v>Yes</v>
      </c>
      <c r="E30" s="9">
        <v>33.920810000000003</v>
      </c>
      <c r="F30" s="9" t="str">
        <f>IF($B30="N/A","N/A",IF(E30&gt;70,"No",IF(E30&lt;25,"No","Yes")))</f>
        <v>Yes</v>
      </c>
      <c r="G30" s="9">
        <v>35.244076587000002</v>
      </c>
      <c r="H30" s="9" t="str">
        <f>IF($B30="N/A","N/A",IF(G30&gt;70,"No",IF(G30&lt;25,"No","Yes")))</f>
        <v>Yes</v>
      </c>
      <c r="I30" s="10">
        <v>4.3929999999999998</v>
      </c>
      <c r="J30" s="10">
        <v>3.9009999999999998</v>
      </c>
      <c r="K30" s="9" t="str">
        <f t="shared" si="2"/>
        <v>Yes</v>
      </c>
    </row>
    <row r="31" spans="1:11" x14ac:dyDescent="0.2">
      <c r="A31" s="91" t="s">
        <v>160</v>
      </c>
      <c r="B31" s="37" t="s">
        <v>214</v>
      </c>
      <c r="C31" s="9">
        <v>99.997467830000005</v>
      </c>
      <c r="D31" s="9" t="str">
        <f>IF($B31="N/A","N/A",IF(C31&gt;100,"No",IF(C31&lt;95,"No","Yes")))</f>
        <v>Yes</v>
      </c>
      <c r="E31" s="9">
        <v>99.997366735</v>
      </c>
      <c r="F31" s="9" t="str">
        <f>IF($B31="N/A","N/A",IF(E31&gt;100,"No",IF(E31&lt;95,"No","Yes")))</f>
        <v>Yes</v>
      </c>
      <c r="G31" s="9">
        <v>99.996925067999996</v>
      </c>
      <c r="H31" s="9" t="str">
        <f>IF($B31="N/A","N/A",IF(G31&gt;100,"No",IF(G31&lt;95,"No","Yes")))</f>
        <v>Yes</v>
      </c>
      <c r="I31" s="10">
        <v>0</v>
      </c>
      <c r="J31" s="10">
        <v>0</v>
      </c>
      <c r="K31" s="9" t="str">
        <f t="shared" si="2"/>
        <v>Yes</v>
      </c>
    </row>
    <row r="32" spans="1:11" x14ac:dyDescent="0.2">
      <c r="A32" s="31" t="s">
        <v>374</v>
      </c>
      <c r="B32" s="37" t="s">
        <v>241</v>
      </c>
      <c r="C32" s="9">
        <v>0.44122593980000002</v>
      </c>
      <c r="D32" s="9" t="str">
        <f>IF($B32="N/A","N/A",IF(C32&gt;5,"No",IF(C32&lt;1,"No","Yes")))</f>
        <v>No</v>
      </c>
      <c r="E32" s="9">
        <v>0.45014888409999998</v>
      </c>
      <c r="F32" s="9" t="str">
        <f>IF($B32="N/A","N/A",IF(E32&gt;5,"No",IF(E32&lt;1,"No","Yes")))</f>
        <v>No</v>
      </c>
      <c r="G32" s="9">
        <v>0.40991462810000001</v>
      </c>
      <c r="H32" s="9" t="str">
        <f>IF($B32="N/A","N/A",IF(G32&gt;5,"No",IF(G32&lt;1,"No","Yes")))</f>
        <v>No</v>
      </c>
      <c r="I32" s="10">
        <v>2.0219999999999998</v>
      </c>
      <c r="J32" s="10">
        <v>-8.94</v>
      </c>
      <c r="K32" s="9" t="str">
        <f t="shared" si="2"/>
        <v>Yes</v>
      </c>
    </row>
    <row r="33" spans="1:11" x14ac:dyDescent="0.2">
      <c r="A33" s="31" t="s">
        <v>376</v>
      </c>
      <c r="B33" s="37" t="s">
        <v>242</v>
      </c>
      <c r="C33" s="9">
        <v>99.249110044000005</v>
      </c>
      <c r="D33" s="9" t="str">
        <f>IF($B33="N/A","N/A",IF(C33&gt;98,"No",IF(C33&lt;8,"No","Yes")))</f>
        <v>No</v>
      </c>
      <c r="E33" s="9">
        <v>99.219611724000004</v>
      </c>
      <c r="F33" s="9" t="str">
        <f>IF($B33="N/A","N/A",IF(E33&gt;98,"No",IF(E33&lt;8,"No","Yes")))</f>
        <v>No</v>
      </c>
      <c r="G33" s="9">
        <v>99.215417971999997</v>
      </c>
      <c r="H33" s="9" t="str">
        <f>IF($B33="N/A","N/A",IF(G33&gt;98,"No",IF(G33&lt;8,"No","Yes")))</f>
        <v>No</v>
      </c>
      <c r="I33" s="10">
        <v>-0.03</v>
      </c>
      <c r="J33" s="10">
        <v>-4.0000000000000001E-3</v>
      </c>
      <c r="K33" s="9" t="str">
        <f t="shared" si="2"/>
        <v>Yes</v>
      </c>
    </row>
    <row r="34" spans="1:11" x14ac:dyDescent="0.2">
      <c r="A34" s="31" t="s">
        <v>377</v>
      </c>
      <c r="B34" s="62" t="s">
        <v>224</v>
      </c>
      <c r="C34" s="9">
        <v>9.0067610800000003E-2</v>
      </c>
      <c r="D34" s="9" t="str">
        <f>IF($B34="N/A","N/A",IF(C34&gt;5,"No",IF(C34&lt;=0,"No","Yes")))</f>
        <v>Yes</v>
      </c>
      <c r="E34" s="9">
        <v>9.2199168999999997E-2</v>
      </c>
      <c r="F34" s="9" t="str">
        <f>IF($B34="N/A","N/A",IF(E34&gt;5,"No",IF(E34&lt;=0,"No","Yes")))</f>
        <v>Yes</v>
      </c>
      <c r="G34" s="9">
        <v>9.3654583099999994E-2</v>
      </c>
      <c r="H34" s="9" t="str">
        <f>IF($B34="N/A","N/A",IF(G34&gt;5,"No",IF(G34&lt;=0,"No","Yes")))</f>
        <v>Yes</v>
      </c>
      <c r="I34" s="10">
        <v>2.367</v>
      </c>
      <c r="J34" s="10">
        <v>1.579</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4235</v>
      </c>
      <c r="D6" s="9" t="str">
        <f>IF($B6="N/A","N/A",IF(C6&gt;15,"No",IF(C6&lt;-15,"No","Yes")))</f>
        <v>N/A</v>
      </c>
      <c r="E6" s="38">
        <v>7133</v>
      </c>
      <c r="F6" s="9" t="str">
        <f>IF($B6="N/A","N/A",IF(E6&gt;15,"No",IF(E6&lt;-15,"No","Yes")))</f>
        <v>N/A</v>
      </c>
      <c r="G6" s="38">
        <v>21691</v>
      </c>
      <c r="H6" s="9" t="str">
        <f>IF($B6="N/A","N/A",IF(G6&gt;15,"No",IF(G6&lt;-15,"No","Yes")))</f>
        <v>N/A</v>
      </c>
      <c r="I6" s="10">
        <v>68.430000000000007</v>
      </c>
      <c r="J6" s="10">
        <v>204.1</v>
      </c>
      <c r="K6" s="9" t="str">
        <f t="shared" ref="K6:K22" si="0">IF(J6="Div by 0", "N/A", IF(J6="N/A","N/A", IF(J6&gt;30, "No", IF(J6&lt;-30, "No", "Yes"))))</f>
        <v>No</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2408.5456906999998</v>
      </c>
      <c r="D9" s="9" t="str">
        <f>IF($B9="N/A","N/A",IF(C9&gt;15,"No",IF(C9&lt;-15,"No","Yes")))</f>
        <v>N/A</v>
      </c>
      <c r="E9" s="39">
        <v>1733.329735</v>
      </c>
      <c r="F9" s="9" t="str">
        <f>IF($B9="N/A","N/A",IF(E9&gt;15,"No",IF(E9&lt;-15,"No","Yes")))</f>
        <v>N/A</v>
      </c>
      <c r="G9" s="39">
        <v>1169.0322252999999</v>
      </c>
      <c r="H9" s="9" t="str">
        <f>IF($B9="N/A","N/A",IF(G9&gt;15,"No",IF(G9&lt;-15,"No","Yes")))</f>
        <v>N/A</v>
      </c>
      <c r="I9" s="10">
        <v>-28</v>
      </c>
      <c r="J9" s="10">
        <v>-32.6</v>
      </c>
      <c r="K9" s="9" t="str">
        <f t="shared" si="0"/>
        <v>No</v>
      </c>
    </row>
    <row r="10" spans="1:11" x14ac:dyDescent="0.2">
      <c r="A10" s="91" t="s">
        <v>655</v>
      </c>
      <c r="B10" s="37" t="s">
        <v>237</v>
      </c>
      <c r="C10" s="8">
        <v>31.027154664000001</v>
      </c>
      <c r="D10" s="9" t="str">
        <f>IF($B10="N/A","N/A",IF(C10&gt;99,"No",IF(C10&lt;75,"No","Yes")))</f>
        <v>No</v>
      </c>
      <c r="E10" s="8">
        <v>74.050189261</v>
      </c>
      <c r="F10" s="9" t="str">
        <f>IF($B10="N/A","N/A",IF(E10&gt;99,"No",IF(E10&lt;75,"No","Yes")))</f>
        <v>No</v>
      </c>
      <c r="G10" s="8">
        <v>91.342031257000002</v>
      </c>
      <c r="H10" s="9" t="str">
        <f>IF($B10="N/A","N/A",IF(G10&gt;99,"No",IF(G10&lt;75,"No","Yes")))</f>
        <v>Yes</v>
      </c>
      <c r="I10" s="10">
        <v>138.69999999999999</v>
      </c>
      <c r="J10" s="10">
        <v>23.35</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67.603305785000003</v>
      </c>
      <c r="D12" s="9" t="str">
        <f>IF($B12="N/A","N/A",IF(C12&gt;10,"No",IF(C12&lt;=0,"No","Yes")))</f>
        <v>No</v>
      </c>
      <c r="E12" s="9">
        <v>25.403056218</v>
      </c>
      <c r="F12" s="9" t="str">
        <f>IF($B12="N/A","N/A",IF(E12&gt;10,"No",IF(E12&lt;=0,"No","Yes")))</f>
        <v>No</v>
      </c>
      <c r="G12" s="9">
        <v>8.4505094279000001</v>
      </c>
      <c r="H12" s="9" t="str">
        <f>IF($B12="N/A","N/A",IF(G12&gt;10,"No",IF(G12&lt;=0,"No","Yes")))</f>
        <v>Yes</v>
      </c>
      <c r="I12" s="10">
        <v>-62.4</v>
      </c>
      <c r="J12" s="10">
        <v>-66.7</v>
      </c>
      <c r="K12" s="9" t="str">
        <f t="shared" si="0"/>
        <v>No</v>
      </c>
    </row>
    <row r="13" spans="1:11" x14ac:dyDescent="0.2">
      <c r="A13" s="91" t="s">
        <v>658</v>
      </c>
      <c r="B13" s="62" t="s">
        <v>224</v>
      </c>
      <c r="C13" s="9">
        <v>1.3695395513999999</v>
      </c>
      <c r="D13" s="9" t="str">
        <f>IF($B13="N/A","N/A",IF(C13&gt;5,"No",IF(C13&lt;=0,"No","Yes")))</f>
        <v>Yes</v>
      </c>
      <c r="E13" s="9">
        <v>0.54675452120000001</v>
      </c>
      <c r="F13" s="9" t="str">
        <f>IF($B13="N/A","N/A",IF(E13&gt;5,"No",IF(E13&lt;=0,"No","Yes")))</f>
        <v>Yes</v>
      </c>
      <c r="G13" s="9">
        <v>0.2074593149</v>
      </c>
      <c r="H13" s="9" t="str">
        <f>IF($B13="N/A","N/A",IF(G13&gt;5,"No",IF(G13&lt;=0,"No","Yes")))</f>
        <v>Yes</v>
      </c>
      <c r="I13" s="10">
        <v>-60.1</v>
      </c>
      <c r="J13" s="10">
        <v>-62.1</v>
      </c>
      <c r="K13" s="9" t="str">
        <f t="shared" si="0"/>
        <v>No</v>
      </c>
    </row>
    <row r="14" spans="1:11" x14ac:dyDescent="0.2">
      <c r="A14" s="91" t="s">
        <v>159</v>
      </c>
      <c r="B14" s="37" t="s">
        <v>214</v>
      </c>
      <c r="C14" s="9">
        <v>68.972845336000006</v>
      </c>
      <c r="D14" s="9" t="str">
        <f>IF($B14="N/A","N/A",IF(C14&gt;100,"No",IF(C14&lt;95,"No","Yes")))</f>
        <v>No</v>
      </c>
      <c r="E14" s="9">
        <v>25.949810739</v>
      </c>
      <c r="F14" s="9" t="str">
        <f>IF($B14="N/A","N/A",IF(E14&gt;100,"No",IF(E14&lt;95,"No","Yes")))</f>
        <v>No</v>
      </c>
      <c r="G14" s="9">
        <v>8.6118666727999997</v>
      </c>
      <c r="H14" s="9" t="str">
        <f>IF($B14="N/A","N/A",IF(G14&gt;100,"No",IF(G14&lt;95,"No","Yes")))</f>
        <v>No</v>
      </c>
      <c r="I14" s="10">
        <v>-62.4</v>
      </c>
      <c r="J14" s="10">
        <v>-66.8</v>
      </c>
      <c r="K14" s="9" t="str">
        <f t="shared" si="0"/>
        <v>No</v>
      </c>
    </row>
    <row r="15" spans="1:11" x14ac:dyDescent="0.2">
      <c r="A15" s="91" t="s">
        <v>32</v>
      </c>
      <c r="B15" s="37" t="s">
        <v>214</v>
      </c>
      <c r="C15" s="9">
        <v>99.952774497999997</v>
      </c>
      <c r="D15" s="9" t="str">
        <f>IF($B15="N/A","N/A",IF(C15&gt;100,"No",IF(C15&lt;95,"No","Yes")))</f>
        <v>Yes</v>
      </c>
      <c r="E15" s="9">
        <v>98.976587691000006</v>
      </c>
      <c r="F15" s="9" t="str">
        <f>IF($B15="N/A","N/A",IF(E15&gt;100,"No",IF(E15&lt;95,"No","Yes")))</f>
        <v>Yes</v>
      </c>
      <c r="G15" s="9">
        <v>99.930846895000002</v>
      </c>
      <c r="H15" s="9" t="str">
        <f>IF($B15="N/A","N/A",IF(G15&gt;100,"No",IF(G15&lt;95,"No","Yes")))</f>
        <v>Yes</v>
      </c>
      <c r="I15" s="10">
        <v>-0.97699999999999998</v>
      </c>
      <c r="J15" s="10">
        <v>0.96409999999999996</v>
      </c>
      <c r="K15" s="9" t="str">
        <f t="shared" si="0"/>
        <v>Yes</v>
      </c>
    </row>
    <row r="16" spans="1:11" x14ac:dyDescent="0.2">
      <c r="A16" s="91" t="s">
        <v>851</v>
      </c>
      <c r="B16" s="37" t="s">
        <v>226</v>
      </c>
      <c r="C16" s="9">
        <v>3.4727143869999999</v>
      </c>
      <c r="D16" s="9" t="str">
        <f>IF($B16="N/A","N/A",IF(C16&gt;30,"No",IF(C16&lt;5,"No","Yes")))</f>
        <v>No</v>
      </c>
      <c r="E16" s="9">
        <v>10.099150141999999</v>
      </c>
      <c r="F16" s="9" t="str">
        <f>IF($B16="N/A","N/A",IF(E16&gt;30,"No",IF(E16&lt;5,"No","Yes")))</f>
        <v>Yes</v>
      </c>
      <c r="G16" s="9">
        <v>8.2026204096999997</v>
      </c>
      <c r="H16" s="9" t="str">
        <f>IF($B16="N/A","N/A",IF(G16&gt;30,"No",IF(G16&lt;5,"No","Yes")))</f>
        <v>Yes</v>
      </c>
      <c r="I16" s="10">
        <v>190.8</v>
      </c>
      <c r="J16" s="10">
        <v>-18.8</v>
      </c>
      <c r="K16" s="9" t="str">
        <f t="shared" si="0"/>
        <v>Yes</v>
      </c>
    </row>
    <row r="17" spans="1:11" x14ac:dyDescent="0.2">
      <c r="A17" s="91" t="s">
        <v>852</v>
      </c>
      <c r="B17" s="37" t="s">
        <v>227</v>
      </c>
      <c r="C17" s="9">
        <v>29.081030001999999</v>
      </c>
      <c r="D17" s="9" t="str">
        <f>IF($B17="N/A","N/A",IF(C17&gt;75,"No",IF(C17&lt;15,"No","Yes")))</f>
        <v>Yes</v>
      </c>
      <c r="E17" s="9">
        <v>41.331444759</v>
      </c>
      <c r="F17" s="9" t="str">
        <f>IF($B17="N/A","N/A",IF(E17&gt;75,"No",IF(E17&lt;15,"No","Yes")))</f>
        <v>Yes</v>
      </c>
      <c r="G17" s="9">
        <v>43.997970105</v>
      </c>
      <c r="H17" s="9" t="str">
        <f>IF($B17="N/A","N/A",IF(G17&gt;75,"No",IF(G17&lt;15,"No","Yes")))</f>
        <v>Yes</v>
      </c>
      <c r="I17" s="10">
        <v>42.13</v>
      </c>
      <c r="J17" s="10">
        <v>6.452</v>
      </c>
      <c r="K17" s="9" t="str">
        <f t="shared" si="0"/>
        <v>Yes</v>
      </c>
    </row>
    <row r="18" spans="1:11" x14ac:dyDescent="0.2">
      <c r="A18" s="91" t="s">
        <v>853</v>
      </c>
      <c r="B18" s="37" t="s">
        <v>228</v>
      </c>
      <c r="C18" s="9">
        <v>67.446255610999998</v>
      </c>
      <c r="D18" s="9" t="str">
        <f>IF($B18="N/A","N/A",IF(C18&gt;70,"No",IF(C18&lt;25,"No","Yes")))</f>
        <v>Yes</v>
      </c>
      <c r="E18" s="9">
        <v>48.569405099000001</v>
      </c>
      <c r="F18" s="9" t="str">
        <f>IF($B18="N/A","N/A",IF(E18&gt;70,"No",IF(E18&lt;25,"No","Yes")))</f>
        <v>Yes</v>
      </c>
      <c r="G18" s="9">
        <v>47.799409484999998</v>
      </c>
      <c r="H18" s="9" t="str">
        <f>IF($B18="N/A","N/A",IF(G18&gt;70,"No",IF(G18&lt;25,"No","Yes")))</f>
        <v>Yes</v>
      </c>
      <c r="I18" s="10">
        <v>-28</v>
      </c>
      <c r="J18" s="10">
        <v>-1.59</v>
      </c>
      <c r="K18" s="9" t="str">
        <f t="shared" si="0"/>
        <v>Yes</v>
      </c>
    </row>
    <row r="19" spans="1:11" x14ac:dyDescent="0.2">
      <c r="A19" s="91" t="s">
        <v>160</v>
      </c>
      <c r="B19" s="37" t="s">
        <v>214</v>
      </c>
      <c r="C19" s="9">
        <v>99.574970484000005</v>
      </c>
      <c r="D19" s="9" t="str">
        <f>IF($B19="N/A","N/A",IF(C19&gt;100,"No",IF(C19&lt;95,"No","Yes")))</f>
        <v>Yes</v>
      </c>
      <c r="E19" s="9">
        <v>99.859806532999997</v>
      </c>
      <c r="F19" s="9" t="str">
        <f>IF($B19="N/A","N/A",IF(E19&gt;100,"No",IF(E19&lt;95,"No","Yes")))</f>
        <v>Yes</v>
      </c>
      <c r="G19" s="9">
        <v>99.963118343999994</v>
      </c>
      <c r="H19" s="9" t="str">
        <f>IF($B19="N/A","N/A",IF(G19&gt;100,"No",IF(G19&lt;95,"No","Yes")))</f>
        <v>Yes</v>
      </c>
      <c r="I19" s="10">
        <v>0.28610000000000002</v>
      </c>
      <c r="J19" s="10">
        <v>0.10349999999999999</v>
      </c>
      <c r="K19" s="9" t="str">
        <f t="shared" si="0"/>
        <v>Yes</v>
      </c>
    </row>
    <row r="20" spans="1:11" x14ac:dyDescent="0.2">
      <c r="A20" s="31" t="s">
        <v>374</v>
      </c>
      <c r="B20" s="37" t="s">
        <v>241</v>
      </c>
      <c r="C20" s="9">
        <v>37.284533648</v>
      </c>
      <c r="D20" s="9" t="str">
        <f>IF($B20="N/A","N/A",IF(C20&gt;5,"No",IF(C20&lt;1,"No","Yes")))</f>
        <v>No</v>
      </c>
      <c r="E20" s="9">
        <v>10.19206505</v>
      </c>
      <c r="F20" s="9" t="str">
        <f>IF($B20="N/A","N/A",IF(E20&gt;5,"No",IF(E20&lt;1,"No","Yes")))</f>
        <v>No</v>
      </c>
      <c r="G20" s="9">
        <v>4.4626803742999996</v>
      </c>
      <c r="H20" s="9" t="str">
        <f>IF($B20="N/A","N/A",IF(G20&gt;5,"No",IF(G20&lt;1,"No","Yes")))</f>
        <v>Yes</v>
      </c>
      <c r="I20" s="10">
        <v>-72.7</v>
      </c>
      <c r="J20" s="10">
        <v>-56.2</v>
      </c>
      <c r="K20" s="9" t="str">
        <f t="shared" si="0"/>
        <v>No</v>
      </c>
    </row>
    <row r="21" spans="1:11" x14ac:dyDescent="0.2">
      <c r="A21" s="31" t="s">
        <v>376</v>
      </c>
      <c r="B21" s="37" t="s">
        <v>242</v>
      </c>
      <c r="C21" s="9">
        <v>24.958677686000001</v>
      </c>
      <c r="D21" s="9" t="str">
        <f>IF($B21="N/A","N/A",IF(C21&gt;98,"No",IF(C21&lt;8,"No","Yes")))</f>
        <v>Yes</v>
      </c>
      <c r="E21" s="9">
        <v>74.947427450000006</v>
      </c>
      <c r="F21" s="9" t="str">
        <f>IF($B21="N/A","N/A",IF(E21&gt;98,"No",IF(E21&lt;8,"No","Yes")))</f>
        <v>Yes</v>
      </c>
      <c r="G21" s="9">
        <v>89.414964732000001</v>
      </c>
      <c r="H21" s="9" t="str">
        <f>IF($B21="N/A","N/A",IF(G21&gt;98,"No",IF(G21&lt;8,"No","Yes")))</f>
        <v>Yes</v>
      </c>
      <c r="I21" s="10">
        <v>200.3</v>
      </c>
      <c r="J21" s="10">
        <v>19.3</v>
      </c>
      <c r="K21" s="9" t="str">
        <f t="shared" si="0"/>
        <v>Yes</v>
      </c>
    </row>
    <row r="22" spans="1:11" x14ac:dyDescent="0.2">
      <c r="A22" s="31" t="s">
        <v>377</v>
      </c>
      <c r="B22" s="62" t="s">
        <v>224</v>
      </c>
      <c r="C22" s="9">
        <v>0.16528925620000001</v>
      </c>
      <c r="D22" s="9" t="str">
        <f>IF($B22="N/A","N/A",IF(C22&gt;5,"No",IF(C22&lt;=0,"No","Yes")))</f>
        <v>Yes</v>
      </c>
      <c r="E22" s="9">
        <v>0.11215477359999999</v>
      </c>
      <c r="F22" s="9" t="str">
        <f>IF($B22="N/A","N/A",IF(E22&gt;5,"No",IF(E22&lt;=0,"No","Yes")))</f>
        <v>Yes</v>
      </c>
      <c r="G22" s="9">
        <v>0.110644968</v>
      </c>
      <c r="H22" s="9" t="str">
        <f>IF($B22="N/A","N/A",IF(G22&gt;5,"No",IF(G22&lt;=0,"No","Yes")))</f>
        <v>Yes</v>
      </c>
      <c r="I22" s="10">
        <v>-32.1</v>
      </c>
      <c r="J22" s="10">
        <v>-1.35</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2017-05-15T19:34:48Z</dcterms:modified>
  <dc:language>English</dc:language>
</cp:coreProperties>
</file>