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<sst xmlns="http://schemas.openxmlformats.org/spreadsheetml/2006/main" count="7677" uniqueCount="1744">
  <si>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</si>
  <si>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</si>
  <si>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</si>
  <si>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</si>
  <si>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</si>
  <si>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</si>
  <si>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</si>
  <si>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</si>
  <si>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</si>
  <si>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</si>
  <si>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</si>
  <si>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</si>
  <si>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</si>
  <si>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</si>
  <si>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</si>
  <si>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</si>
  <si>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</si>
  <si>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</si>
  <si>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</si>
  <si>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</si>
  <si>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</si>
  <si>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</si>
  <si>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</si>
  <si>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</si>
  <si>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</si>
  <si>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</si>
  <si>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</si>
  <si>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</si>
  <si>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</si>
  <si>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</si>
  <si>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</si>
  <si>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</si>
  <si>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</si>
  <si>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</si>
  <si>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</si>
  <si>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</si>
  <si>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</si>
  <si>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</si>
  <si>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</si>
  <si>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</si>
  <si>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</si>
  <si>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</si>
  <si>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</si>
  <si>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</si>
  <si>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</si>
  <si>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</si>
  <si>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</si>
  <si>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</si>
  <si>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</si>
  <si>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</si>
  <si>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</si>
  <si>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</si>
  <si>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</si>
  <si>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</si>
  <si>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</si>
  <si>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</si>
  <si>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</si>
  <si>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</si>
  <si>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</si>
  <si>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</si>
  <si>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</si>
  <si>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</si>
  <si>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</si>
  <si>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</si>
  <si>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</si>
  <si>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</si>
  <si>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</si>
  <si>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</si>
  <si>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</si>
  <si>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</si>
  <si>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</si>
  <si>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</si>
  <si>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</si>
  <si>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</si>
  <si>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</si>
  <si>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</si>
  <si>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</si>
  <si>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</si>
  <si>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</si>
  <si>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</si>
  <si>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</si>
  <si>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</si>
  <si>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</si>
  <si>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</si>
  <si>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</si>
  <si>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</si>
  <si>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</si>
  <si>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</si>
  <si>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</si>
  <si>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</si>
  <si>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</si>
  <si>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</si>
  <si>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</si>
  <si>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</si>
  <si>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</si>
  <si>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</si>
  <si>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</si>
  <si>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</si>
  <si>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</si>
  <si>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</si>
  <si>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</si>
  <si>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</si>
  <si>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</si>
  <si>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</si>
  <si>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</si>
  <si>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</si>
  <si>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</si>
  <si>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</si>
  <si>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</si>
  <si>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</si>
  <si>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</si>
  <si>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</si>
  <si>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</si>
  <si>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</si>
  <si>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</si>
  <si>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</si>
  <si>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</si>
  <si>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</si>
  <si>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</si>
  <si>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</si>
  <si>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</si>
  <si>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</si>
  <si>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</si>
  <si>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</si>
  <si>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</si>
  <si>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</si>
  <si>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</si>
  <si>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</si>
  <si>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</si>
  <si>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</si>
  <si>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</si>
  <si>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</si>
  <si>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</si>
  <si>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</si>
  <si>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</si>
  <si>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</si>
  <si>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</si>
  <si>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</si>
  <si>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</si>
  <si>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</si>
  <si>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</si>
  <si>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</si>
  <si>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</si>
  <si>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</si>
  <si>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</si>
  <si>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</si>
  <si>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</si>
  <si>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</si>
  <si>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</si>
  <si>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</si>
  <si>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</si>
  <si>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</si>
  <si>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</si>
  <si>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</si>
  <si>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</si>
  <si>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</si>
  <si>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</si>
  <si>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</si>
  <si>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</si>
  <si>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</si>
  <si>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</si>
  <si>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</si>
  <si>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</si>
  <si>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</si>
  <si>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</si>
  <si>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</si>
  <si>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</si>
  <si>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</si>
  <si>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</si>
  <si>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</si>
  <si>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</si>
  <si>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</si>
  <si>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</si>
  <si>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</si>
  <si>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</si>
  <si>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</si>
  <si>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</si>
  <si>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</si>
  <si>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</si>
  <si>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</si>
  <si>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</si>
  <si>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</si>
  <si>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</si>
  <si>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</si>
  <si>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</si>
  <si>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</si>
  <si>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</si>
  <si>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</si>
  <si>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</si>
  <si>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</si>
  <si>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</si>
  <si>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</si>
  <si>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</si>
  <si>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</si>
  <si>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</si>
  <si>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</si>
  <si>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</si>
  <si>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</si>
  <si>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</si>
  <si>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</si>
  <si>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</si>
  <si>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</si>
  <si>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</si>
  <si>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</si>
  <si>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</si>
  <si>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</si>
  <si>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</si>
  <si>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</si>
  <si>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</si>
  <si>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</si>
  <si>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</si>
  <si>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</si>
  <si>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</si>
  <si>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</si>
  <si>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</si>
  <si>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</si>
  <si>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</si>
  <si>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</si>
  <si>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</si>
  <si>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</si>
  <si>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</si>
  <si>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</si>
  <si>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</si>
  <si>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</si>
  <si>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</si>
  <si>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</si>
  <si>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</si>
  <si>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</si>
  <si>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</si>
  <si>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</si>
  <si>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</si>
  <si>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</si>
  <si>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</si>
  <si>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</si>
  <si>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</si>
  <si>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</si>
  <si>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</si>
  <si>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</si>
  <si>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</si>
  <si>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</si>
  <si>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</si>
  <si>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</si>
  <si>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</si>
  <si>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</si>
  <si>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</si>
  <si>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</si>
  <si>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</si>
  <si>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</si>
  <si>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</si>
  <si>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</si>
  <si>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</si>
  <si>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</si>
  <si>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</si>
  <si>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</si>
  <si>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</si>
  <si>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</si>
  <si>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</si>
  <si>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</si>
  <si>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</si>
  <si>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</si>
  <si>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</si>
  <si>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</si>
  <si>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</si>
  <si>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</si>
  <si>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</si>
  <si>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</si>
  <si>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</si>
  <si>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</si>
  <si>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</si>
  <si>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</si>
  <si>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</si>
  <si>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</si>
  <si>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</si>
  <si>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</si>
  <si>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</si>
  <si>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</si>
  <si>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</si>
  <si>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</si>
  <si>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</si>
  <si>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</si>
  <si>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</si>
  <si>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</si>
  <si>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</si>
  <si>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</si>
  <si>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</si>
  <si>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</si>
  <si>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</si>
  <si>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</si>
  <si>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</si>
  <si>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</si>
  <si>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</si>
  <si>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</si>
  <si>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</si>
  <si>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</si>
  <si>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</si>
  <si>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</si>
  <si>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</si>
  <si>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</si>
  <si>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</si>
  <si>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</si>
  <si>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</si>
  <si>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</si>
  <si>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</si>
  <si>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</si>
  <si>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</si>
  <si>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</si>
  <si>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</si>
  <si>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</si>
  <si>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</si>
  <si>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</si>
  <si>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</si>
  <si>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</si>
  <si>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</si>
  <si>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</si>
  <si>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</si>
  <si>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</si>
  <si>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</si>
  <si>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</si>
  <si>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</si>
  <si>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</si>
  <si>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</si>
  <si>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</si>
  <si>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</si>
  <si>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</si>
  <si>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</si>
  <si>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</si>
  <si>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</si>
  <si>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</si>
  <si>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</si>
  <si>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</si>
  <si>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</si>
  <si>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</si>
  <si>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</si>
  <si>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</si>
  <si>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</si>
  <si>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</si>
  <si>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</si>
  <si>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</si>
  <si>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</si>
  <si>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</si>
  <si>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</si>
  <si>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</si>
  <si>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</si>
  <si>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</si>
  <si>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</si>
  <si>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</si>
  <si>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</si>
  <si>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</si>
  <si>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</si>
  <si>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</si>
  <si>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</si>
  <si>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</si>
  <si>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</si>
  <si>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</si>
  <si>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</si>
  <si>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</si>
  <si>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</si>
  <si>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</si>
  <si>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</si>
  <si>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</si>
  <si>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</si>
  <si>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</si>
  <si>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</si>
  <si>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</si>
  <si>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</si>
  <si>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</si>
  <si>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</si>
  <si>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</si>
  <si>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</si>
  <si>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</si>
  <si>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</si>
  <si>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</si>
  <si>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</si>
  <si>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</si>
  <si>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</si>
  <si>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</si>
  <si>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</si>
  <si>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</si>
  <si>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</si>
  <si>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</si>
  <si>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</si>
  <si>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</si>
  <si>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</si>
  <si>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</si>
  <si>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</si>
  <si>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</si>
  <si>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</si>
  <si>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</si>
  <si>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</si>
  <si>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</si>
  <si>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</si>
  <si>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</si>
  <si>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</si>
  <si>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</si>
  <si>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</si>
  <si>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</si>
  <si>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</si>
  <si>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</si>
  <si>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</si>
  <si>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</si>
  <si>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</si>
  <si>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</si>
  <si>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</si>
  <si>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</si>
  <si>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</si>
  <si>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</si>
  <si>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</si>
  <si>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</si>
  <si>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</si>
  <si>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</si>
  <si>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</si>
  <si>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</si>
  <si>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</si>
  <si>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</si>
  <si>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</si>
  <si>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</si>
  <si>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</si>
  <si>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</si>
  <si>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</si>
  <si>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</si>
  <si>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</si>
  <si>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</si>
  <si>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</si>
  <si>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</si>
  <si>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</si>
  <si>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</si>
  <si>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</si>
  <si>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</si>
  <si>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</si>
  <si>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</si>
  <si>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</si>
  <si>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</si>
  <si>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</si>
  <si>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</si>
  <si>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</si>
  <si>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</si>
  <si>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</si>
  <si>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</si>
  <si>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</si>
  <si>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</si>
  <si>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</si>
  <si>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</si>
  <si>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</si>
  <si>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</si>
  <si>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</si>
  <si>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</si>
  <si>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</si>
  <si>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</si>
  <si>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</si>
  <si>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</si>
  <si>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</si>
  <si>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</si>
  <si>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</si>
  <si>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</si>
  <si>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</si>
  <si>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</si>
  <si>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</si>
  <si>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</si>
  <si>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</si>
  <si>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</si>
  <si>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</si>
  <si>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</si>
  <si>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</si>
  <si>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</si>
  <si>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</si>
  <si>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</si>
  <si>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</si>
  <si>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</si>
  <si>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</si>
  <si>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</si>
  <si>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</si>
  <si>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</si>
  <si>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</si>
  <si>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</si>
  <si>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</si>
  <si>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</si>
  <si>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</si>
  <si>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</si>
  <si>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</si>
  <si>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</si>
  <si>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</si>
  <si>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</si>
  <si>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</si>
  <si>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</si>
  <si>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</si>
  <si>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</si>
  <si>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</si>
  <si>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</si>
  <si>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</si>
  <si>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</si>
  <si>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</si>
  <si>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</si>
  <si>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</si>
  <si>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</si>
  <si>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</si>
  <si>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</si>
  <si>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</si>
  <si>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</si>
  <si>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</si>
  <si>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</si>
  <si>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</si>
  <si>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</si>
  <si>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</si>
  <si>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</si>
  <si>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</si>
  <si>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</si>
  <si>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</si>
  <si>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</si>
  <si>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</si>
  <si>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</si>
  <si>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</si>
  <si>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</si>
  <si>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</si>
  <si>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</si>
  <si>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</si>
  <si>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</si>
  <si>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</si>
  <si>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</si>
  <si>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</si>
  <si>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</si>
  <si>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</si>
  <si>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</si>
  <si>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</si>
  <si>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</si>
  <si>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</si>
  <si>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</si>
  <si>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</si>
  <si>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</si>
  <si>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</si>
  <si>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</si>
  <si>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</si>
  <si>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</si>
  <si>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</si>
  <si>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</si>
  <si>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</si>
  <si>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</si>
  <si>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</si>
  <si>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</si>
  <si>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</si>
  <si>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</si>
  <si>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</si>
  <si>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</si>
  <si>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</si>
  <si>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</si>
  <si>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</si>
  <si>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</si>
  <si>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</si>
  <si>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</si>
  <si>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</si>
  <si>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</si>
  <si>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</si>
  <si>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</si>
  <si>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</si>
  <si>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</si>
  <si>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</si>
  <si>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</si>
  <si>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</si>
  <si>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</si>
  <si>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</si>
  <si>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</si>
  <si>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</si>
  <si>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</si>
  <si>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</si>
  <si>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</si>
  <si>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</si>
  <si>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</si>
  <si>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</si>
  <si>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</si>
  <si>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</si>
  <si>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</si>
  <si>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</si>
  <si>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</si>
  <si>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</si>
  <si>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</si>
  <si>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</si>
  <si>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</si>
  <si>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</si>
  <si>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</si>
  <si>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</si>
  <si>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</si>
  <si>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</si>
  <si>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</si>
  <si>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</si>
  <si>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</si>
  <si>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</si>
  <si>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</si>
  <si>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</si>
  <si>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</si>
  <si>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</si>
  <si>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</si>
  <si>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</si>
  <si>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</si>
  <si>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</si>
  <si>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</si>
  <si>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</si>
  <si>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</si>
  <si>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</si>
  <si>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</si>
  <si>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</si>
  <si>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</si>
  <si>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</si>
  <si>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</si>
  <si>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</si>
  <si>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</si>
  <si>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</si>
  <si>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</si>
  <si>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</si>
  <si>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</si>
  <si>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</si>
  <si>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</si>
  <si>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</si>
  <si>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</si>
  <si>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</si>
  <si>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</si>
  <si>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</si>
  <si>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</si>
  <si>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</si>
  <si>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</si>
  <si>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</si>
  <si>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</si>
  <si>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</si>
  <si>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</si>
  <si>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</si>
  <si>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</si>
  <si>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</si>
  <si>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</si>
  <si>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</si>
  <si>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</si>
  <si>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</si>
  <si>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</si>
  <si>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</si>
  <si>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</si>
  <si>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</si>
  <si>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</si>
  <si>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</si>
  <si>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</si>
  <si>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</si>
  <si>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</si>
  <si>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</si>
  <si>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</si>
  <si>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</si>
  <si>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</si>
  <si>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</si>
  <si>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</si>
  <si>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</si>
  <si>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</si>
  <si>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</si>
  <si>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</si>
  <si>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</si>
  <si>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</si>
  <si>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</si>
  <si>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</si>
  <si>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</si>
  <si>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</si>
  <si>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</si>
  <si>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</si>
  <si>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</si>
  <si>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</si>
  <si>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</si>
  <si>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</si>
  <si>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</si>
  <si>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</si>
  <si>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</si>
  <si>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</si>
  <si>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</si>
  <si>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</si>
  <si>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</si>
  <si>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</si>
  <si>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</si>
  <si>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</si>
  <si>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</si>
  <si>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</si>
  <si>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</si>
  <si>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</si>
  <si>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</si>
  <si>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</si>
  <si>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</si>
  <si>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</si>
  <si>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</si>
  <si>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</si>
  <si>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</si>
  <si>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</si>
  <si>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</si>
  <si>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</si>
  <si>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</si>
  <si>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</si>
  <si>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</si>
  <si>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</si>
  <si>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</si>
  <si>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</si>
  <si>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</si>
  <si>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</si>
  <si>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</si>
  <si>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</si>
  <si>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</si>
  <si>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</si>
  <si>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</si>
  <si>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</si>
  <si>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</si>
  <si>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</si>
  <si>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</si>
  <si>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</si>
  <si>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</si>
  <si>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</si>
  <si>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</si>
  <si>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</si>
  <si>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</si>
  <si>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</si>
  <si>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</si>
  <si>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</si>
  <si>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</si>
  <si>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</si>
  <si>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</si>
  <si>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</si>
  <si>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</si>
  <si>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</si>
  <si>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</si>
  <si>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</si>
  <si>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</si>
  <si>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</si>
  <si>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</si>
  <si>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</si>
  <si>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</si>
  <si>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</si>
  <si>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</si>
  <si>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</si>
  <si>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</si>
  <si>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</si>
  <si>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</si>
  <si>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</si>
  <si>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</si>
  <si>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</si>
  <si>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</si>
  <si>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</si>
  <si>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</si>
  <si>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</si>
  <si>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</si>
  <si>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</si>
  <si>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</si>
  <si>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</si>
  <si>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</si>
  <si>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</si>
  <si>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</si>
  <si>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</si>
  <si>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</si>
  <si>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</si>
  <si>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</si>
  <si>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</si>
  <si>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</si>
  <si>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</si>
  <si>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</si>
  <si>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</si>
  <si>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</si>
  <si>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</si>
  <si>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</si>
  <si>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</si>
  <si>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</si>
  <si>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</si>
  <si>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</si>
  <si>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</si>
  <si>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</si>
  <si>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</si>
  <si>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</si>
  <si>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</si>
  <si>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</si>
  <si>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</si>
  <si>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</si>
  <si>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</si>
  <si>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</si>
  <si>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</si>
  <si>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</si>
  <si>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</si>
  <si>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</si>
  <si>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</si>
  <si>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</si>
  <si>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</si>
  <si>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</si>
  <si>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</si>
  <si>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</si>
  <si>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</si>
  <si>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</si>
  <si>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</si>
  <si>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</si>
  <si>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</si>
  <si>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</si>
  <si>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</si>
  <si>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</si>
  <si>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</si>
  <si>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</si>
  <si>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</si>
  <si>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</si>
  <si>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</si>
  <si>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</si>
  <si>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</si>
  <si>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</si>
  <si>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</si>
  <si>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</si>
  <si>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</si>
  <si>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</si>
  <si>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</si>
  <si>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</si>
  <si>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</si>
  <si>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</si>
  <si>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</si>
  <si>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</si>
  <si>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</si>
  <si>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</si>
  <si>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</si>
  <si>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</si>
  <si>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</si>
  <si>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</si>
  <si>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</si>
  <si>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</si>
  <si>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</si>
  <si>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</si>
  <si>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</si>
  <si>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</si>
  <si>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</si>
  <si>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</si>
  <si>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</si>
  <si>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</si>
  <si>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</si>
  <si>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</si>
  <si>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</si>
  <si>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</si>
  <si>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</si>
  <si>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</si>
  <si>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</si>
  <si>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</si>
  <si>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</si>
  <si>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</si>
  <si>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</si>
  <si>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</si>
  <si>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</si>
  <si>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</si>
  <si>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</si>
  <si>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</si>
  <si>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</si>
  <si>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</si>
  <si>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</si>
  <si>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</si>
  <si>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</si>
  <si>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</si>
  <si>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</si>
  <si>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</si>
  <si>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</si>
  <si>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</si>
  <si>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</si>
  <si>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</si>
  <si>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</si>
  <si>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</si>
  <si>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</si>
  <si>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</si>
  <si>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</si>
  <si>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</si>
  <si>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</si>
  <si>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</si>
  <si>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</si>
  <si>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</si>
  <si>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</si>
  <si>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</si>
  <si>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</si>
  <si>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</si>
  <si>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</si>
  <si>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</si>
  <si>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</si>
  <si>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</si>
  <si>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</si>
  <si>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</si>
  <si>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</si>
  <si>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</si>
  <si>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</si>
  <si>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</si>
  <si>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</si>
  <si>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</si>
  <si>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</si>
  <si>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</si>
  <si>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</si>
  <si>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</si>
  <si>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</si>
  <si>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</si>
  <si>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</si>
  <si>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</si>
  <si>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</si>
  <si>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</si>
  <si>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</si>
  <si>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</si>
  <si>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</si>
  <si>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</si>
  <si>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</si>
  <si>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</si>
  <si>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</si>
  <si>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</si>
  <si>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</si>
  <si>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</si>
  <si>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</si>
  <si>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</si>
  <si>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</si>
  <si>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</si>
  <si>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</si>
  <si>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</si>
  <si>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</si>
  <si>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</si>
  <si>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</si>
  <si>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</si>
  <si>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</si>
  <si>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</si>
  <si>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</si>
  <si>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</si>
  <si>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</si>
  <si>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</si>
  <si>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</si>
  <si>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</si>
  <si>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</si>
  <si>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</si>
  <si>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</si>
  <si>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</si>
  <si>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</si>
  <si>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</si>
  <si>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</si>
  <si>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</si>
  <si>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</si>
  <si>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</si>
  <si>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</si>
  <si>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</si>
  <si>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</si>
  <si>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</si>
  <si>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</si>
  <si>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</si>
  <si>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</si>
  <si>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</si>
  <si>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</si>
  <si>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</si>
  <si>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</si>
  <si>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</si>
  <si>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</si>
  <si>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</si>
  <si>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</si>
  <si>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</si>
  <si>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</si>
  <si>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</si>
  <si>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</si>
  <si>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</si>
  <si>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</si>
  <si>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</si>
  <si>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</si>
  <si>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</si>
  <si>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</si>
  <si>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</si>
  <si>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</si>
  <si>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</si>
  <si>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</si>
  <si>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</si>
  <si>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</si>
  <si>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</si>
  <si>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</si>
  <si>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</si>
  <si>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</si>
  <si>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</si>
  <si>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</si>
  <si>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</si>
  <si>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</si>
  <si>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</si>
  <si>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</si>
  <si>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</si>
  <si>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</si>
  <si>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</si>
  <si>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</si>
  <si>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</si>
  <si>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</si>
  <si>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</si>
  <si>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</si>
  <si>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</si>
  <si>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</si>
  <si>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</si>
  <si>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</si>
  <si>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</si>
  <si>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</si>
  <si>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</si>
  <si>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</si>
  <si>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</si>
  <si>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</si>
  <si>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</si>
  <si>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</si>
  <si>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</si>
  <si>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</si>
  <si>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</si>
  <si>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</si>
  <si>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</si>
  <si>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</si>
  <si>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</si>
  <si>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</si>
  <si>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</si>
  <si>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</si>
  <si>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</si>
  <si>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</si>
  <si>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</si>
  <si>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</si>
  <si>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</si>
  <si>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</si>
  <si>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</si>
  <si>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</si>
  <si>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</si>
  <si>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</si>
  <si>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</si>
  <si>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</si>
  <si>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</si>
  <si>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</si>
  <si>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</si>
  <si>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</si>
  <si>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</si>
  <si>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</si>
  <si>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</si>
  <si>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</si>
  <si>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</si>
  <si>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</si>
  <si>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</si>
  <si>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</si>
  <si>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</si>
  <si>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</si>
  <si>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</si>
  <si>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</si>
  <si>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</si>
  <si>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</si>
  <si>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</si>
  <si>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</si>
  <si>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</si>
  <si>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</si>
  <si>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</si>
  <si>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</si>
  <si>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</si>
  <si>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</si>
  <si>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</si>
  <si>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</si>
  <si>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</si>
  <si>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</si>
  <si>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</si>
  <si>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</si>
  <si>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</si>
  <si>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</si>
  <si>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</si>
  <si>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</si>
  <si>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</si>
  <si>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</si>
  <si>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</si>
  <si>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</si>
  <si>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</si>
  <si>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</si>
  <si>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</si>
  <si>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</si>
  <si>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</si>
  <si>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</si>
  <si>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</si>
  <si>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</si>
  <si>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</si>
  <si>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</si>
  <si>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</si>
  <si>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</si>
  <si>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</si>
  <si>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</si>
  <si>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</si>
  <si>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</si>
  <si>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</si>
  <si>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</si>
  <si>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</si>
  <si>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</si>
  <si>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</si>
  <si>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</si>
  <si>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</si>
  <si>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</si>
  <si>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</si>
  <si>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</si>
  <si>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</si>
  <si>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</si>
  <si>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</si>
  <si>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</si>
  <si>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</si>
  <si>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</si>
  <si>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</si>
  <si>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</si>
  <si>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</si>
  <si>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</si>
  <si>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</si>
  <si>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</si>
  <si>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</si>
  <si>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</si>
  <si>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</si>
  <si>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</si>
  <si>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</si>
  <si>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</si>
  <si>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</si>
  <si>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</si>
  <si>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</si>
  <si>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</si>
  <si>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</si>
  <si>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</si>
  <si>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</si>
  <si>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</si>
  <si>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</si>
  <si>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</si>
  <si>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</si>
  <si>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</si>
  <si>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</si>
  <si>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</si>
  <si>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</si>
  <si>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</si>
  <si>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</si>
  <si>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</si>
  <si>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</si>
  <si>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</si>
  <si>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</si>
  <si>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</si>
  <si>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</si>
  <si>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</si>
  <si>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</si>
  <si>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</si>
  <si>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</si>
  <si>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</si>
  <si>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</si>
  <si>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</si>
  <si>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</si>
  <si>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</si>
  <si>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</si>
  <si>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</si>
  <si>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</si>
  <si>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</si>
  <si>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</si>
  <si>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</si>
  <si>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</si>
  <si>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</si>
  <si>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</si>
  <si>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</si>
  <si>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</si>
  <si>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</si>
  <si>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</si>
  <si>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</si>
  <si>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</si>
  <si>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</si>
  <si>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</si>
  <si>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</si>
  <si>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</si>
  <si>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</si>
  <si>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</si>
  <si>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</si>
  <si>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</si>
  <si>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</si>
  <si>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</si>
  <si>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</si>
  <si>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</si>
  <si>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</si>
  <si>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</si>
  <si>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</si>
  <si>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</si>
  <si>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</si>
  <si>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</si>
  <si>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</si>
  <si>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</si>
  <si>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</si>
  <si>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</si>
  <si>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</si>
  <si>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</si>
  <si>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</si>
  <si>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</si>
  <si>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</si>
  <si>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</si>
  <si>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</si>
  <si>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</si>
  <si>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</si>
  <si>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</si>
  <si>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</si>
  <si>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</si>
  <si>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</si>
  <si>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</si>
  <si>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</si>
  <si>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</si>
  <si>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</si>
  <si>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</si>
  <si>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</si>
  <si>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</si>
  <si>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</si>
  <si>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</si>
  <si>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</si>
  <si>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</si>
  <si>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</si>
  <si>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</si>
  <si>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</si>
  <si>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</si>
  <si>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</si>
  <si>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</si>
  <si>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</si>
  <si>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</si>
  <si>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</si>
  <si>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</si>
  <si>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</si>
  <si>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</si>
  <si>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</si>
  <si>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</si>
  <si>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</si>
  <si>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</si>
  <si>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</si>
  <si>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</si>
  <si>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</si>
  <si>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</si>
  <si>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</si>
  <si>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</si>
  <si>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</si>
  <si>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</si>
  <si>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</si>
  <si>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</si>
  <si>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</si>
  <si>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</si>
  <si>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</si>
  <si>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</si>
  <si>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</si>
  <si>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</si>
  <si>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</si>
  <si>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</si>
  <si>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</si>
  <si>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</si>
  <si>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</si>
  <si>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</si>
  <si>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</si>
  <si>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</si>
  <si>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</si>
  <si>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</si>
  <si>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</si>
  <si>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</si>
  <si>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</si>
  <si>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</si>
  <si>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</si>
  <si>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</si>
  <si>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</si>
  <si>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</si>
  <si>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</si>
  <si>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</si>
  <si>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</si>
  <si>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</si>
  <si>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</si>
  <si>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</si>
  <si>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</si>
  <si>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</si>
  <si>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</si>
  <si>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</si>
  <si>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</si>
  <si>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</si>
  <si>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</si>
  <si>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</si>
  <si>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</si>
  <si>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</si>
  <si>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</si>
  <si>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</si>
  <si>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</si>
  <si>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</si>
  <si>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</si>
  <si>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</si>
  <si>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</si>
  <si>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</si>
  <si>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</si>
  <si>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</si>
  <si>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</si>
  <si>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</si>
  <si>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</si>
  <si>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</si>
  <si>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</si>
  <si>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</si>
  <si>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</si>
  <si>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</si>
  <si>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</si>
  <si>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</si>
  <si>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</si>
  <si>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</si>
  <si>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</si>
  <si>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</si>
  <si>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</si>
  <si>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</si>
  <si>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</si>
  <si>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</si>
  <si>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</si>
  <si>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</si>
  <si>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</si>
  <si>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</si>
  <si>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</si>
  <si>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</si>
  <si>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</si>
  <si>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</si>
  <si>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</si>
  <si>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</si>
  <si>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</si>
  <si>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</si>
  <si>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</si>
  <si>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</si>
  <si>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</si>
  <si>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</si>
  <si>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</si>
  <si>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</si>
  <si>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</si>
  <si>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</si>
  <si>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</si>
  <si>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</si>
  <si>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</si>
  <si>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</si>
  <si>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</si>
  <si>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</si>
  <si>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</si>
  <si>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</si>
  <si>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</si>
  <si>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</si>
  <si>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</si>
  <si>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</si>
  <si>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</si>
  <si>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</si>
  <si>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</si>
  <si>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</si>
  <si>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</si>
  <si>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</si>
  <si>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</si>
  <si>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</si>
  <si>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</si>
  <si>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</si>
  <si>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</si>
  <si>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</si>
  <si>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</si>
  <si>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</si>
  <si>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</si>
  <si>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</si>
  <si>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</si>
  <si>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</si>
  <si>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</si>
  <si>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</si>
  <si>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</si>
  <si>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</si>
  <si>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</si>
  <si>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</si>
  <si>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</si>
  <si>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</si>
  <si>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</si>
  <si>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</si>
  <si>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</si>
  <si>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</si>
  <si>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</si>
  <si>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</si>
  <si>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</si>
  <si>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</si>
  <si>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</si>
  <si>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</si>
  <si>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</si>
  <si>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</si>
  <si>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</si>
  <si>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</si>
  <si>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</si>
  <si>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</si>
  <si>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</si>
  <si>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</si>
  <si>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</si>
  <si>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</si>
  <si>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</si>
  <si>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</si>
  <si>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</si>
  <si>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</si>
  <si>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</si>
  <si>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</si>
  <si>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</si>
  <si>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</si>
  <si>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</si>
  <si>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</si>
  <si>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</si>
  <si>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</si>
  <si>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</si>
  <si>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</si>
  <si>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</si>
  <si>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</si>
  <si>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</si>
  <si>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</si>
  <si>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</si>
  <si>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</si>
  <si>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</si>
  <si>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</si>
  <si>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</si>
  <si>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</si>
  <si>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</si>
  <si>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</si>
  <si>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</si>
  <si>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</si>
  <si>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</si>
  <si>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</si>
  <si>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</si>
  <si>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</si>
  <si>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</si>
  <si>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</si>
  <si>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</si>
  <si>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</si>
  <si>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</si>
  <si>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</si>
  <si>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</si>
  <si>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</si>
  <si>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</si>
  <si>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</si>
  <si>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</si>
  <si>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</si>
  <si>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</si>
  <si>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</si>
  <si>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</si>
  <si>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</si>
  <si>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</si>
  <si>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</si>
  <si>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</si>
  <si>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</si>
  <si>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</si>
  <si>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</si>
  <si>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</si>
  <si>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</si>
  <si>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</si>
  <si>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</si>
  <si>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</si>
  <si>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</si>
  <si>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</si>
  <si>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</si>
  <si>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</si>
  <si>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</si>
  <si>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</si>
  <si>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</si>
  <si>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</si>
  <si>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</si>
  <si>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</si>
  <si>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</si>
  <si>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</si>
  <si>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</si>
  <si>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</si>
  <si>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</si>
  <si>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</si>
  <si>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</si>
  <si>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</si>
  <si>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</si>
  <si>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</si>
  <si>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</si>
  <si>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</si>
  <si>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</si>
  <si>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</si>
  <si>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</si>
  <si>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</si>
  <si>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</si>
  <si>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</si>
  <si>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</si>
  <si>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</si>
  <si>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</si>
  <si>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</si>
  <si>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</si>
  <si>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</si>
  <si>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</si>
  <si>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</si>
  <si>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</si>
  <si>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</si>
  <si>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</si>
  <si>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</si>
  <si>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</si>
  <si>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</si>
  <si>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</si>
  <si>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</si>
  <si>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</si>
  <si>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</si>
  <si>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</si>
  <si>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</si>
  <si>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</si>
  <si>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</si>
  <si>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</si>
  <si>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</si>
  <si>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</si>
  <si>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</si>
  <si>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</si>
  <si>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</si>
  <si>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</si>
  <si>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</si>
  <si>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</si>
  <si>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</si>
  <si>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</si>
  <si>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</si>
  <si>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</si>
  <si>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</si>
  <si>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</si>
  <si>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</si>
  <si>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</si>
  <si>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</si>
  <si>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</si>
  <si>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</si>
  <si>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</si>
  <si>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</si>
  <si>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</si>
  <si>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</si>
  <si>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</si>
  <si>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</si>
  <si>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</si>
  <si>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</si>
  <si>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</si>
  <si>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</si>
  <si>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</si>
  <si>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</si>
  <si>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</si>
  <si>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</si>
  <si>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</si>
  <si>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</si>
  <si>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</si>
  <si>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</si>
  <si>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</si>
  <si>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</si>
  <si>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</si>
  <si>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</si>
  <si>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</si>
  <si>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</si>
  <si>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</si>
  <si>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</si>
  <si>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</si>
  <si>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</si>
  <si>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</si>
  <si>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</si>
  <si>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</si>
  <si>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</si>
  <si>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</si>
  <si>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</si>
  <si>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</si>
  <si>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</si>
  <si>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</si>
  <si>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</si>
  <si>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</si>
  <si>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</si>
  <si>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</si>
  <si>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</si>
  <si>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</si>
  <si>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</si>
  <si>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</si>
  <si>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</si>
  <si>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</si>
  <si>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</si>
  <si>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</si>
  <si>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</si>
  <si>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</si>
  <si>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</si>
  <si>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</si>
  <si>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</si>
  <si>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</si>
  <si>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</si>
  <si>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</si>
  <si>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</si>
  <si>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</si>
  <si>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</si>
  <si>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</si>
  <si>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</si>
  <si>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</si>
  <si>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</si>
  <si>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</si>
  <si>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</si>
  <si>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</si>
  <si>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</si>
  <si>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</si>
  <si>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</si>
  <si>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</si>
  <si>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</si>
  <si>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</si>
  <si>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</si>
  <si>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</si>
  <si>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</si>
  <si>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</si>
  <si>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</si>
  <si>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</si>
  <si>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</si>
  <si>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</si>
  <si>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</si>
  <si>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</si>
  <si>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</si>
  <si>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</si>
  <si>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</si>
  <si>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</si>
  <si>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</si>
  <si>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</si>
  <si>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</si>
  <si>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</si>
  <si>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</si>
  <si>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</si>
  <si>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</si>
  <si>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</si>
  <si>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</si>
  <si>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</si>
  <si>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</si>
  <si>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</si>
  <si>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</si>
  <si>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</si>
  <si>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</si>
  <si>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</si>
  <si>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</si>
  <si>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</si>
  <si>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</si>
  <si>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</si>
  <si>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</si>
  <si>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</si>
  <si>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</si>
  <si>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</si>
  <si>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</si>
  <si>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</si>
  <si>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</si>
  <si>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</si>
  <si>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</si>
  <si>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</si>
  <si>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</si>
  <si>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</si>
  <si>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</si>
  <si>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</si>
  <si>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</si>
  <si>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</si>
  <si>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</si>
  <si>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</si>
  <si>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</si>
  <si>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</si>
  <si>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</si>
  <si>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</si>
  <si>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</si>
  <si>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</si>
  <si>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</si>
  <si>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</si>
  <si>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</si>
  <si>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</si>
  <si>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</si>
  <si>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</si>
  <si>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</si>
  <si>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</si>
  <si>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</si>
  <si>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</si>
  <si>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</si>
  <si>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</si>
  <si>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</si>
  <si>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</si>
  <si>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</si>
  <si>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</si>
  <si>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</si>
  <si>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</si>
  <si>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</si>
  <si>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</si>
  <si>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</si>
  <si>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</si>
  <si>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</si>
  <si>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</si>
  <si>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</si>
  <si>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</si>
  <si>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</si>
  <si>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</si>
  <si>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</si>
  <si>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</si>
  <si>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</si>
  <si>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</si>
  <si>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</si>
  <si>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</si>
  <si>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</si>
  <si>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</si>
  <si>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</si>
  <si>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</si>
  <si>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</si>
  <si>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</si>
  <si>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</si>
  <si>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</si>
  <si>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</si>
  <si>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</si>
  <si>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</si>
  <si>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</si>
  <si>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</si>
  <si>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</si>
  <si>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</si>
  <si>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</si>
  <si>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</si>
  <si>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</si>
  <si>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</si>
  <si>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</si>
  <si>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</si>
  <si>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</si>
  <si>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</si>
  <si>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</si>
  <si>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</si>
  <si>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</si>
  <si>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</si>
  <si>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</si>
  <si>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</si>
  <si>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</si>
  <si>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</si>
  <si>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</si>
  <si>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</si>
  <si>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</si>
  <si>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</si>
  <si>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</si>
  <si>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</si>
  <si>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</si>
  <si>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</si>
  <si>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</si>
  <si>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</si>
  <si>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</si>
  <si>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</si>
  <si>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</si>
  <si>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</si>
  <si>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</si>
  <si>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</si>
  <si>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</si>
  <si>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</si>
  <si>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</si>
  <si>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</si>
  <si>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</si>
  <si>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</si>
  <si>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</si>
  <si>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</si>
  <si>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</si>
  <si>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</si>
  <si>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</si>
  <si>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</si>
  <si>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</si>
  <si>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</si>
  <si>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</si>
  <si>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</si>
  <si>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</si>
  <si>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</si>
  <si>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</si>
  <si>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</si>
  <si>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</si>
  <si>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</si>
  <si>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</si>
  <si>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</si>
  <si>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</si>
  <si>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</si>
  <si>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</si>
  <si>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</si>
  <si>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</si>
  <si>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</si>
  <si>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</si>
  <si>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</si>
  <si>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</si>
  <si>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</si>
  <si>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</si>
  <si>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</si>
  <si>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</si>
  <si>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</si>
  <si>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</si>
  <si>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</si>
  <si>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</si>
  <si>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</si>
  <si>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</si>
  <si>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</si>
  <si>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</si>
  <si>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</si>
  <si>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New Mexico</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</si>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</sst>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104059</v>
      </c>
      <c r="F6" s="9" t="str">
        <f>IF($B6="N/A","N/A",IF(E6&lt;0,"No","Yes"))</f>
        <v>N/A</v>
      </c>
      <c r="G6" s="35">
        <v>99849</v>
      </c>
      <c r="H6" s="9" t="str">
        <f>IF($B6="N/A","N/A",IF(G6&lt;0,"No","Yes"))</f>
        <v>N/A</v>
      </c>
      <c r="I6" s="10" t="s">
        <v>217</v>
      </c>
      <c r="J6" s="10">
        <v>-4.05</v>
      </c>
      <c r="K6" s="9" t="str">
        <f t="shared" ref="K6:K11" si="0">IF(J6="Div by 0", "N/A", IF(J6="N/A","N/A", IF(J6&gt;30, "No", IF(J6&lt;-30, "No", "Yes"))))</f>
        <v>Yes</v>
      </c>
    </row>
    <row r="7" spans="1:11" x14ac:dyDescent="0.2">
      <c r="A7" s="78" t="s">
        <v>445</v>
      </c>
      <c r="B7" s="97" t="s">
        <v>217</v>
      </c>
      <c r="C7" s="9" t="s">
        <v>217</v>
      </c>
      <c r="D7" s="9" t="str">
        <f t="shared" ref="D7:D11" si="1">IF($B7="N/A","N/A",IF(C7&lt;0,"No","Yes"))</f>
        <v>N/A</v>
      </c>
      <c r="E7" s="9">
        <v>51.732190392</v>
      </c>
      <c r="F7" s="9" t="str">
        <f t="shared" ref="F7:F11" si="2">IF($B7="N/A","N/A",IF(E7&lt;0,"No","Yes"))</f>
        <v>N/A</v>
      </c>
      <c r="G7" s="9">
        <v>64.325130947999995</v>
      </c>
      <c r="H7" s="9" t="str">
        <f t="shared" ref="H7:H11" si="3">IF($B7="N/A","N/A",IF(G7&lt;0,"No","Yes"))</f>
        <v>N/A</v>
      </c>
      <c r="I7" s="10" t="s">
        <v>217</v>
      </c>
      <c r="J7" s="10">
        <v>24.34</v>
      </c>
      <c r="K7" s="9" t="str">
        <f t="shared" si="0"/>
        <v>Yes</v>
      </c>
    </row>
    <row r="8" spans="1:11" x14ac:dyDescent="0.2">
      <c r="A8" s="78" t="s">
        <v>446</v>
      </c>
      <c r="B8" s="97" t="s">
        <v>217</v>
      </c>
      <c r="C8" s="9" t="s">
        <v>217</v>
      </c>
      <c r="D8" s="9" t="str">
        <f t="shared" si="1"/>
        <v>N/A</v>
      </c>
      <c r="E8" s="9">
        <v>24.356374749</v>
      </c>
      <c r="F8" s="9" t="str">
        <f t="shared" si="2"/>
        <v>N/A</v>
      </c>
      <c r="G8" s="9">
        <v>26.671273623000001</v>
      </c>
      <c r="H8" s="9" t="str">
        <f t="shared" si="3"/>
        <v>N/A</v>
      </c>
      <c r="I8" s="10" t="s">
        <v>217</v>
      </c>
      <c r="J8" s="10">
        <v>9.5039999999999996</v>
      </c>
      <c r="K8" s="9" t="str">
        <f t="shared" si="0"/>
        <v>Yes</v>
      </c>
    </row>
    <row r="9" spans="1:11" x14ac:dyDescent="0.2">
      <c r="A9" s="78" t="s">
        <v>447</v>
      </c>
      <c r="B9" s="97" t="s">
        <v>217</v>
      </c>
      <c r="C9" s="9" t="s">
        <v>217</v>
      </c>
      <c r="D9" s="9" t="str">
        <f t="shared" si="1"/>
        <v>N/A</v>
      </c>
      <c r="E9" s="9">
        <v>23.490519801000001</v>
      </c>
      <c r="F9" s="9" t="str">
        <f t="shared" si="2"/>
        <v>N/A</v>
      </c>
      <c r="G9" s="9">
        <v>8.6029905157000002</v>
      </c>
      <c r="H9" s="9" t="str">
        <f t="shared" si="3"/>
        <v>N/A</v>
      </c>
      <c r="I9" s="10" t="s">
        <v>217</v>
      </c>
      <c r="J9" s="10">
        <v>-63.4</v>
      </c>
      <c r="K9" s="9" t="str">
        <f t="shared" si="0"/>
        <v>No</v>
      </c>
    </row>
    <row r="10" spans="1:11" x14ac:dyDescent="0.2">
      <c r="A10" s="78" t="s">
        <v>448</v>
      </c>
      <c r="B10" s="97" t="s">
        <v>217</v>
      </c>
      <c r="C10" s="9" t="s">
        <v>217</v>
      </c>
      <c r="D10" s="9" t="str">
        <f t="shared" si="1"/>
        <v>N/A</v>
      </c>
      <c r="E10" s="9">
        <v>0.1403050193</v>
      </c>
      <c r="F10" s="9" t="str">
        <f t="shared" si="2"/>
        <v>N/A</v>
      </c>
      <c r="G10" s="9">
        <v>0.1281935723</v>
      </c>
      <c r="H10" s="9" t="str">
        <f t="shared" si="3"/>
        <v>N/A</v>
      </c>
      <c r="I10" s="10" t="s">
        <v>217</v>
      </c>
      <c r="J10" s="10">
        <v>-8.6300000000000008</v>
      </c>
      <c r="K10" s="9" t="str">
        <f t="shared" si="0"/>
        <v>Yes</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70.246686976000007</v>
      </c>
      <c r="F12" s="9" t="str">
        <f t="shared" ref="F12:F23" si="5">IF($B12="N/A","N/A",IF(E12&lt;0,"No","Yes"))</f>
        <v>N/A</v>
      </c>
      <c r="G12" s="9">
        <v>88.493625374000004</v>
      </c>
      <c r="H12" s="9" t="str">
        <f t="shared" ref="H12:H23" si="6">IF($B12="N/A","N/A",IF(G12&lt;0,"No","Yes"))</f>
        <v>N/A</v>
      </c>
      <c r="I12" s="10" t="s">
        <v>217</v>
      </c>
      <c r="J12" s="10">
        <v>25.98</v>
      </c>
      <c r="K12" s="9" t="str">
        <f t="shared" ref="K12:K23" si="7">IF(J12="Div by 0", "N/A", IF(J12="N/A","N/A", IF(J12&gt;30, "No", IF(J12&lt;-30, "No", "Yes"))))</f>
        <v>Yes</v>
      </c>
    </row>
    <row r="13" spans="1:11" x14ac:dyDescent="0.2">
      <c r="A13" s="78" t="s">
        <v>654</v>
      </c>
      <c r="B13" s="97" t="s">
        <v>217</v>
      </c>
      <c r="C13" s="9" t="s">
        <v>217</v>
      </c>
      <c r="D13" s="9" t="str">
        <f t="shared" si="4"/>
        <v>N/A</v>
      </c>
      <c r="E13" s="9">
        <v>99.500670333000002</v>
      </c>
      <c r="F13" s="9" t="str">
        <f t="shared" si="5"/>
        <v>N/A</v>
      </c>
      <c r="G13" s="9">
        <v>99.940018108000004</v>
      </c>
      <c r="H13" s="9" t="str">
        <f t="shared" si="6"/>
        <v>N/A</v>
      </c>
      <c r="I13" s="10" t="s">
        <v>217</v>
      </c>
      <c r="J13" s="10">
        <v>0.44159999999999999</v>
      </c>
      <c r="K13" s="9" t="str">
        <f t="shared" si="7"/>
        <v>Yes</v>
      </c>
    </row>
    <row r="14" spans="1:11" x14ac:dyDescent="0.2">
      <c r="A14" s="78" t="s">
        <v>849</v>
      </c>
      <c r="B14" s="97" t="s">
        <v>217</v>
      </c>
      <c r="C14" s="10" t="s">
        <v>217</v>
      </c>
      <c r="D14" s="9" t="str">
        <f t="shared" si="4"/>
        <v>N/A</v>
      </c>
      <c r="E14" s="10">
        <v>13.175546175999999</v>
      </c>
      <c r="F14" s="9" t="str">
        <f t="shared" si="5"/>
        <v>N/A</v>
      </c>
      <c r="G14" s="10">
        <v>13.917220605000001</v>
      </c>
      <c r="H14" s="9" t="str">
        <f t="shared" si="6"/>
        <v>N/A</v>
      </c>
      <c r="I14" s="10" t="s">
        <v>217</v>
      </c>
      <c r="J14" s="10">
        <v>5.6289999999999996</v>
      </c>
      <c r="K14" s="9" t="str">
        <f t="shared" si="7"/>
        <v>Yes</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2.4024832100000001E-2</v>
      </c>
      <c r="F18" s="9" t="str">
        <f t="shared" si="5"/>
        <v>N/A</v>
      </c>
      <c r="G18" s="9">
        <v>7.2108884400000003E-2</v>
      </c>
      <c r="H18" s="9" t="str">
        <f t="shared" si="6"/>
        <v>N/A</v>
      </c>
      <c r="I18" s="10" t="s">
        <v>217</v>
      </c>
      <c r="J18" s="10">
        <v>200.1</v>
      </c>
      <c r="K18" s="9" t="str">
        <f t="shared" si="7"/>
        <v>No</v>
      </c>
    </row>
    <row r="19" spans="1:11" x14ac:dyDescent="0.2">
      <c r="A19" s="78" t="s">
        <v>209</v>
      </c>
      <c r="B19" s="97" t="s">
        <v>217</v>
      </c>
      <c r="C19" s="9" t="s">
        <v>217</v>
      </c>
      <c r="D19" s="9" t="str">
        <f t="shared" si="4"/>
        <v>N/A</v>
      </c>
      <c r="E19" s="9">
        <v>100</v>
      </c>
      <c r="F19" s="9" t="str">
        <f t="shared" si="5"/>
        <v>N/A</v>
      </c>
      <c r="G19" s="9">
        <v>100</v>
      </c>
      <c r="H19" s="9" t="str">
        <f t="shared" si="6"/>
        <v>N/A</v>
      </c>
      <c r="I19" s="10" t="s">
        <v>217</v>
      </c>
      <c r="J19" s="10">
        <v>0</v>
      </c>
      <c r="K19" s="9" t="str">
        <f t="shared" si="7"/>
        <v>Yes</v>
      </c>
    </row>
    <row r="20" spans="1:11" x14ac:dyDescent="0.2">
      <c r="A20" s="78" t="s">
        <v>851</v>
      </c>
      <c r="B20" s="97" t="s">
        <v>217</v>
      </c>
      <c r="C20" s="10" t="s">
        <v>217</v>
      </c>
      <c r="D20" s="9" t="str">
        <f t="shared" si="4"/>
        <v>N/A</v>
      </c>
      <c r="E20" s="10">
        <v>11.52</v>
      </c>
      <c r="F20" s="9" t="str">
        <f t="shared" si="5"/>
        <v>N/A</v>
      </c>
      <c r="G20" s="10">
        <v>11.583333333000001</v>
      </c>
      <c r="H20" s="9" t="str">
        <f t="shared" si="6"/>
        <v>N/A</v>
      </c>
      <c r="I20" s="10" t="s">
        <v>217</v>
      </c>
      <c r="J20" s="10">
        <v>0.54979999999999996</v>
      </c>
      <c r="K20" s="9" t="str">
        <f t="shared" si="7"/>
        <v>Yes</v>
      </c>
    </row>
    <row r="21" spans="1:11" x14ac:dyDescent="0.2">
      <c r="A21" s="78" t="s">
        <v>658</v>
      </c>
      <c r="B21" s="97" t="s">
        <v>217</v>
      </c>
      <c r="C21" s="9" t="s">
        <v>217</v>
      </c>
      <c r="D21" s="9" t="str">
        <f t="shared" si="4"/>
        <v>N/A</v>
      </c>
      <c r="E21" s="9">
        <v>29.729288191999999</v>
      </c>
      <c r="F21" s="9" t="str">
        <f t="shared" si="5"/>
        <v>N/A</v>
      </c>
      <c r="G21" s="9">
        <v>11.434265741000001</v>
      </c>
      <c r="H21" s="9" t="str">
        <f t="shared" si="6"/>
        <v>N/A</v>
      </c>
      <c r="I21" s="10" t="s">
        <v>217</v>
      </c>
      <c r="J21" s="10">
        <v>-61.5</v>
      </c>
      <c r="K21" s="9" t="str">
        <f t="shared" si="7"/>
        <v>No</v>
      </c>
    </row>
    <row r="22" spans="1:11" x14ac:dyDescent="0.2">
      <c r="A22" s="78" t="s">
        <v>1721</v>
      </c>
      <c r="B22" s="97" t="s">
        <v>217</v>
      </c>
      <c r="C22" s="9" t="s">
        <v>217</v>
      </c>
      <c r="D22" s="9" t="str">
        <f t="shared" si="4"/>
        <v>N/A</v>
      </c>
      <c r="E22" s="9">
        <v>99.990302560000003</v>
      </c>
      <c r="F22" s="9" t="str">
        <f t="shared" si="5"/>
        <v>N/A</v>
      </c>
      <c r="G22" s="9">
        <v>99.886134710999997</v>
      </c>
      <c r="H22" s="9" t="str">
        <f t="shared" si="6"/>
        <v>N/A</v>
      </c>
      <c r="I22" s="10" t="s">
        <v>217</v>
      </c>
      <c r="J22" s="10">
        <v>-0.104</v>
      </c>
      <c r="K22" s="9" t="str">
        <f t="shared" si="7"/>
        <v>Yes</v>
      </c>
    </row>
    <row r="23" spans="1:11" x14ac:dyDescent="0.2">
      <c r="A23" s="78" t="s">
        <v>852</v>
      </c>
      <c r="B23" s="97" t="s">
        <v>217</v>
      </c>
      <c r="C23" s="10" t="s">
        <v>217</v>
      </c>
      <c r="D23" s="9" t="str">
        <f t="shared" si="4"/>
        <v>N/A</v>
      </c>
      <c r="E23" s="10">
        <v>6.3275789610000004</v>
      </c>
      <c r="F23" s="9" t="str">
        <f t="shared" si="5"/>
        <v>N/A</v>
      </c>
      <c r="G23" s="10">
        <v>10.644686074999999</v>
      </c>
      <c r="H23" s="9" t="str">
        <f t="shared" si="6"/>
        <v>N/A</v>
      </c>
      <c r="I23" s="10" t="s">
        <v>217</v>
      </c>
      <c r="J23" s="10">
        <v>68.23</v>
      </c>
      <c r="K23" s="9" t="str">
        <f t="shared" si="7"/>
        <v>No</v>
      </c>
    </row>
    <row r="24" spans="1:11" x14ac:dyDescent="0.2">
      <c r="A24" s="78" t="s">
        <v>15</v>
      </c>
      <c r="B24" s="97" t="s">
        <v>217</v>
      </c>
      <c r="C24" s="9" t="s">
        <v>217</v>
      </c>
      <c r="D24" s="9" t="str">
        <f>IF($B24="N/A","N/A",IF(C24&lt;0,"No","Yes"))</f>
        <v>N/A</v>
      </c>
      <c r="E24" s="9">
        <v>0</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v>84.52224219</v>
      </c>
      <c r="F25" s="9" t="str">
        <f>IF($B25="N/A","N/A",IF(E25&lt;0,"No","Yes"))</f>
        <v>N/A</v>
      </c>
      <c r="G25" s="9">
        <v>99.435147072000007</v>
      </c>
      <c r="H25" s="9" t="str">
        <f>IF($B25="N/A","N/A",IF(G25&lt;0,"No","Yes"))</f>
        <v>N/A</v>
      </c>
      <c r="I25" s="10" t="s">
        <v>217</v>
      </c>
      <c r="J25" s="10">
        <v>17.64</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84.195504473</v>
      </c>
      <c r="F27" s="9" t="str">
        <f t="shared" ref="F27:F30" si="10">IF($B27="N/A","N/A",IF(E27&lt;0,"No","Yes"))</f>
        <v>N/A</v>
      </c>
      <c r="G27" s="9">
        <v>99.171749341999998</v>
      </c>
      <c r="H27" s="9" t="str">
        <f t="shared" ref="H27:H30" si="11">IF($B27="N/A","N/A",IF(G27&lt;0,"No","Yes"))</f>
        <v>N/A</v>
      </c>
      <c r="I27" s="10" t="s">
        <v>217</v>
      </c>
      <c r="J27" s="10">
        <v>17.79</v>
      </c>
      <c r="K27" s="9" t="str">
        <f t="shared" si="8"/>
        <v>Yes</v>
      </c>
    </row>
    <row r="28" spans="1:11" x14ac:dyDescent="0.2">
      <c r="A28" s="28" t="s">
        <v>373</v>
      </c>
      <c r="B28" s="97" t="s">
        <v>217</v>
      </c>
      <c r="C28" s="9" t="s">
        <v>217</v>
      </c>
      <c r="D28" s="9" t="str">
        <f t="shared" si="9"/>
        <v>N/A</v>
      </c>
      <c r="E28" s="9">
        <v>4.7367358902000003</v>
      </c>
      <c r="F28" s="9" t="str">
        <f t="shared" si="10"/>
        <v>N/A</v>
      </c>
      <c r="G28" s="9">
        <v>3.8908752216</v>
      </c>
      <c r="H28" s="9" t="str">
        <f t="shared" si="11"/>
        <v>N/A</v>
      </c>
      <c r="I28" s="10" t="s">
        <v>217</v>
      </c>
      <c r="J28" s="10">
        <v>-17.899999999999999</v>
      </c>
      <c r="K28" s="9" t="str">
        <f t="shared" si="8"/>
        <v>Yes</v>
      </c>
    </row>
    <row r="29" spans="1:11" x14ac:dyDescent="0.2">
      <c r="A29" s="28" t="s">
        <v>375</v>
      </c>
      <c r="B29" s="97" t="s">
        <v>217</v>
      </c>
      <c r="C29" s="9" t="s">
        <v>217</v>
      </c>
      <c r="D29" s="9" t="str">
        <f t="shared" si="9"/>
        <v>N/A</v>
      </c>
      <c r="E29" s="9">
        <v>78.190257450000004</v>
      </c>
      <c r="F29" s="9" t="str">
        <f t="shared" si="10"/>
        <v>N/A</v>
      </c>
      <c r="G29" s="9">
        <v>93.440094543000001</v>
      </c>
      <c r="H29" s="9" t="str">
        <f t="shared" si="11"/>
        <v>N/A</v>
      </c>
      <c r="I29" s="10" t="s">
        <v>217</v>
      </c>
      <c r="J29" s="10">
        <v>19.5</v>
      </c>
      <c r="K29" s="9" t="str">
        <f t="shared" si="8"/>
        <v>Yes</v>
      </c>
    </row>
    <row r="30" spans="1:11" x14ac:dyDescent="0.2">
      <c r="A30" s="28" t="s">
        <v>376</v>
      </c>
      <c r="B30" s="97" t="s">
        <v>217</v>
      </c>
      <c r="C30" s="9" t="s">
        <v>217</v>
      </c>
      <c r="D30" s="9" t="str">
        <f t="shared" si="9"/>
        <v>N/A</v>
      </c>
      <c r="E30" s="9">
        <v>0.28829798480000002</v>
      </c>
      <c r="F30" s="9" t="str">
        <f t="shared" si="10"/>
        <v>N/A</v>
      </c>
      <c r="G30" s="9">
        <v>0.4136245731</v>
      </c>
      <c r="H30" s="9" t="str">
        <f t="shared" si="11"/>
        <v>N/A</v>
      </c>
      <c r="I30" s="10" t="s">
        <v>217</v>
      </c>
      <c r="J30" s="10">
        <v>43.47</v>
      </c>
      <c r="K30" s="9" t="str">
        <f t="shared" si="8"/>
        <v>No</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21172884</v>
      </c>
      <c r="D7" s="31" t="str">
        <f>IF($B7="N/A","N/A",IF(C7&gt;15,"No",IF(C7&lt;-15,"No","Yes")))</f>
        <v>N/A</v>
      </c>
      <c r="E7" s="30">
        <v>25453003</v>
      </c>
      <c r="F7" s="31" t="str">
        <f>IF($B7="N/A","N/A",IF(E7&gt;15,"No",IF(E7&lt;-15,"No","Yes")))</f>
        <v>N/A</v>
      </c>
      <c r="G7" s="30">
        <v>27597224</v>
      </c>
      <c r="H7" s="31" t="str">
        <f>IF($B7="N/A","N/A",IF(G7&gt;15,"No",IF(G7&lt;-15,"No","Yes")))</f>
        <v>N/A</v>
      </c>
      <c r="I7" s="32">
        <v>20.22</v>
      </c>
      <c r="J7" s="32">
        <v>8.4239999999999995</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14.563095187</v>
      </c>
      <c r="H8" s="31" t="str">
        <f>IF($B8="N/A","N/A",IF(G8&gt;15,"No",IF(G8&lt;-15,"No","Yes")))</f>
        <v>N/A</v>
      </c>
      <c r="I8" s="32" t="s">
        <v>217</v>
      </c>
      <c r="J8" s="32" t="s">
        <v>217</v>
      </c>
      <c r="K8" s="31" t="str">
        <f t="shared" si="0"/>
        <v>N/A</v>
      </c>
    </row>
    <row r="9" spans="1:11" x14ac:dyDescent="0.2">
      <c r="A9" s="81" t="s">
        <v>119</v>
      </c>
      <c r="B9" s="34" t="s">
        <v>217</v>
      </c>
      <c r="C9" s="90">
        <v>37.627594805000001</v>
      </c>
      <c r="D9" s="9" t="str">
        <f>IF($B9="N/A","N/A",IF(C9&gt;15,"No",IF(C9&lt;-15,"No","Yes")))</f>
        <v>N/A</v>
      </c>
      <c r="E9" s="9">
        <v>52.461904003999997</v>
      </c>
      <c r="F9" s="9" t="str">
        <f>IF($B9="N/A","N/A",IF(E9&gt;15,"No",IF(E9&lt;-15,"No","Yes")))</f>
        <v>N/A</v>
      </c>
      <c r="G9" s="9">
        <v>54.240292429</v>
      </c>
      <c r="H9" s="9" t="str">
        <f>IF($B9="N/A","N/A",IF(G9&gt;15,"No",IF(G9&lt;-15,"No","Yes")))</f>
        <v>N/A</v>
      </c>
      <c r="I9" s="10">
        <v>39.42</v>
      </c>
      <c r="J9" s="10">
        <v>3.39</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34.689903369</v>
      </c>
      <c r="D11" s="9" t="str">
        <f>IF($B11="N/A","N/A",IF(C11&gt;15,"No",IF(C11&lt;-15,"No","Yes")))</f>
        <v>N/A</v>
      </c>
      <c r="E11" s="9">
        <v>31.506537755</v>
      </c>
      <c r="F11" s="9" t="str">
        <f>IF($B11="N/A","N/A",IF(E11&gt;15,"No",IF(E11&lt;-15,"No","Yes")))</f>
        <v>N/A</v>
      </c>
      <c r="G11" s="9">
        <v>31.196612384000002</v>
      </c>
      <c r="H11" s="9" t="str">
        <f>IF($B11="N/A","N/A",IF(G11&gt;15,"No",IF(G11&lt;-15,"No","Yes")))</f>
        <v>N/A</v>
      </c>
      <c r="I11" s="10">
        <v>-9.18</v>
      </c>
      <c r="J11" s="10">
        <v>-0.98399999999999999</v>
      </c>
      <c r="K11" s="9" t="str">
        <f t="shared" si="0"/>
        <v>Yes</v>
      </c>
    </row>
    <row r="12" spans="1:11" x14ac:dyDescent="0.2">
      <c r="A12" s="81" t="s">
        <v>854</v>
      </c>
      <c r="B12" s="92" t="s">
        <v>218</v>
      </c>
      <c r="C12" s="90" t="s">
        <v>217</v>
      </c>
      <c r="D12" s="9" t="str">
        <f>IF(OR($B12="N/A",$C12="N/A"),"N/A",IF(C12&gt;100,"No",IF(C12&lt;95,"No","Yes")))</f>
        <v>N/A</v>
      </c>
      <c r="E12" s="90">
        <v>95.607997709000003</v>
      </c>
      <c r="F12" s="9" t="str">
        <f>IF(OR($B12="N/A",$E12="N/A"),"N/A",IF(E12&gt;100,"No",IF(E12&lt;95,"No","Yes")))</f>
        <v>Yes</v>
      </c>
      <c r="G12" s="90">
        <v>95.621215172999996</v>
      </c>
      <c r="H12" s="9" t="str">
        <f>IF($B12="N/A","N/A",IF(G12&gt;100,"No",IF(G12&lt;95,"No","Yes")))</f>
        <v>Yes</v>
      </c>
      <c r="I12" s="93" t="s">
        <v>217</v>
      </c>
      <c r="J12" s="93">
        <v>1.38E-2</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67.767379427999998</v>
      </c>
      <c r="F15" s="9" t="str">
        <f>IF(OR($B15="N/A",$E15="N/A"),"N/A",IF(E15&gt;100,"No",IF(E15&lt;95,"No","Yes")))</f>
        <v>No</v>
      </c>
      <c r="G15" s="90">
        <v>80.304363453999997</v>
      </c>
      <c r="H15" s="9" t="str">
        <f>IF($B15="N/A","N/A",IF(G15&gt;100,"No",IF(G15&lt;95,"No","Yes")))</f>
        <v>No</v>
      </c>
      <c r="I15" s="93" t="s">
        <v>217</v>
      </c>
      <c r="J15" s="93">
        <v>18.5</v>
      </c>
      <c r="K15" s="9" t="str">
        <f t="shared" si="0"/>
        <v>Yes</v>
      </c>
    </row>
    <row r="16" spans="1:11" x14ac:dyDescent="0.2">
      <c r="A16" s="81" t="s">
        <v>335</v>
      </c>
      <c r="B16" s="34" t="s">
        <v>217</v>
      </c>
      <c r="C16" s="79">
        <v>5861184</v>
      </c>
      <c r="D16" s="9" t="str">
        <f>IF($B16="N/A","N/A",IF(C16&gt;15,"No",IF(C16&lt;-15,"No","Yes")))</f>
        <v>N/A</v>
      </c>
      <c r="E16" s="35">
        <v>4080513</v>
      </c>
      <c r="F16" s="9" t="str">
        <f>IF($B16="N/A","N/A",IF(E16&gt;15,"No",IF(E16&lt;-15,"No","Yes")))</f>
        <v>N/A</v>
      </c>
      <c r="G16" s="35">
        <v>4019010</v>
      </c>
      <c r="H16" s="9" t="str">
        <f>IF($B16="N/A","N/A",IF(G16&gt;15,"No",IF(G16&lt;-15,"No","Yes")))</f>
        <v>N/A</v>
      </c>
      <c r="I16" s="10">
        <v>-30.4</v>
      </c>
      <c r="J16" s="10">
        <v>-1.51</v>
      </c>
      <c r="K16" s="9" t="str">
        <f t="shared" si="0"/>
        <v>Yes</v>
      </c>
    </row>
    <row r="17" spans="1:11" x14ac:dyDescent="0.2">
      <c r="A17" s="81" t="s">
        <v>442</v>
      </c>
      <c r="B17" s="34" t="s">
        <v>219</v>
      </c>
      <c r="C17" s="90">
        <v>17.429874237</v>
      </c>
      <c r="D17" s="9" t="str">
        <f>IF($B17="N/A","N/A",IF(C17&gt;20,"No",IF(C17&lt;5,"No","Yes")))</f>
        <v>Yes</v>
      </c>
      <c r="E17" s="9">
        <v>10.034498113</v>
      </c>
      <c r="F17" s="9" t="str">
        <f>IF($B17="N/A","N/A",IF(E17&gt;20,"No",IF(E17&lt;5,"No","Yes")))</f>
        <v>Yes</v>
      </c>
      <c r="G17" s="9">
        <v>8.6188389678000004</v>
      </c>
      <c r="H17" s="9" t="str">
        <f>IF($B17="N/A","N/A",IF(G17&gt;20,"No",IF(G17&lt;5,"No","Yes")))</f>
        <v>Yes</v>
      </c>
      <c r="I17" s="10">
        <v>-42.4</v>
      </c>
      <c r="J17" s="10">
        <v>-14.1</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91.381161031999994</v>
      </c>
      <c r="H18" s="9" t="str">
        <f>IF($B18="N/A","N/A",IF(G18&gt;15,"No",IF(G18&lt;-15,"No","Yes")))</f>
        <v>N/A</v>
      </c>
      <c r="I18" s="10" t="s">
        <v>217</v>
      </c>
      <c r="J18" s="10" t="s">
        <v>217</v>
      </c>
      <c r="K18" s="9" t="str">
        <f t="shared" si="0"/>
        <v>N/A</v>
      </c>
    </row>
    <row r="19" spans="1:11" x14ac:dyDescent="0.2">
      <c r="A19" s="81" t="s">
        <v>444</v>
      </c>
      <c r="B19" s="34" t="s">
        <v>220</v>
      </c>
      <c r="C19" s="90">
        <v>2.0833674561</v>
      </c>
      <c r="D19" s="9" t="str">
        <f>IF($B19="N/A","N/A",IF(C19&gt;1,"Yes","No"))</f>
        <v>Yes</v>
      </c>
      <c r="E19" s="9">
        <v>4.2960529718</v>
      </c>
      <c r="F19" s="9" t="str">
        <f>IF($B19="N/A","N/A",IF(E19&gt;1,"Yes","No"))</f>
        <v>Yes</v>
      </c>
      <c r="G19" s="9">
        <v>3.4719993231999999</v>
      </c>
      <c r="H19" s="9" t="str">
        <f>IF($B19="N/A","N/A",IF(G19&gt;1,"Yes","No"))</f>
        <v>Yes</v>
      </c>
      <c r="I19" s="10">
        <v>106.2</v>
      </c>
      <c r="J19" s="10">
        <v>-19.2</v>
      </c>
      <c r="K19" s="9" t="str">
        <f t="shared" si="0"/>
        <v>Yes</v>
      </c>
    </row>
    <row r="20" spans="1:11" x14ac:dyDescent="0.2">
      <c r="A20" s="81" t="s">
        <v>856</v>
      </c>
      <c r="B20" s="34" t="s">
        <v>217</v>
      </c>
      <c r="C20" s="83">
        <v>217.90027025000001</v>
      </c>
      <c r="D20" s="9" t="str">
        <f>IF($B20="N/A","N/A",IF(C20&gt;15,"No",IF(C20&lt;-15,"No","Yes")))</f>
        <v>N/A</v>
      </c>
      <c r="E20" s="36">
        <v>194.10880714000001</v>
      </c>
      <c r="F20" s="9" t="str">
        <f>IF($B20="N/A","N/A",IF(E20&gt;15,"No",IF(E20&lt;-15,"No","Yes")))</f>
        <v>N/A</v>
      </c>
      <c r="G20" s="36">
        <v>229.86660456000001</v>
      </c>
      <c r="H20" s="9" t="str">
        <f>IF($B20="N/A","N/A",IF(G20&gt;15,"No",IF(G20&lt;-15,"No","Yes")))</f>
        <v>N/A</v>
      </c>
      <c r="I20" s="10">
        <v>-10.9</v>
      </c>
      <c r="J20" s="10">
        <v>18.420000000000002</v>
      </c>
      <c r="K20" s="9" t="str">
        <f t="shared" si="0"/>
        <v>Yes</v>
      </c>
    </row>
    <row r="21" spans="1:11" x14ac:dyDescent="0.2">
      <c r="A21" s="81" t="s">
        <v>34</v>
      </c>
      <c r="B21" s="34" t="s">
        <v>217</v>
      </c>
      <c r="C21" s="94">
        <v>29.261897419</v>
      </c>
      <c r="D21" s="9" t="str">
        <f>IF($B21="N/A","N/A",IF(C21&gt;15,"No",IF(C21&lt;-15,"No","Yes")))</f>
        <v>N/A</v>
      </c>
      <c r="E21" s="95">
        <v>35.552811173999999</v>
      </c>
      <c r="F21" s="9" t="str">
        <f>IF($B21="N/A","N/A",IF(E21&gt;15,"No",IF(E21&lt;-15,"No","Yes")))</f>
        <v>N/A</v>
      </c>
      <c r="G21" s="95">
        <v>36.948312332999997</v>
      </c>
      <c r="H21" s="9" t="str">
        <f>IF($B21="N/A","N/A",IF(G21&gt;15,"No",IF(G21&lt;-15,"No","Yes")))</f>
        <v>N/A</v>
      </c>
      <c r="I21" s="10">
        <v>21.5</v>
      </c>
      <c r="J21" s="10">
        <v>3.9249999999999998</v>
      </c>
      <c r="K21" s="9" t="str">
        <f t="shared" si="0"/>
        <v>Yes</v>
      </c>
    </row>
    <row r="22" spans="1:11" x14ac:dyDescent="0.2">
      <c r="A22" s="81" t="s">
        <v>1722</v>
      </c>
      <c r="B22" s="34" t="s">
        <v>217</v>
      </c>
      <c r="C22" s="94">
        <v>26.35549181</v>
      </c>
      <c r="D22" s="9" t="str">
        <f>IF($B22="N/A","N/A",IF(C22&gt;15,"No",IF(C22&lt;-15,"No","Yes")))</f>
        <v>N/A</v>
      </c>
      <c r="E22" s="95">
        <v>30.723586934</v>
      </c>
      <c r="F22" s="9" t="str">
        <f>IF($B22="N/A","N/A",IF(E22&gt;15,"No",IF(E22&lt;-15,"No","Yes")))</f>
        <v>N/A</v>
      </c>
      <c r="G22" s="95">
        <v>31.226538513000001</v>
      </c>
      <c r="H22" s="9" t="str">
        <f>IF($B22="N/A","N/A",IF(G22&gt;15,"No",IF(G22&lt;-15,"No","Yes")))</f>
        <v>N/A</v>
      </c>
      <c r="I22" s="10">
        <v>16.57</v>
      </c>
      <c r="J22" s="10">
        <v>1.637</v>
      </c>
      <c r="K22" s="9" t="str">
        <f t="shared" si="0"/>
        <v>Yes</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349.81959544</v>
      </c>
      <c r="D24" s="9" t="str">
        <f>IF($B24="N/A","N/A",IF(C24&gt;300,"No",IF(C24&lt;75,"No","Yes")))</f>
        <v>No</v>
      </c>
      <c r="E24" s="36">
        <v>345.37486009000003</v>
      </c>
      <c r="F24" s="9" t="str">
        <f>IF($B24="N/A","N/A",IF(E24&gt;300,"No",IF(E24&lt;75,"No","Yes")))</f>
        <v>No</v>
      </c>
      <c r="G24" s="36">
        <v>308.47694034</v>
      </c>
      <c r="H24" s="9" t="str">
        <f>IF($B24="N/A","N/A",IF(G24&gt;300,"No",IF(G24&lt;75,"No","Yes")))</f>
        <v>No</v>
      </c>
      <c r="I24" s="10">
        <v>-1.27</v>
      </c>
      <c r="J24" s="10">
        <v>-10.7</v>
      </c>
      <c r="K24" s="9" t="str">
        <f t="shared" si="0"/>
        <v>Yes</v>
      </c>
    </row>
    <row r="25" spans="1:11" x14ac:dyDescent="0.2">
      <c r="A25" s="81" t="s">
        <v>858</v>
      </c>
      <c r="B25" s="34" t="s">
        <v>248</v>
      </c>
      <c r="C25" s="83">
        <v>67.938360864000003</v>
      </c>
      <c r="D25" s="9" t="str">
        <f>IF($B25="N/A","N/A",IF(C25&gt;250,"No",IF(C25&lt;20,"No","Yes")))</f>
        <v>Yes</v>
      </c>
      <c r="E25" s="36">
        <v>62.288528223999997</v>
      </c>
      <c r="F25" s="9" t="str">
        <f>IF($B25="N/A","N/A",IF(E25&gt;250,"No",IF(E25&lt;20,"No","Yes")))</f>
        <v>Yes</v>
      </c>
      <c r="G25" s="36">
        <v>56.298799643999999</v>
      </c>
      <c r="H25" s="9" t="str">
        <f>IF($B25="N/A","N/A",IF(G25&gt;250,"No",IF(G25&lt;20,"No","Yes")))</f>
        <v>Yes</v>
      </c>
      <c r="I25" s="10">
        <v>-8.32</v>
      </c>
      <c r="J25" s="10">
        <v>-9.6199999999999992</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6705</v>
      </c>
      <c r="D27" s="34" t="s">
        <v>217</v>
      </c>
      <c r="E27" s="35">
        <v>3013</v>
      </c>
      <c r="F27" s="34" t="s">
        <v>217</v>
      </c>
      <c r="G27" s="35">
        <v>7887</v>
      </c>
      <c r="H27" s="9" t="str">
        <f>IF($B27="N/A","N/A",IF(G27&gt;15,"No",IF(G27&lt;-15,"No","Yes")))</f>
        <v>N/A</v>
      </c>
      <c r="I27" s="10">
        <v>-55.1</v>
      </c>
      <c r="J27" s="10">
        <v>161.80000000000001</v>
      </c>
      <c r="K27" s="9" t="str">
        <f t="shared" si="0"/>
        <v>No</v>
      </c>
    </row>
    <row r="28" spans="1:11" x14ac:dyDescent="0.2">
      <c r="A28" s="81" t="s">
        <v>350</v>
      </c>
      <c r="B28" s="34" t="s">
        <v>217</v>
      </c>
      <c r="C28" s="79" t="s">
        <v>217</v>
      </c>
      <c r="D28" s="34" t="s">
        <v>217</v>
      </c>
      <c r="E28" s="35" t="s">
        <v>217</v>
      </c>
      <c r="F28" s="34" t="s">
        <v>217</v>
      </c>
      <c r="G28" s="8">
        <v>2.8578961399999998E-2</v>
      </c>
      <c r="H28" s="9" t="str">
        <f>IF($B28="N/A","N/A",IF(G28&gt;15,"No",IF(G28&lt;-15,"No","Yes")))</f>
        <v>N/A</v>
      </c>
      <c r="I28" s="10" t="s">
        <v>217</v>
      </c>
      <c r="J28" s="10" t="s">
        <v>217</v>
      </c>
      <c r="K28" s="9" t="str">
        <f t="shared" si="0"/>
        <v>N/A</v>
      </c>
    </row>
    <row r="29" spans="1:11" ht="25.5" x14ac:dyDescent="0.2">
      <c r="A29" s="81" t="s">
        <v>835</v>
      </c>
      <c r="B29" s="34" t="s">
        <v>217</v>
      </c>
      <c r="C29" s="36">
        <v>170.20656227000001</v>
      </c>
      <c r="D29" s="34" t="s">
        <v>217</v>
      </c>
      <c r="E29" s="36">
        <v>207.16096913000001</v>
      </c>
      <c r="F29" s="34" t="s">
        <v>217</v>
      </c>
      <c r="G29" s="36">
        <v>176.47533917000001</v>
      </c>
      <c r="H29" s="34" t="s">
        <v>217</v>
      </c>
      <c r="I29" s="10">
        <v>21.71</v>
      </c>
      <c r="J29" s="10">
        <v>-14.8</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4301845</v>
      </c>
      <c r="F31" s="9" t="str">
        <f t="shared" si="4"/>
        <v>N/A</v>
      </c>
      <c r="G31" s="79">
        <v>4665984</v>
      </c>
      <c r="H31" s="9" t="str">
        <f t="shared" ref="H31:H50" si="5">IF($B31="N/A","N/A",IF(G31&lt;0,"No","Yes"))</f>
        <v>N/A</v>
      </c>
      <c r="I31" s="10" t="s">
        <v>217</v>
      </c>
      <c r="J31" s="10">
        <v>8.4649999999999999</v>
      </c>
      <c r="K31" s="9" t="str">
        <f t="shared" si="0"/>
        <v>Yes</v>
      </c>
    </row>
    <row r="32" spans="1:11" ht="25.5" x14ac:dyDescent="0.2">
      <c r="A32" s="2" t="s">
        <v>659</v>
      </c>
      <c r="B32" s="96" t="s">
        <v>217</v>
      </c>
      <c r="C32" s="80" t="s">
        <v>217</v>
      </c>
      <c r="D32" s="9" t="str">
        <f t="shared" si="4"/>
        <v>N/A</v>
      </c>
      <c r="E32" s="80">
        <v>99.898090237999995</v>
      </c>
      <c r="F32" s="9" t="str">
        <f t="shared" si="4"/>
        <v>N/A</v>
      </c>
      <c r="G32" s="80">
        <v>99.965623543000007</v>
      </c>
      <c r="H32" s="9" t="str">
        <f t="shared" si="5"/>
        <v>N/A</v>
      </c>
      <c r="I32" s="10" t="s">
        <v>217</v>
      </c>
      <c r="J32" s="10">
        <v>6.7599999999999993E-2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0.101909762</v>
      </c>
      <c r="F35" s="9" t="str">
        <f t="shared" si="4"/>
        <v>N/A</v>
      </c>
      <c r="G35" s="80">
        <v>3.4376457399999998E-2</v>
      </c>
      <c r="H35" s="9" t="str">
        <f t="shared" si="5"/>
        <v>N/A</v>
      </c>
      <c r="I35" s="10" t="s">
        <v>217</v>
      </c>
      <c r="J35" s="10">
        <v>-66.3</v>
      </c>
      <c r="K35" s="9" t="str">
        <f t="shared" si="0"/>
        <v>No</v>
      </c>
    </row>
    <row r="36" spans="1:11" x14ac:dyDescent="0.2">
      <c r="A36" s="2" t="s">
        <v>353</v>
      </c>
      <c r="B36" s="96" t="s">
        <v>217</v>
      </c>
      <c r="C36" s="79" t="s">
        <v>217</v>
      </c>
      <c r="D36" s="9" t="str">
        <f t="shared" si="4"/>
        <v>N/A</v>
      </c>
      <c r="E36" s="79">
        <v>3717515</v>
      </c>
      <c r="F36" s="9" t="str">
        <f t="shared" si="4"/>
        <v>N/A</v>
      </c>
      <c r="G36" s="79">
        <v>3943415</v>
      </c>
      <c r="H36" s="9" t="str">
        <f t="shared" si="5"/>
        <v>N/A</v>
      </c>
      <c r="I36" s="10" t="s">
        <v>217</v>
      </c>
      <c r="J36" s="10">
        <v>6.077</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99.926967341999998</v>
      </c>
      <c r="F38" s="9" t="str">
        <f t="shared" si="4"/>
        <v>N/A</v>
      </c>
      <c r="G38" s="80">
        <v>99.955115046000003</v>
      </c>
      <c r="H38" s="9" t="str">
        <f t="shared" si="5"/>
        <v>N/A</v>
      </c>
      <c r="I38" s="10" t="s">
        <v>217</v>
      </c>
      <c r="J38" s="10">
        <v>2.8199999999999999E-2</v>
      </c>
      <c r="K38" s="9" t="str">
        <f t="shared" si="0"/>
        <v>Yes</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0</v>
      </c>
      <c r="F41" s="9" t="str">
        <f t="shared" si="4"/>
        <v>N/A</v>
      </c>
      <c r="G41" s="80">
        <v>0</v>
      </c>
      <c r="H41" s="9" t="str">
        <f t="shared" si="5"/>
        <v>N/A</v>
      </c>
      <c r="I41" s="10" t="s">
        <v>217</v>
      </c>
      <c r="J41" s="10" t="s">
        <v>1743</v>
      </c>
      <c r="K41" s="9" t="str">
        <f t="shared" si="0"/>
        <v>N/A</v>
      </c>
    </row>
    <row r="42" spans="1:11" x14ac:dyDescent="0.2">
      <c r="A42" s="2" t="s">
        <v>668</v>
      </c>
      <c r="B42" s="96" t="s">
        <v>217</v>
      </c>
      <c r="C42" s="80" t="s">
        <v>217</v>
      </c>
      <c r="D42" s="9" t="str">
        <f t="shared" si="4"/>
        <v>N/A</v>
      </c>
      <c r="E42" s="80">
        <v>99.926967341999998</v>
      </c>
      <c r="F42" s="9" t="str">
        <f t="shared" si="4"/>
        <v>N/A</v>
      </c>
      <c r="G42" s="80">
        <v>99.955115046000003</v>
      </c>
      <c r="H42" s="9" t="str">
        <f t="shared" si="5"/>
        <v>N/A</v>
      </c>
      <c r="I42" s="10" t="s">
        <v>217</v>
      </c>
      <c r="J42" s="10">
        <v>2.8199999999999999E-2</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7.3032657599999995E-2</v>
      </c>
      <c r="F45" s="9" t="str">
        <f t="shared" si="4"/>
        <v>N/A</v>
      </c>
      <c r="G45" s="80">
        <v>4.4884953800000002E-2</v>
      </c>
      <c r="H45" s="9" t="str">
        <f t="shared" si="5"/>
        <v>N/A</v>
      </c>
      <c r="I45" s="10" t="s">
        <v>217</v>
      </c>
      <c r="J45" s="10">
        <v>-38.5</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7966847</v>
      </c>
      <c r="D51" s="34" t="s">
        <v>217</v>
      </c>
      <c r="E51" s="35">
        <v>13353130</v>
      </c>
      <c r="F51" s="34" t="s">
        <v>217</v>
      </c>
      <c r="G51" s="35">
        <v>14968815</v>
      </c>
      <c r="H51" s="34" t="s">
        <v>217</v>
      </c>
      <c r="I51" s="10">
        <v>67.61</v>
      </c>
      <c r="J51" s="10">
        <v>12.1</v>
      </c>
      <c r="K51" s="9" t="str">
        <f t="shared" si="0"/>
        <v>Yes</v>
      </c>
    </row>
    <row r="52" spans="1:11" x14ac:dyDescent="0.2">
      <c r="A52" s="2" t="s">
        <v>356</v>
      </c>
      <c r="B52" s="34" t="s">
        <v>217</v>
      </c>
      <c r="C52" s="80">
        <v>10.809018926</v>
      </c>
      <c r="D52" s="9" t="str">
        <f t="shared" ref="D52:D54" si="6">IF($B52="N/A","N/A",IF(C52&gt;15,"No",IF(C52&lt;-15,"No","Yes")))</f>
        <v>N/A</v>
      </c>
      <c r="E52" s="8">
        <v>11.303956450999999</v>
      </c>
      <c r="F52" s="9" t="str">
        <f t="shared" ref="F52:F54" si="7">IF($B52="N/A","N/A",IF(E52&gt;15,"No",IF(E52&lt;-15,"No","Yes")))</f>
        <v>N/A</v>
      </c>
      <c r="G52" s="8">
        <v>47.020622541000002</v>
      </c>
      <c r="H52" s="9" t="str">
        <f t="shared" ref="H52:H54" si="8">IF($B52="N/A","N/A",IF(G52&gt;15,"No",IF(G52&lt;-15,"No","Yes")))</f>
        <v>N/A</v>
      </c>
      <c r="I52" s="10">
        <v>4.5789999999999997</v>
      </c>
      <c r="J52" s="10">
        <v>316</v>
      </c>
      <c r="K52" s="9" t="str">
        <f t="shared" si="0"/>
        <v>No</v>
      </c>
    </row>
    <row r="53" spans="1:11" x14ac:dyDescent="0.2">
      <c r="A53" s="2" t="s">
        <v>357</v>
      </c>
      <c r="B53" s="34" t="s">
        <v>217</v>
      </c>
      <c r="C53" s="80">
        <v>23.473288743000001</v>
      </c>
      <c r="D53" s="9" t="str">
        <f t="shared" si="6"/>
        <v>N/A</v>
      </c>
      <c r="E53" s="8">
        <v>21.697055296999999</v>
      </c>
      <c r="F53" s="9" t="str">
        <f t="shared" si="7"/>
        <v>N/A</v>
      </c>
      <c r="G53" s="8">
        <v>35.623093744999998</v>
      </c>
      <c r="H53" s="9" t="str">
        <f t="shared" si="8"/>
        <v>N/A</v>
      </c>
      <c r="I53" s="10">
        <v>-7.57</v>
      </c>
      <c r="J53" s="10">
        <v>64.180000000000007</v>
      </c>
      <c r="K53" s="9" t="str">
        <f t="shared" si="0"/>
        <v>No</v>
      </c>
    </row>
    <row r="54" spans="1:11" x14ac:dyDescent="0.2">
      <c r="A54" s="2" t="s">
        <v>358</v>
      </c>
      <c r="B54" s="34" t="s">
        <v>217</v>
      </c>
      <c r="C54" s="80" t="s">
        <v>217</v>
      </c>
      <c r="D54" s="9" t="str">
        <f t="shared" si="6"/>
        <v>N/A</v>
      </c>
      <c r="E54" s="8" t="s">
        <v>217</v>
      </c>
      <c r="F54" s="9" t="str">
        <f t="shared" si="7"/>
        <v>N/A</v>
      </c>
      <c r="G54" s="8">
        <v>8.0417254138000001</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4839587</v>
      </c>
      <c r="D6" s="9" t="str">
        <f>IF($B6="N/A","N/A",IF(C6&gt;15,"No",IF(C6&lt;-15,"No","Yes")))</f>
        <v>N/A</v>
      </c>
      <c r="E6" s="35">
        <v>3671054</v>
      </c>
      <c r="F6" s="9" t="str">
        <f>IF($B6="N/A","N/A",IF(E6&gt;15,"No",IF(E6&lt;-15,"No","Yes")))</f>
        <v>N/A</v>
      </c>
      <c r="G6" s="35">
        <v>3672618</v>
      </c>
      <c r="H6" s="9" t="str">
        <f>IF($B6="N/A","N/A",IF(G6&gt;15,"No",IF(G6&lt;-15,"No","Yes")))</f>
        <v>N/A</v>
      </c>
      <c r="I6" s="10">
        <v>-24.1</v>
      </c>
      <c r="J6" s="10">
        <v>4.2599999999999999E-2</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14.647468885</v>
      </c>
      <c r="D9" s="9" t="str">
        <f t="shared" ref="D9:D15" si="1">IF($B9="N/A","N/A",IF(C9&gt;15,"No",IF(C9&lt;-15,"No","Yes")))</f>
        <v>N/A</v>
      </c>
      <c r="E9" s="8">
        <v>6.9497207069</v>
      </c>
      <c r="F9" s="9" t="str">
        <f t="shared" ref="F9:F15" si="2">IF($B9="N/A","N/A",IF(E9&gt;15,"No",IF(E9&lt;-15,"No","Yes")))</f>
        <v>N/A</v>
      </c>
      <c r="G9" s="8">
        <v>5.67821102</v>
      </c>
      <c r="H9" s="9" t="str">
        <f t="shared" ref="H9:H15" si="3">IF($B9="N/A","N/A",IF(G9&gt;15,"No",IF(G9&lt;-15,"No","Yes")))</f>
        <v>N/A</v>
      </c>
      <c r="I9" s="10">
        <v>-52.6</v>
      </c>
      <c r="J9" s="10">
        <v>-18.3</v>
      </c>
      <c r="K9" s="9" t="str">
        <f t="shared" si="0"/>
        <v>Yes</v>
      </c>
    </row>
    <row r="10" spans="1:11" x14ac:dyDescent="0.2">
      <c r="A10" s="81" t="s">
        <v>36</v>
      </c>
      <c r="B10" s="34" t="s">
        <v>217</v>
      </c>
      <c r="C10" s="80">
        <v>0</v>
      </c>
      <c r="D10" s="9" t="str">
        <f t="shared" si="1"/>
        <v>N/A</v>
      </c>
      <c r="E10" s="8">
        <v>0</v>
      </c>
      <c r="F10" s="9" t="str">
        <f t="shared" si="2"/>
        <v>N/A</v>
      </c>
      <c r="G10" s="8">
        <v>0</v>
      </c>
      <c r="H10" s="9" t="str">
        <f t="shared" si="3"/>
        <v>N/A</v>
      </c>
      <c r="I10" s="10" t="s">
        <v>1743</v>
      </c>
      <c r="J10" s="10" t="s">
        <v>1743</v>
      </c>
      <c r="K10" s="9" t="str">
        <f t="shared" si="0"/>
        <v>N/A</v>
      </c>
    </row>
    <row r="11" spans="1:11" x14ac:dyDescent="0.2">
      <c r="A11" s="81" t="s">
        <v>37</v>
      </c>
      <c r="B11" s="34" t="s">
        <v>217</v>
      </c>
      <c r="C11" s="80">
        <v>2.74725275E-2</v>
      </c>
      <c r="D11" s="9" t="str">
        <f t="shared" si="1"/>
        <v>N/A</v>
      </c>
      <c r="E11" s="8">
        <v>0.52105948759999998</v>
      </c>
      <c r="F11" s="9" t="str">
        <f t="shared" si="2"/>
        <v>N/A</v>
      </c>
      <c r="G11" s="8">
        <v>0</v>
      </c>
      <c r="H11" s="9" t="str">
        <f t="shared" si="3"/>
        <v>N/A</v>
      </c>
      <c r="I11" s="10">
        <v>1797</v>
      </c>
      <c r="J11" s="10">
        <v>-100</v>
      </c>
      <c r="K11" s="9" t="str">
        <f t="shared" si="0"/>
        <v>No</v>
      </c>
    </row>
    <row r="12" spans="1:11" x14ac:dyDescent="0.2">
      <c r="A12" s="81" t="s">
        <v>38</v>
      </c>
      <c r="B12" s="34" t="s">
        <v>217</v>
      </c>
      <c r="C12" s="80">
        <v>15.821627596000001</v>
      </c>
      <c r="D12" s="9" t="str">
        <f t="shared" si="1"/>
        <v>N/A</v>
      </c>
      <c r="E12" s="8">
        <v>7.7223798451999999</v>
      </c>
      <c r="F12" s="9" t="str">
        <f t="shared" si="2"/>
        <v>N/A</v>
      </c>
      <c r="G12" s="8">
        <v>6.2875846592000002</v>
      </c>
      <c r="H12" s="9" t="str">
        <f t="shared" si="3"/>
        <v>N/A</v>
      </c>
      <c r="I12" s="10">
        <v>-51.2</v>
      </c>
      <c r="J12" s="10">
        <v>-18.600000000000001</v>
      </c>
      <c r="K12" s="9" t="str">
        <f t="shared" si="0"/>
        <v>Yes</v>
      </c>
    </row>
    <row r="13" spans="1:11" x14ac:dyDescent="0.2">
      <c r="A13" s="81" t="s">
        <v>860</v>
      </c>
      <c r="B13" s="34" t="s">
        <v>217</v>
      </c>
      <c r="C13" s="80">
        <v>20.195867974999999</v>
      </c>
      <c r="D13" s="9" t="str">
        <f t="shared" si="1"/>
        <v>N/A</v>
      </c>
      <c r="E13" s="8">
        <v>15.461268103</v>
      </c>
      <c r="F13" s="9" t="str">
        <f t="shared" si="2"/>
        <v>N/A</v>
      </c>
      <c r="G13" s="8">
        <v>15.501047326</v>
      </c>
      <c r="H13" s="9" t="str">
        <f t="shared" si="3"/>
        <v>N/A</v>
      </c>
      <c r="I13" s="10">
        <v>-23.4</v>
      </c>
      <c r="J13" s="10">
        <v>0.25729999999999997</v>
      </c>
      <c r="K13" s="9" t="str">
        <f t="shared" si="0"/>
        <v>Yes</v>
      </c>
    </row>
    <row r="14" spans="1:11" x14ac:dyDescent="0.2">
      <c r="A14" s="81" t="s">
        <v>861</v>
      </c>
      <c r="B14" s="34" t="s">
        <v>217</v>
      </c>
      <c r="C14" s="80">
        <v>28.782364601000001</v>
      </c>
      <c r="D14" s="9" t="str">
        <f t="shared" si="1"/>
        <v>N/A</v>
      </c>
      <c r="E14" s="8">
        <v>17.802683396999999</v>
      </c>
      <c r="F14" s="9" t="str">
        <f t="shared" si="2"/>
        <v>N/A</v>
      </c>
      <c r="G14" s="8">
        <v>15.577969839</v>
      </c>
      <c r="H14" s="9" t="str">
        <f t="shared" si="3"/>
        <v>N/A</v>
      </c>
      <c r="I14" s="10">
        <v>-38.1</v>
      </c>
      <c r="J14" s="10">
        <v>-12.5</v>
      </c>
      <c r="K14" s="9" t="str">
        <f t="shared" si="0"/>
        <v>Yes</v>
      </c>
    </row>
    <row r="15" spans="1:11" x14ac:dyDescent="0.2">
      <c r="A15" s="81" t="s">
        <v>165</v>
      </c>
      <c r="B15" s="34" t="s">
        <v>217</v>
      </c>
      <c r="C15" s="80">
        <v>68.201522155000006</v>
      </c>
      <c r="D15" s="9" t="str">
        <f t="shared" si="1"/>
        <v>N/A</v>
      </c>
      <c r="E15" s="8">
        <v>56.739644800000001</v>
      </c>
      <c r="F15" s="9" t="str">
        <f t="shared" si="2"/>
        <v>N/A</v>
      </c>
      <c r="G15" s="8">
        <v>54.360540628000003</v>
      </c>
      <c r="H15" s="9" t="str">
        <f t="shared" si="3"/>
        <v>N/A</v>
      </c>
      <c r="I15" s="10">
        <v>-16.8</v>
      </c>
      <c r="J15" s="10">
        <v>-4.1900000000000004</v>
      </c>
      <c r="K15" s="9" t="str">
        <f t="shared" si="0"/>
        <v>Yes</v>
      </c>
    </row>
    <row r="16" spans="1:11" x14ac:dyDescent="0.2">
      <c r="A16" s="81" t="s">
        <v>166</v>
      </c>
      <c r="B16" s="34" t="s">
        <v>250</v>
      </c>
      <c r="C16" s="80">
        <v>89.121633725999999</v>
      </c>
      <c r="D16" s="9" t="str">
        <f>IF($B16="N/A","N/A",IF(C16&gt;95,"Yes","No"))</f>
        <v>No</v>
      </c>
      <c r="E16" s="8">
        <v>86.339754196000001</v>
      </c>
      <c r="F16" s="9" t="str">
        <f>IF($B16="N/A","N/A",IF(E16&gt;95,"Yes","No"))</f>
        <v>No</v>
      </c>
      <c r="G16" s="8">
        <v>89.664838543000002</v>
      </c>
      <c r="H16" s="9" t="str">
        <f>IF($B16="N/A","N/A",IF(G16&gt;95,"Yes","No"))</f>
        <v>No</v>
      </c>
      <c r="I16" s="10">
        <v>-3.12</v>
      </c>
      <c r="J16" s="10">
        <v>3.851</v>
      </c>
      <c r="K16" s="9" t="str">
        <f t="shared" ref="K16:K26" si="4">IF(J16="Div by 0", "N/A", IF(J16="N/A","N/A", IF(J16&gt;30, "No", IF(J16&lt;-30, "No", "Yes"))))</f>
        <v>Yes</v>
      </c>
    </row>
    <row r="17" spans="1:11" x14ac:dyDescent="0.2">
      <c r="A17" s="81" t="s">
        <v>862</v>
      </c>
      <c r="B17" s="59" t="s">
        <v>251</v>
      </c>
      <c r="C17" s="80">
        <v>15.490495366999999</v>
      </c>
      <c r="D17" s="9" t="str">
        <f>IF($B17="N/A","N/A",IF(C17&gt;90,"No",IF(C17&lt;50,"No","Yes")))</f>
        <v>No</v>
      </c>
      <c r="E17" s="8">
        <v>20.172517211999999</v>
      </c>
      <c r="F17" s="9" t="str">
        <f>IF($B17="N/A","N/A",IF(E17&gt;90,"No",IF(E17&lt;50,"No","Yes")))</f>
        <v>No</v>
      </c>
      <c r="G17" s="8">
        <v>20.668416916999998</v>
      </c>
      <c r="H17" s="9" t="str">
        <f>IF($B17="N/A","N/A",IF(G17&gt;90,"No",IF(G17&lt;50,"No","Yes")))</f>
        <v>No</v>
      </c>
      <c r="I17" s="10">
        <v>30.23</v>
      </c>
      <c r="J17" s="10">
        <v>2.4580000000000002</v>
      </c>
      <c r="K17" s="9" t="str">
        <f t="shared" si="4"/>
        <v>Yes</v>
      </c>
    </row>
    <row r="18" spans="1:11" x14ac:dyDescent="0.2">
      <c r="A18" s="81" t="s">
        <v>863</v>
      </c>
      <c r="B18" s="59" t="s">
        <v>228</v>
      </c>
      <c r="C18" s="80">
        <v>35.487284348999999</v>
      </c>
      <c r="D18" s="9" t="str">
        <f t="shared" ref="D18:D23" si="5">IF($B18="N/A","N/A",IF(C18&gt;5,"No",IF(C18&lt;=0,"No","Yes")))</f>
        <v>No</v>
      </c>
      <c r="E18" s="8">
        <v>19.900470000999999</v>
      </c>
      <c r="F18" s="9" t="str">
        <f t="shared" ref="F18:F23" si="6">IF($B18="N/A","N/A",IF(E18&gt;5,"No",IF(E18&lt;=0,"No","Yes")))</f>
        <v>No</v>
      </c>
      <c r="G18" s="8">
        <v>20.361524122999999</v>
      </c>
      <c r="H18" s="9" t="str">
        <f t="shared" ref="H18:H23" si="7">IF($B18="N/A","N/A",IF(G18&gt;5,"No",IF(G18&lt;=0,"No","Yes")))</f>
        <v>No</v>
      </c>
      <c r="I18" s="10">
        <v>-43.9</v>
      </c>
      <c r="J18" s="10">
        <v>2.3170000000000002</v>
      </c>
      <c r="K18" s="9" t="str">
        <f t="shared" si="4"/>
        <v>Yes</v>
      </c>
    </row>
    <row r="19" spans="1:11" x14ac:dyDescent="0.2">
      <c r="A19" s="81" t="s">
        <v>864</v>
      </c>
      <c r="B19" s="59" t="s">
        <v>228</v>
      </c>
      <c r="C19" s="80">
        <v>2.4751492223999998</v>
      </c>
      <c r="D19" s="9" t="str">
        <f t="shared" si="5"/>
        <v>Yes</v>
      </c>
      <c r="E19" s="8">
        <v>3.2507285374000001</v>
      </c>
      <c r="F19" s="9" t="str">
        <f t="shared" si="6"/>
        <v>Yes</v>
      </c>
      <c r="G19" s="8">
        <v>3.1556508190999999</v>
      </c>
      <c r="H19" s="9" t="str">
        <f t="shared" si="7"/>
        <v>Yes</v>
      </c>
      <c r="I19" s="10">
        <v>31.33</v>
      </c>
      <c r="J19" s="10">
        <v>-2.92</v>
      </c>
      <c r="K19" s="9" t="str">
        <f t="shared" si="4"/>
        <v>Yes</v>
      </c>
    </row>
    <row r="20" spans="1:11" x14ac:dyDescent="0.2">
      <c r="A20" s="81" t="s">
        <v>865</v>
      </c>
      <c r="B20" s="59" t="s">
        <v>228</v>
      </c>
      <c r="C20" s="80">
        <v>0.1976614947</v>
      </c>
      <c r="D20" s="9" t="str">
        <f t="shared" si="5"/>
        <v>Yes</v>
      </c>
      <c r="E20" s="8">
        <v>4.3093890699999998E-2</v>
      </c>
      <c r="F20" s="9" t="str">
        <f t="shared" si="6"/>
        <v>Yes</v>
      </c>
      <c r="G20" s="8">
        <v>1.36142664E-2</v>
      </c>
      <c r="H20" s="9" t="str">
        <f t="shared" si="7"/>
        <v>Yes</v>
      </c>
      <c r="I20" s="10">
        <v>-78.2</v>
      </c>
      <c r="J20" s="10">
        <v>-68.400000000000006</v>
      </c>
      <c r="K20" s="9" t="str">
        <f t="shared" si="4"/>
        <v>No</v>
      </c>
    </row>
    <row r="21" spans="1:11" x14ac:dyDescent="0.2">
      <c r="A21" s="81" t="s">
        <v>866</v>
      </c>
      <c r="B21" s="34" t="s">
        <v>217</v>
      </c>
      <c r="C21" s="80">
        <v>2.6448537999999998E-3</v>
      </c>
      <c r="D21" s="9" t="str">
        <f t="shared" si="5"/>
        <v>N/A</v>
      </c>
      <c r="E21" s="8">
        <v>6.5648720999999998E-3</v>
      </c>
      <c r="F21" s="9" t="str">
        <f t="shared" si="6"/>
        <v>N/A</v>
      </c>
      <c r="G21" s="8">
        <v>5.5818491999999999E-3</v>
      </c>
      <c r="H21" s="9" t="str">
        <f t="shared" si="7"/>
        <v>N/A</v>
      </c>
      <c r="I21" s="10">
        <v>148.19999999999999</v>
      </c>
      <c r="J21" s="10">
        <v>-15</v>
      </c>
      <c r="K21" s="9" t="str">
        <f t="shared" si="4"/>
        <v>Yes</v>
      </c>
    </row>
    <row r="22" spans="1:11" x14ac:dyDescent="0.2">
      <c r="A22" s="78" t="s">
        <v>1729</v>
      </c>
      <c r="B22" s="34" t="s">
        <v>217</v>
      </c>
      <c r="C22" s="80">
        <v>1.1591898200000001E-2</v>
      </c>
      <c r="D22" s="9" t="str">
        <f t="shared" si="5"/>
        <v>N/A</v>
      </c>
      <c r="E22" s="8">
        <v>3.3696044799999998E-2</v>
      </c>
      <c r="F22" s="9" t="str">
        <f t="shared" si="6"/>
        <v>N/A</v>
      </c>
      <c r="G22" s="8">
        <v>3.2565325300000003E-2</v>
      </c>
      <c r="H22" s="9" t="str">
        <f t="shared" si="7"/>
        <v>N/A</v>
      </c>
      <c r="I22" s="10">
        <v>190.7</v>
      </c>
      <c r="J22" s="10">
        <v>-3.36</v>
      </c>
      <c r="K22" s="9" t="str">
        <f t="shared" si="4"/>
        <v>Yes</v>
      </c>
    </row>
    <row r="23" spans="1:11" x14ac:dyDescent="0.2">
      <c r="A23" s="81" t="s">
        <v>867</v>
      </c>
      <c r="B23" s="34" t="s">
        <v>217</v>
      </c>
      <c r="C23" s="80">
        <v>1.653034E-4</v>
      </c>
      <c r="D23" s="9" t="str">
        <f t="shared" si="5"/>
        <v>N/A</v>
      </c>
      <c r="E23" s="8">
        <v>1.5254475E-3</v>
      </c>
      <c r="F23" s="9" t="str">
        <f t="shared" si="6"/>
        <v>N/A</v>
      </c>
      <c r="G23" s="8">
        <v>3.5397089999999998E-4</v>
      </c>
      <c r="H23" s="9" t="str">
        <f t="shared" si="7"/>
        <v>N/A</v>
      </c>
      <c r="I23" s="10">
        <v>822.8</v>
      </c>
      <c r="J23" s="10">
        <v>-76.8</v>
      </c>
      <c r="K23" s="9" t="str">
        <f t="shared" si="4"/>
        <v>No</v>
      </c>
    </row>
    <row r="24" spans="1:11" x14ac:dyDescent="0.2">
      <c r="A24" s="81" t="s">
        <v>868</v>
      </c>
      <c r="B24" s="34" t="s">
        <v>236</v>
      </c>
      <c r="C24" s="80">
        <v>4.7911732964000002</v>
      </c>
      <c r="D24" s="9" t="str">
        <f>IF($B24="N/A","N/A",IF(C24&gt;10,"No",IF(C24&lt;1,"No","Yes")))</f>
        <v>Yes</v>
      </c>
      <c r="E24" s="8">
        <v>7.0179844808</v>
      </c>
      <c r="F24" s="9" t="str">
        <f>IF($B24="N/A","N/A",IF(E24&gt;10,"No",IF(E24&lt;1,"No","Yes")))</f>
        <v>Yes</v>
      </c>
      <c r="G24" s="8">
        <v>6.6856122799</v>
      </c>
      <c r="H24" s="9" t="str">
        <f>IF($B24="N/A","N/A",IF(G24&gt;10,"No",IF(G24&lt;1,"No","Yes")))</f>
        <v>Yes</v>
      </c>
      <c r="I24" s="10">
        <v>46.48</v>
      </c>
      <c r="J24" s="10">
        <v>-4.74</v>
      </c>
      <c r="K24" s="9" t="str">
        <f t="shared" si="4"/>
        <v>Yes</v>
      </c>
    </row>
    <row r="25" spans="1:11" x14ac:dyDescent="0.2">
      <c r="A25" s="81" t="s">
        <v>869</v>
      </c>
      <c r="B25" s="84" t="s">
        <v>243</v>
      </c>
      <c r="C25" s="80">
        <v>6.0415485867000003</v>
      </c>
      <c r="D25" s="9" t="str">
        <f>IF($B25="N/A","N/A",IF(C25&gt;10,"No",IF(C25&lt;=0,"No","Yes")))</f>
        <v>Yes</v>
      </c>
      <c r="E25" s="8">
        <v>7.8065590972000001</v>
      </c>
      <c r="F25" s="9" t="str">
        <f>IF($B25="N/A","N/A",IF(E25&gt;10,"No",IF(E25&lt;=0,"No","Yes")))</f>
        <v>Yes</v>
      </c>
      <c r="G25" s="8">
        <v>7.9762447388000002</v>
      </c>
      <c r="H25" s="9" t="str">
        <f>IF($B25="N/A","N/A",IF(G25&gt;10,"No",IF(G25&lt;=0,"No","Yes")))</f>
        <v>Yes</v>
      </c>
      <c r="I25" s="10">
        <v>29.21</v>
      </c>
      <c r="J25" s="10">
        <v>2.1739999999999999</v>
      </c>
      <c r="K25" s="9" t="str">
        <f t="shared" si="4"/>
        <v>Yes</v>
      </c>
    </row>
    <row r="26" spans="1:11" x14ac:dyDescent="0.2">
      <c r="A26" s="81" t="s">
        <v>870</v>
      </c>
      <c r="B26" s="59" t="s">
        <v>252</v>
      </c>
      <c r="C26" s="80">
        <v>10.878366273999999</v>
      </c>
      <c r="D26" s="9" t="str">
        <f>IF($B26="N/A","N/A",IF(C26&gt;=5,"No",IF(C26&lt;0,"No","Yes")))</f>
        <v>No</v>
      </c>
      <c r="E26" s="8">
        <v>13.660245804000001</v>
      </c>
      <c r="F26" s="9" t="str">
        <f>IF($B26="N/A","N/A",IF(E26&gt;=5,"No",IF(E26&lt;0,"No","Yes")))</f>
        <v>No</v>
      </c>
      <c r="G26" s="8">
        <v>10.335161457</v>
      </c>
      <c r="H26" s="9" t="str">
        <f>IF($B26="N/A","N/A",IF(G26&gt;=5,"No",IF(G26&lt;0,"No","Yes")))</f>
        <v>No</v>
      </c>
      <c r="I26" s="10">
        <v>25.57</v>
      </c>
      <c r="J26" s="10">
        <v>-24.3</v>
      </c>
      <c r="K26" s="9" t="str">
        <f t="shared" si="4"/>
        <v>Yes</v>
      </c>
    </row>
    <row r="27" spans="1:11" x14ac:dyDescent="0.2">
      <c r="A27" s="81" t="s">
        <v>14</v>
      </c>
      <c r="B27" s="59" t="s">
        <v>253</v>
      </c>
      <c r="C27" s="80">
        <v>0.73483543120000006</v>
      </c>
      <c r="D27" s="9" t="str">
        <f>IF($B27="N/A","N/A",IF(C27&gt;15,"No",IF(C27&lt;=0,"No","Yes")))</f>
        <v>Yes</v>
      </c>
      <c r="E27" s="8">
        <v>0.82494019429999998</v>
      </c>
      <c r="F27" s="9" t="str">
        <f>IF($B27="N/A","N/A",IF(E27&gt;15,"No",IF(E27&lt;=0,"No","Yes")))</f>
        <v>Yes</v>
      </c>
      <c r="G27" s="8">
        <v>0.899903012</v>
      </c>
      <c r="H27" s="9" t="str">
        <f>IF($B27="N/A","N/A",IF(G27&gt;15,"No",IF(G27&lt;=0,"No","Yes")))</f>
        <v>Yes</v>
      </c>
      <c r="I27" s="10">
        <v>12.26</v>
      </c>
      <c r="J27" s="10">
        <v>9.0869999999999997</v>
      </c>
      <c r="K27" s="9" t="str">
        <f>IF(J27="Div by 0", "N/A", IF(J27="N/A","N/A", IF(J27&gt;30, "No", IF(J27&lt;-30, "No", "Yes"))))</f>
        <v>Yes</v>
      </c>
    </row>
    <row r="28" spans="1:11" x14ac:dyDescent="0.2">
      <c r="A28" s="81" t="s">
        <v>871</v>
      </c>
      <c r="B28" s="34" t="s">
        <v>217</v>
      </c>
      <c r="C28" s="83">
        <v>187.99530411000001</v>
      </c>
      <c r="D28" s="9" t="str">
        <f>IF($B28="N/A","N/A",IF(C28&gt;15,"No",IF(C28&lt;-15,"No","Yes")))</f>
        <v>N/A</v>
      </c>
      <c r="E28" s="36">
        <v>207.26750099</v>
      </c>
      <c r="F28" s="9" t="str">
        <f>IF($B28="N/A","N/A",IF(E28&gt;15,"No",IF(E28&lt;-15,"No","Yes")))</f>
        <v>N/A</v>
      </c>
      <c r="G28" s="36">
        <v>181.53639939000001</v>
      </c>
      <c r="H28" s="9" t="str">
        <f>IF($B28="N/A","N/A",IF(G28&gt;15,"No",IF(G28&lt;-15,"No","Yes")))</f>
        <v>N/A</v>
      </c>
      <c r="I28" s="10">
        <v>10.25</v>
      </c>
      <c r="J28" s="10">
        <v>-12.4</v>
      </c>
      <c r="K28" s="9" t="str">
        <f>IF(J28="Div by 0", "N/A", IF(J28="N/A","N/A", IF(J28&gt;30, "No", IF(J28&lt;-30, "No", "Yes"))))</f>
        <v>Yes</v>
      </c>
    </row>
    <row r="29" spans="1:11" x14ac:dyDescent="0.2">
      <c r="A29" s="81" t="s">
        <v>377</v>
      </c>
      <c r="B29" s="34" t="s">
        <v>254</v>
      </c>
      <c r="C29" s="80">
        <v>5.7786955787999998</v>
      </c>
      <c r="D29" s="9" t="str">
        <f>IF($B29="N/A","N/A",IF(C29&gt;35,"No",IF(C29&lt;10,"No","Yes")))</f>
        <v>No</v>
      </c>
      <c r="E29" s="8">
        <v>8.4717086699999999</v>
      </c>
      <c r="F29" s="9" t="str">
        <f>IF($B29="N/A","N/A",IF(E29&gt;35,"No",IF(E29&lt;10,"No","Yes")))</f>
        <v>No</v>
      </c>
      <c r="G29" s="8">
        <v>8.4224387071999995</v>
      </c>
      <c r="H29" s="9" t="str">
        <f>IF($B29="N/A","N/A",IF(G29&gt;35,"No",IF(G29&lt;10,"No","Yes")))</f>
        <v>No</v>
      </c>
      <c r="I29" s="10">
        <v>46.6</v>
      </c>
      <c r="J29" s="10">
        <v>-0.58199999999999996</v>
      </c>
      <c r="K29" s="9" t="str">
        <f t="shared" ref="K29:K54" si="8">IF(J29="Div by 0", "N/A", IF(J29="N/A","N/A", IF(J29&gt;30, "No", IF(J29&lt;-30, "No", "Yes"))))</f>
        <v>Yes</v>
      </c>
    </row>
    <row r="30" spans="1:11" x14ac:dyDescent="0.2">
      <c r="A30" s="81" t="s">
        <v>378</v>
      </c>
      <c r="B30" s="34" t="s">
        <v>255</v>
      </c>
      <c r="C30" s="80">
        <v>4.5507602197999999</v>
      </c>
      <c r="D30" s="9" t="str">
        <f>IF($B30="N/A","N/A",IF(C30&gt;20,"No",IF(C30&lt;2,"No","Yes")))</f>
        <v>Yes</v>
      </c>
      <c r="E30" s="8">
        <v>5.9221139215000003</v>
      </c>
      <c r="F30" s="9" t="str">
        <f>IF($B30="N/A","N/A",IF(E30&gt;20,"No",IF(E30&lt;2,"No","Yes")))</f>
        <v>Yes</v>
      </c>
      <c r="G30" s="8">
        <v>6.0896069234999999</v>
      </c>
      <c r="H30" s="9" t="str">
        <f>IF($B30="N/A","N/A",IF(G30&gt;20,"No",IF(G30&lt;2,"No","Yes")))</f>
        <v>Yes</v>
      </c>
      <c r="I30" s="10">
        <v>30.13</v>
      </c>
      <c r="J30" s="10">
        <v>2.8279999999999998</v>
      </c>
      <c r="K30" s="9" t="str">
        <f t="shared" si="8"/>
        <v>Yes</v>
      </c>
    </row>
    <row r="31" spans="1:11" x14ac:dyDescent="0.2">
      <c r="A31" s="81" t="s">
        <v>379</v>
      </c>
      <c r="B31" s="34" t="s">
        <v>256</v>
      </c>
      <c r="C31" s="80">
        <v>0.61664352759999996</v>
      </c>
      <c r="D31" s="9" t="str">
        <f>IF($B31="N/A","N/A",IF(C31&gt;8,"No",IF(C31&lt;0.5,"No","Yes")))</f>
        <v>Yes</v>
      </c>
      <c r="E31" s="8">
        <v>0.74215742939999996</v>
      </c>
      <c r="F31" s="9" t="str">
        <f>IF($B31="N/A","N/A",IF(E31&gt;8,"No",IF(E31&lt;0.5,"No","Yes")))</f>
        <v>Yes</v>
      </c>
      <c r="G31" s="8">
        <v>0.75570070180000004</v>
      </c>
      <c r="H31" s="9" t="str">
        <f>IF($B31="N/A","N/A",IF(G31&gt;8,"No",IF(G31&lt;0.5,"No","Yes")))</f>
        <v>Yes</v>
      </c>
      <c r="I31" s="10">
        <v>20.350000000000001</v>
      </c>
      <c r="J31" s="10">
        <v>1.825</v>
      </c>
      <c r="K31" s="9" t="str">
        <f t="shared" si="8"/>
        <v>Yes</v>
      </c>
    </row>
    <row r="32" spans="1:11" x14ac:dyDescent="0.2">
      <c r="A32" s="81" t="s">
        <v>380</v>
      </c>
      <c r="B32" s="34" t="s">
        <v>257</v>
      </c>
      <c r="C32" s="80">
        <v>7.3461433796</v>
      </c>
      <c r="D32" s="9" t="str">
        <f>IF($B32="N/A","N/A",IF(C32&gt;25,"No",IF(C32&lt;3,"No","Yes")))</f>
        <v>Yes</v>
      </c>
      <c r="E32" s="8">
        <v>9.9469525646000001</v>
      </c>
      <c r="F32" s="9" t="str">
        <f>IF($B32="N/A","N/A",IF(E32&gt;25,"No",IF(E32&lt;3,"No","Yes")))</f>
        <v>Yes</v>
      </c>
      <c r="G32" s="8">
        <v>9.6342717918999998</v>
      </c>
      <c r="H32" s="9" t="str">
        <f>IF($B32="N/A","N/A",IF(G32&gt;25,"No",IF(G32&lt;3,"No","Yes")))</f>
        <v>Yes</v>
      </c>
      <c r="I32" s="10">
        <v>35.4</v>
      </c>
      <c r="J32" s="10">
        <v>-3.14</v>
      </c>
      <c r="K32" s="9" t="str">
        <f t="shared" si="8"/>
        <v>Yes</v>
      </c>
    </row>
    <row r="33" spans="1:11" x14ac:dyDescent="0.2">
      <c r="A33" s="81" t="s">
        <v>381</v>
      </c>
      <c r="B33" s="34" t="s">
        <v>258</v>
      </c>
      <c r="C33" s="80">
        <v>0.75946563209999995</v>
      </c>
      <c r="D33" s="9" t="str">
        <f>IF($B33="N/A","N/A",IF(C33&gt;25,"No",IF(C33&lt;2,"No","Yes")))</f>
        <v>No</v>
      </c>
      <c r="E33" s="8">
        <v>1.0576254121999999</v>
      </c>
      <c r="F33" s="9" t="str">
        <f>IF($B33="N/A","N/A",IF(E33&gt;25,"No",IF(E33&lt;2,"No","Yes")))</f>
        <v>No</v>
      </c>
      <c r="G33" s="8">
        <v>1.0833144095</v>
      </c>
      <c r="H33" s="9" t="str">
        <f>IF($B33="N/A","N/A",IF(G33&gt;25,"No",IF(G33&lt;2,"No","Yes")))</f>
        <v>No</v>
      </c>
      <c r="I33" s="10">
        <v>39.26</v>
      </c>
      <c r="J33" s="10">
        <v>2.4289999999999998</v>
      </c>
      <c r="K33" s="9" t="str">
        <f t="shared" si="8"/>
        <v>Yes</v>
      </c>
    </row>
    <row r="34" spans="1:11" x14ac:dyDescent="0.2">
      <c r="A34" s="81" t="s">
        <v>382</v>
      </c>
      <c r="B34" s="34" t="s">
        <v>259</v>
      </c>
      <c r="C34" s="80">
        <v>7.52130295E-2</v>
      </c>
      <c r="D34" s="9" t="str">
        <f>IF($B34="N/A","N/A",IF(C34&gt;25,"No",IF(C34&lt;=0,"No","Yes")))</f>
        <v>Yes</v>
      </c>
      <c r="E34" s="8">
        <v>6.2734026799999995E-2</v>
      </c>
      <c r="F34" s="9" t="str">
        <f>IF($B34="N/A","N/A",IF(E34&gt;25,"No",IF(E34&lt;=0,"No","Yes")))</f>
        <v>Yes</v>
      </c>
      <c r="G34" s="8">
        <v>5.7424975900000001E-2</v>
      </c>
      <c r="H34" s="9" t="str">
        <f>IF($B34="N/A","N/A",IF(G34&gt;25,"No",IF(G34&lt;=0,"No","Yes")))</f>
        <v>Yes</v>
      </c>
      <c r="I34" s="10">
        <v>-16.600000000000001</v>
      </c>
      <c r="J34" s="10">
        <v>-8.4600000000000009</v>
      </c>
      <c r="K34" s="9" t="str">
        <f t="shared" si="8"/>
        <v>Yes</v>
      </c>
    </row>
    <row r="35" spans="1:11" x14ac:dyDescent="0.2">
      <c r="A35" s="81" t="s">
        <v>383</v>
      </c>
      <c r="B35" s="34" t="s">
        <v>260</v>
      </c>
      <c r="C35" s="80">
        <v>8.2657879690999998</v>
      </c>
      <c r="D35" s="9" t="str">
        <f>IF($B35="N/A","N/A",IF(C35&gt;20,"No",IF(C35&lt;4,"No","Yes")))</f>
        <v>Yes</v>
      </c>
      <c r="E35" s="8">
        <v>10.99501669</v>
      </c>
      <c r="F35" s="9" t="str">
        <f>IF($B35="N/A","N/A",IF(E35&gt;20,"No",IF(E35&lt;4,"No","Yes")))</f>
        <v>Yes</v>
      </c>
      <c r="G35" s="8">
        <v>11.156319551999999</v>
      </c>
      <c r="H35" s="9" t="str">
        <f>IF($B35="N/A","N/A",IF(G35&gt;20,"No",IF(G35&lt;4,"No","Yes")))</f>
        <v>Yes</v>
      </c>
      <c r="I35" s="10">
        <v>33.020000000000003</v>
      </c>
      <c r="J35" s="10">
        <v>1.4670000000000001</v>
      </c>
      <c r="K35" s="9" t="str">
        <f t="shared" si="8"/>
        <v>Yes</v>
      </c>
    </row>
    <row r="36" spans="1:11" x14ac:dyDescent="0.2">
      <c r="A36" s="81" t="s">
        <v>384</v>
      </c>
      <c r="B36" s="34" t="s">
        <v>261</v>
      </c>
      <c r="C36" s="80">
        <v>0.59891474209999995</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25.622496300000002</v>
      </c>
      <c r="D37" s="9" t="str">
        <f>IF($B37="N/A","N/A",IF(C37&gt;=25,"No",IF(C37&lt;0,"No","Yes")))</f>
        <v>No</v>
      </c>
      <c r="E37" s="8">
        <v>29.824132251999998</v>
      </c>
      <c r="F37" s="9" t="str">
        <f>IF($B37="N/A","N/A",IF(E37&gt;=25,"No",IF(E37&lt;0,"No","Yes")))</f>
        <v>No</v>
      </c>
      <c r="G37" s="8">
        <v>29.795012712999998</v>
      </c>
      <c r="H37" s="9" t="str">
        <f>IF($B37="N/A","N/A",IF(G37&gt;=25,"No",IF(G37&lt;0,"No","Yes")))</f>
        <v>No</v>
      </c>
      <c r="I37" s="10">
        <v>16.399999999999999</v>
      </c>
      <c r="J37" s="10">
        <v>-9.8000000000000004E-2</v>
      </c>
      <c r="K37" s="9" t="str">
        <f t="shared" si="8"/>
        <v>Yes</v>
      </c>
    </row>
    <row r="38" spans="1:11" x14ac:dyDescent="0.2">
      <c r="A38" s="81" t="s">
        <v>386</v>
      </c>
      <c r="B38" s="34" t="s">
        <v>225</v>
      </c>
      <c r="C38" s="80">
        <v>3.8148089909</v>
      </c>
      <c r="D38" s="9" t="str">
        <f>IF($B38="N/A","N/A",IF(C38&gt;3,"Yes","No"))</f>
        <v>Yes</v>
      </c>
      <c r="E38" s="8">
        <v>4.0958809105</v>
      </c>
      <c r="F38" s="9" t="str">
        <f>IF($B38="N/A","N/A",IF(E38&gt;3,"Yes","No"))</f>
        <v>Yes</v>
      </c>
      <c r="G38" s="8">
        <v>4.4093341589000001</v>
      </c>
      <c r="H38" s="9" t="str">
        <f>IF($B38="N/A","N/A",IF(G38&gt;3,"Yes","No"))</f>
        <v>Yes</v>
      </c>
      <c r="I38" s="10">
        <v>7.3680000000000003</v>
      </c>
      <c r="J38" s="10">
        <v>7.6529999999999996</v>
      </c>
      <c r="K38" s="9" t="str">
        <f t="shared" si="8"/>
        <v>Yes</v>
      </c>
    </row>
    <row r="39" spans="1:11" x14ac:dyDescent="0.2">
      <c r="A39" s="81" t="s">
        <v>387</v>
      </c>
      <c r="B39" s="34" t="s">
        <v>224</v>
      </c>
      <c r="C39" s="80">
        <v>4.2752201788999997</v>
      </c>
      <c r="D39" s="9" t="str">
        <f>IF($B39="N/A","N/A",IF(C39&gt;1,"Yes","No"))</f>
        <v>Yes</v>
      </c>
      <c r="E39" s="8">
        <v>1.602128435</v>
      </c>
      <c r="F39" s="9" t="str">
        <f>IF($B39="N/A","N/A",IF(E39&gt;1,"Yes","No"))</f>
        <v>Yes</v>
      </c>
      <c r="G39" s="8">
        <v>1.1990084457000001</v>
      </c>
      <c r="H39" s="9" t="str">
        <f>IF($B39="N/A","N/A",IF(G39&gt;1,"Yes","No"))</f>
        <v>Yes</v>
      </c>
      <c r="I39" s="10">
        <v>-62.5</v>
      </c>
      <c r="J39" s="10">
        <v>-25.2</v>
      </c>
      <c r="K39" s="9" t="str">
        <f t="shared" si="8"/>
        <v>Yes</v>
      </c>
    </row>
    <row r="40" spans="1:11" x14ac:dyDescent="0.2">
      <c r="A40" s="81" t="s">
        <v>388</v>
      </c>
      <c r="B40" s="34" t="s">
        <v>217</v>
      </c>
      <c r="C40" s="80">
        <v>3.6160110000000001E-3</v>
      </c>
      <c r="D40" s="9" t="str">
        <f>IF($B40="N/A","N/A",IF(C40&gt;15,"No",IF(C40&lt;-15,"No","Yes")))</f>
        <v>N/A</v>
      </c>
      <c r="E40" s="8">
        <v>3.6229376999999999E-3</v>
      </c>
      <c r="F40" s="9" t="str">
        <f>IF($B40="N/A","N/A",IF(E40&gt;15,"No",IF(E40&lt;-15,"No","Yes")))</f>
        <v>N/A</v>
      </c>
      <c r="G40" s="8">
        <v>4.0842799000000004E-3</v>
      </c>
      <c r="H40" s="9" t="str">
        <f>IF($B40="N/A","N/A",IF(G40&gt;15,"No",IF(G40&lt;-15,"No","Yes")))</f>
        <v>N/A</v>
      </c>
      <c r="I40" s="10">
        <v>0.19159999999999999</v>
      </c>
      <c r="J40" s="10">
        <v>12.73</v>
      </c>
      <c r="K40" s="9" t="str">
        <f t="shared" si="8"/>
        <v>Yes</v>
      </c>
    </row>
    <row r="41" spans="1:11" x14ac:dyDescent="0.2">
      <c r="A41" s="81" t="s">
        <v>389</v>
      </c>
      <c r="B41" s="34" t="s">
        <v>217</v>
      </c>
      <c r="C41" s="80">
        <v>3.3060670000000002E-4</v>
      </c>
      <c r="D41" s="9" t="str">
        <f>IF($B41="N/A","N/A",IF(C41&gt;15,"No",IF(C41&lt;-15,"No","Yes")))</f>
        <v>N/A</v>
      </c>
      <c r="E41" s="8">
        <v>2.179211E-4</v>
      </c>
      <c r="F41" s="9" t="str">
        <f>IF($B41="N/A","N/A",IF(E41&gt;15,"No",IF(E41&lt;-15,"No","Yes")))</f>
        <v>N/A</v>
      </c>
      <c r="G41" s="8">
        <v>2.7228499999999999E-5</v>
      </c>
      <c r="H41" s="9" t="str">
        <f>IF($B41="N/A","N/A",IF(G41&gt;15,"No",IF(G41&lt;-15,"No","Yes")))</f>
        <v>N/A</v>
      </c>
      <c r="I41" s="10">
        <v>-34.1</v>
      </c>
      <c r="J41" s="10">
        <v>-87.5</v>
      </c>
      <c r="K41" s="9" t="str">
        <f t="shared" si="8"/>
        <v>No</v>
      </c>
    </row>
    <row r="42" spans="1:11" x14ac:dyDescent="0.2">
      <c r="A42" s="81" t="s">
        <v>390</v>
      </c>
      <c r="B42" s="34" t="s">
        <v>263</v>
      </c>
      <c r="C42" s="80">
        <v>20.219927856999998</v>
      </c>
      <c r="D42" s="9" t="str">
        <f>IF($B42="N/A","N/A",IF(C42&gt;0,"Yes","No"))</f>
        <v>Yes</v>
      </c>
      <c r="E42" s="8">
        <v>1.9463347583999999</v>
      </c>
      <c r="F42" s="9" t="str">
        <f>IF($B42="N/A","N/A",IF(E42&gt;0,"Yes","No"))</f>
        <v>Yes</v>
      </c>
      <c r="G42" s="8">
        <v>0.19149827180000001</v>
      </c>
      <c r="H42" s="9" t="str">
        <f>IF($B42="N/A","N/A",IF(G42&gt;0,"Yes","No"))</f>
        <v>Yes</v>
      </c>
      <c r="I42" s="10">
        <v>-90.4</v>
      </c>
      <c r="J42" s="10">
        <v>-90.2</v>
      </c>
      <c r="K42" s="9" t="str">
        <f t="shared" si="8"/>
        <v>No</v>
      </c>
    </row>
    <row r="43" spans="1:11" x14ac:dyDescent="0.2">
      <c r="A43" s="81" t="s">
        <v>391</v>
      </c>
      <c r="B43" s="34" t="s">
        <v>263</v>
      </c>
      <c r="C43" s="80">
        <v>0.83308761679999999</v>
      </c>
      <c r="D43" s="9" t="str">
        <f>IF($B43="N/A","N/A",IF(C43&gt;0,"Yes","No"))</f>
        <v>Yes</v>
      </c>
      <c r="E43" s="8">
        <v>1.2899292683000001</v>
      </c>
      <c r="F43" s="9" t="str">
        <f>IF($B43="N/A","N/A",IF(E43&gt;0,"Yes","No"))</f>
        <v>Yes</v>
      </c>
      <c r="G43" s="8">
        <v>1.3848704112000001</v>
      </c>
      <c r="H43" s="9" t="str">
        <f>IF($B43="N/A","N/A",IF(G43&gt;0,"Yes","No"))</f>
        <v>Yes</v>
      </c>
      <c r="I43" s="10">
        <v>54.84</v>
      </c>
      <c r="J43" s="10">
        <v>7.36</v>
      </c>
      <c r="K43" s="9" t="str">
        <f t="shared" si="8"/>
        <v>Yes</v>
      </c>
    </row>
    <row r="44" spans="1:11" x14ac:dyDescent="0.2">
      <c r="A44" s="81" t="s">
        <v>392</v>
      </c>
      <c r="B44" s="34" t="s">
        <v>263</v>
      </c>
      <c r="C44" s="80">
        <v>8.2031793000000002E-3</v>
      </c>
      <c r="D44" s="9" t="str">
        <f>IF($B44="N/A","N/A",IF(C44&gt;0,"Yes","No"))</f>
        <v>Yes</v>
      </c>
      <c r="E44" s="8">
        <v>1.3238704699999999E-2</v>
      </c>
      <c r="F44" s="9" t="str">
        <f>IF($B44="N/A","N/A",IF(E44&gt;0,"Yes","No"))</f>
        <v>Yes</v>
      </c>
      <c r="G44" s="8">
        <v>2.7854789099999999E-2</v>
      </c>
      <c r="H44" s="9" t="str">
        <f>IF($B44="N/A","N/A",IF(G44&gt;0,"Yes","No"))</f>
        <v>Yes</v>
      </c>
      <c r="I44" s="10">
        <v>61.39</v>
      </c>
      <c r="J44" s="10">
        <v>110.4</v>
      </c>
      <c r="K44" s="9" t="str">
        <f t="shared" si="8"/>
        <v>No</v>
      </c>
    </row>
    <row r="45" spans="1:11" x14ac:dyDescent="0.2">
      <c r="A45" s="81" t="s">
        <v>393</v>
      </c>
      <c r="B45" s="34" t="s">
        <v>224</v>
      </c>
      <c r="C45" s="80">
        <v>7.2647727998000002</v>
      </c>
      <c r="D45" s="9" t="str">
        <f>IF($B45="N/A","N/A",IF(C45&gt;1,"Yes","No"))</f>
        <v>Yes</v>
      </c>
      <c r="E45" s="8">
        <v>9.9131747994000001</v>
      </c>
      <c r="F45" s="9" t="str">
        <f>IF($B45="N/A","N/A",IF(E45&gt;1,"Yes","No"))</f>
        <v>Yes</v>
      </c>
      <c r="G45" s="8">
        <v>11.819524927</v>
      </c>
      <c r="H45" s="9" t="str">
        <f>IF($B45="N/A","N/A",IF(G45&gt;1,"Yes","No"))</f>
        <v>Yes</v>
      </c>
      <c r="I45" s="10">
        <v>36.46</v>
      </c>
      <c r="J45" s="10">
        <v>19.23</v>
      </c>
      <c r="K45" s="9" t="str">
        <f t="shared" si="8"/>
        <v>Yes</v>
      </c>
    </row>
    <row r="46" spans="1:11" x14ac:dyDescent="0.2">
      <c r="A46" s="81" t="s">
        <v>394</v>
      </c>
      <c r="B46" s="34" t="s">
        <v>263</v>
      </c>
      <c r="C46" s="80">
        <v>9.3045129700000007E-2</v>
      </c>
      <c r="D46" s="9" t="str">
        <f>IF($B46="N/A","N/A",IF(C46&gt;0,"Yes","No"))</f>
        <v>Yes</v>
      </c>
      <c r="E46" s="8">
        <v>2.0838701899999999E-2</v>
      </c>
      <c r="F46" s="9" t="str">
        <f>IF($B46="N/A","N/A",IF(E46&gt;0,"Yes","No"))</f>
        <v>Yes</v>
      </c>
      <c r="G46" s="8">
        <v>1.41316086E-2</v>
      </c>
      <c r="H46" s="9" t="str">
        <f>IF($B46="N/A","N/A",IF(G46&gt;0,"Yes","No"))</f>
        <v>Yes</v>
      </c>
      <c r="I46" s="10">
        <v>-77.599999999999994</v>
      </c>
      <c r="J46" s="10">
        <v>-32.200000000000003</v>
      </c>
      <c r="K46" s="9" t="str">
        <f t="shared" si="8"/>
        <v>No</v>
      </c>
    </row>
    <row r="47" spans="1:11" x14ac:dyDescent="0.2">
      <c r="A47" s="81" t="s">
        <v>395</v>
      </c>
      <c r="B47" s="34" t="s">
        <v>217</v>
      </c>
      <c r="C47" s="80">
        <v>0.18710274239999999</v>
      </c>
      <c r="D47" s="9" t="str">
        <f>IF($B47="N/A","N/A",IF(C47&gt;15,"No",IF(C47&lt;-15,"No","Yes")))</f>
        <v>N/A</v>
      </c>
      <c r="E47" s="8">
        <v>0.26068807490000001</v>
      </c>
      <c r="F47" s="9" t="str">
        <f>IF($B47="N/A","N/A",IF(E47&gt;15,"No",IF(E47&lt;-15,"No","Yes")))</f>
        <v>N/A</v>
      </c>
      <c r="G47" s="8">
        <v>0.30310802809999998</v>
      </c>
      <c r="H47" s="9" t="str">
        <f>IF($B47="N/A","N/A",IF(G47&gt;15,"No",IF(G47&lt;-15,"No","Yes")))</f>
        <v>N/A</v>
      </c>
      <c r="I47" s="10">
        <v>39.33</v>
      </c>
      <c r="J47" s="10">
        <v>16.27</v>
      </c>
      <c r="K47" s="9" t="str">
        <f t="shared" si="8"/>
        <v>Yes</v>
      </c>
    </row>
    <row r="48" spans="1:11" x14ac:dyDescent="0.2">
      <c r="A48" s="81" t="s">
        <v>396</v>
      </c>
      <c r="B48" s="34" t="s">
        <v>217</v>
      </c>
      <c r="C48" s="80">
        <v>0.3956122702</v>
      </c>
      <c r="D48" s="9" t="str">
        <f>IF($B48="N/A","N/A",IF(C48&gt;15,"No",IF(C48&lt;-15,"No","Yes")))</f>
        <v>N/A</v>
      </c>
      <c r="E48" s="8">
        <v>0.70429364429999997</v>
      </c>
      <c r="F48" s="9" t="str">
        <f>IF($B48="N/A","N/A",IF(E48&gt;15,"No",IF(E48&lt;-15,"No","Yes")))</f>
        <v>N/A</v>
      </c>
      <c r="G48" s="8">
        <v>0.79281319210000001</v>
      </c>
      <c r="H48" s="9" t="str">
        <f>IF($B48="N/A","N/A",IF(G48&gt;15,"No",IF(G48&lt;-15,"No","Yes")))</f>
        <v>N/A</v>
      </c>
      <c r="I48" s="10">
        <v>78.03</v>
      </c>
      <c r="J48" s="10">
        <v>12.57</v>
      </c>
      <c r="K48" s="9" t="str">
        <f t="shared" si="8"/>
        <v>Yes</v>
      </c>
    </row>
    <row r="49" spans="1:11" x14ac:dyDescent="0.2">
      <c r="A49" s="81" t="s">
        <v>397</v>
      </c>
      <c r="B49" s="34" t="s">
        <v>217</v>
      </c>
      <c r="C49" s="80">
        <v>6.2815277399999994E-2</v>
      </c>
      <c r="D49" s="9" t="str">
        <f>IF($B49="N/A","N/A",IF(C49&gt;15,"No",IF(C49&lt;-15,"No","Yes")))</f>
        <v>N/A</v>
      </c>
      <c r="E49" s="8">
        <v>0.11680569120000001</v>
      </c>
      <c r="F49" s="9" t="str">
        <f>IF($B49="N/A","N/A",IF(E49&gt;15,"No",IF(E49&lt;-15,"No","Yes")))</f>
        <v>N/A</v>
      </c>
      <c r="G49" s="8">
        <v>0.15027427300000001</v>
      </c>
      <c r="H49" s="9" t="str">
        <f>IF($B49="N/A","N/A",IF(G49&gt;15,"No",IF(G49&lt;-15,"No","Yes")))</f>
        <v>N/A</v>
      </c>
      <c r="I49" s="10">
        <v>85.95</v>
      </c>
      <c r="J49" s="10">
        <v>28.65</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5.7780343652999999</v>
      </c>
      <c r="D51" s="9" t="str">
        <f>IF($B51="N/A","N/A",IF(C51&gt;15,"No",IF(C51&lt;-15,"No","Yes")))</f>
        <v>N/A</v>
      </c>
      <c r="E51" s="8">
        <v>8.2437904754000009</v>
      </c>
      <c r="F51" s="9" t="str">
        <f>IF($B51="N/A","N/A",IF(E51&gt;15,"No",IF(E51&lt;-15,"No","Yes")))</f>
        <v>N/A</v>
      </c>
      <c r="G51" s="8">
        <v>7.6358336205999997</v>
      </c>
      <c r="H51" s="9" t="str">
        <f>IF($B51="N/A","N/A",IF(G51&gt;15,"No",IF(G51&lt;-15,"No","Yes")))</f>
        <v>N/A</v>
      </c>
      <c r="I51" s="10">
        <v>42.67</v>
      </c>
      <c r="J51" s="10">
        <v>-7.37</v>
      </c>
      <c r="K51" s="9" t="str">
        <f t="shared" si="8"/>
        <v>Yes</v>
      </c>
    </row>
    <row r="52" spans="1:11" x14ac:dyDescent="0.2">
      <c r="A52" s="81" t="s">
        <v>400</v>
      </c>
      <c r="B52" s="34" t="s">
        <v>224</v>
      </c>
      <c r="C52" s="80">
        <v>3.4181635746999999</v>
      </c>
      <c r="D52" s="9" t="str">
        <f>IF($B52="N/A","N/A",IF(C52&gt;1,"Yes","No"))</f>
        <v>Yes</v>
      </c>
      <c r="E52" s="8">
        <v>4.7639451776000001</v>
      </c>
      <c r="F52" s="9" t="str">
        <f>IF($B52="N/A","N/A",IF(E52&gt;1,"Yes","No"))</f>
        <v>Yes</v>
      </c>
      <c r="G52" s="8">
        <v>5.0732202478000001</v>
      </c>
      <c r="H52" s="9" t="str">
        <f>IF($B52="N/A","N/A",IF(G52&gt;1,"Yes","No"))</f>
        <v>Yes</v>
      </c>
      <c r="I52" s="10">
        <v>39.369999999999997</v>
      </c>
      <c r="J52" s="10">
        <v>6.492</v>
      </c>
      <c r="K52" s="9" t="str">
        <f t="shared" si="8"/>
        <v>Yes</v>
      </c>
    </row>
    <row r="53" spans="1:11" x14ac:dyDescent="0.2">
      <c r="A53" s="81" t="s">
        <v>401</v>
      </c>
      <c r="B53" s="34" t="s">
        <v>263</v>
      </c>
      <c r="C53" s="80">
        <v>3.1139020699999999E-2</v>
      </c>
      <c r="D53" s="9" t="str">
        <f>IF($B53="N/A","N/A",IF(C53&gt;0,"Yes","No"))</f>
        <v>Yes</v>
      </c>
      <c r="E53" s="8">
        <v>2.6695331E-3</v>
      </c>
      <c r="F53" s="9" t="str">
        <f>IF($B53="N/A","N/A",IF(E53&gt;0,"Yes","No"))</f>
        <v>Yes</v>
      </c>
      <c r="G53" s="8">
        <v>3.2674240000000001E-4</v>
      </c>
      <c r="H53" s="9" t="str">
        <f>IF($B53="N/A","N/A",IF(G53&gt;0,"Yes","No"))</f>
        <v>Yes</v>
      </c>
      <c r="I53" s="10">
        <v>-91.4</v>
      </c>
      <c r="J53" s="10">
        <v>-87.8</v>
      </c>
      <c r="K53" s="9" t="str">
        <f t="shared" si="8"/>
        <v>No</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165.32733868</v>
      </c>
      <c r="D55" s="9" t="str">
        <f>IF($B55="N/A","N/A",IF(C55&gt;15,"No",IF(C55&lt;-15,"No","Yes")))</f>
        <v>N/A</v>
      </c>
      <c r="E55" s="36">
        <v>157.15455370999999</v>
      </c>
      <c r="F55" s="9" t="str">
        <f>IF($B55="N/A","N/A",IF(E55&gt;15,"No",IF(E55&lt;-15,"No","Yes")))</f>
        <v>N/A</v>
      </c>
      <c r="G55" s="36">
        <v>145.46535141999999</v>
      </c>
      <c r="H55" s="9" t="str">
        <f>IF($B55="N/A","N/A",IF(G55&gt;15,"No",IF(G55&lt;-15,"No","Yes")))</f>
        <v>N/A</v>
      </c>
      <c r="I55" s="10">
        <v>-4.9400000000000004</v>
      </c>
      <c r="J55" s="10">
        <v>-7.44</v>
      </c>
      <c r="K55" s="9" t="str">
        <f t="shared" ref="K55:K74" si="9">IF(J55="Div by 0", "N/A", IF(J55="N/A","N/A", IF(J55&gt;30, "No", IF(J55&lt;-30, "No", "Yes"))))</f>
        <v>Yes</v>
      </c>
    </row>
    <row r="56" spans="1:11" x14ac:dyDescent="0.2">
      <c r="A56" s="81" t="s">
        <v>873</v>
      </c>
      <c r="B56" s="34" t="s">
        <v>265</v>
      </c>
      <c r="C56" s="83">
        <v>122.02143636</v>
      </c>
      <c r="D56" s="9" t="str">
        <f>IF($B56="N/A","N/A",IF(C56&gt;90,"No",IF(C56&lt;20,"No","Yes")))</f>
        <v>No</v>
      </c>
      <c r="E56" s="36">
        <v>109.4777766</v>
      </c>
      <c r="F56" s="9" t="str">
        <f>IF($B56="N/A","N/A",IF(E56&gt;90,"No",IF(E56&lt;20,"No","Yes")))</f>
        <v>No</v>
      </c>
      <c r="G56" s="36">
        <v>106.77827456</v>
      </c>
      <c r="H56" s="9" t="str">
        <f>IF($B56="N/A","N/A",IF(G56&gt;90,"No",IF(G56&lt;20,"No","Yes")))</f>
        <v>No</v>
      </c>
      <c r="I56" s="10">
        <v>-10.3</v>
      </c>
      <c r="J56" s="10">
        <v>-2.4700000000000002</v>
      </c>
      <c r="K56" s="9" t="str">
        <f t="shared" si="9"/>
        <v>Yes</v>
      </c>
    </row>
    <row r="57" spans="1:11" x14ac:dyDescent="0.2">
      <c r="A57" s="81" t="s">
        <v>874</v>
      </c>
      <c r="B57" s="34" t="s">
        <v>266</v>
      </c>
      <c r="C57" s="83">
        <v>61.109249992999999</v>
      </c>
      <c r="D57" s="9" t="str">
        <f>IF($B57="N/A","N/A",IF(C57&gt;60,"No",IF(C57&lt;10,"No","Yes")))</f>
        <v>No</v>
      </c>
      <c r="E57" s="36">
        <v>54.712581184999998</v>
      </c>
      <c r="F57" s="9" t="str">
        <f>IF($B57="N/A","N/A",IF(E57&gt;60,"No",IF(E57&lt;10,"No","Yes")))</f>
        <v>Yes</v>
      </c>
      <c r="G57" s="36">
        <v>52.832759514999999</v>
      </c>
      <c r="H57" s="9" t="str">
        <f>IF($B57="N/A","N/A",IF(G57&gt;60,"No",IF(G57&lt;10,"No","Yes")))</f>
        <v>Yes</v>
      </c>
      <c r="I57" s="10">
        <v>-10.5</v>
      </c>
      <c r="J57" s="10">
        <v>-3.44</v>
      </c>
      <c r="K57" s="9" t="str">
        <f t="shared" si="9"/>
        <v>Yes</v>
      </c>
    </row>
    <row r="58" spans="1:11" ht="25.5" x14ac:dyDescent="0.2">
      <c r="A58" s="81" t="s">
        <v>875</v>
      </c>
      <c r="B58" s="34" t="s">
        <v>267</v>
      </c>
      <c r="C58" s="83">
        <v>56.847568944000002</v>
      </c>
      <c r="D58" s="9" t="str">
        <f>IF($B58="N/A","N/A",IF(C58&gt;100,"No",IF(C58&lt;10,"No","Yes")))</f>
        <v>Yes</v>
      </c>
      <c r="E58" s="36">
        <v>60.408111580000003</v>
      </c>
      <c r="F58" s="9" t="str">
        <f>IF($B58="N/A","N/A",IF(E58&gt;100,"No",IF(E58&lt;10,"No","Yes")))</f>
        <v>Yes</v>
      </c>
      <c r="G58" s="36">
        <v>59.749045183</v>
      </c>
      <c r="H58" s="9" t="str">
        <f>IF($B58="N/A","N/A",IF(G58&gt;100,"No",IF(G58&lt;10,"No","Yes")))</f>
        <v>Yes</v>
      </c>
      <c r="I58" s="10">
        <v>6.2629999999999999</v>
      </c>
      <c r="J58" s="10">
        <v>-1.0900000000000001</v>
      </c>
      <c r="K58" s="9" t="str">
        <f t="shared" si="9"/>
        <v>Yes</v>
      </c>
    </row>
    <row r="59" spans="1:11" x14ac:dyDescent="0.2">
      <c r="A59" s="81" t="s">
        <v>876</v>
      </c>
      <c r="B59" s="34" t="s">
        <v>268</v>
      </c>
      <c r="C59" s="83">
        <v>231.67953972000001</v>
      </c>
      <c r="D59" s="9" t="str">
        <f>IF($B59="N/A","N/A",IF(C59&gt;100,"No",IF(C59&lt;20,"No","Yes")))</f>
        <v>No</v>
      </c>
      <c r="E59" s="36">
        <v>238.28456449000001</v>
      </c>
      <c r="F59" s="9" t="str">
        <f>IF($B59="N/A","N/A",IF(E59&gt;100,"No",IF(E59&lt;20,"No","Yes")))</f>
        <v>No</v>
      </c>
      <c r="G59" s="36">
        <v>224.61334822000001</v>
      </c>
      <c r="H59" s="9" t="str">
        <f>IF($B59="N/A","N/A",IF(G59&gt;100,"No",IF(G59&lt;20,"No","Yes")))</f>
        <v>No</v>
      </c>
      <c r="I59" s="10">
        <v>2.851</v>
      </c>
      <c r="J59" s="10">
        <v>-5.74</v>
      </c>
      <c r="K59" s="9" t="str">
        <f t="shared" si="9"/>
        <v>Yes</v>
      </c>
    </row>
    <row r="60" spans="1:11" x14ac:dyDescent="0.2">
      <c r="A60" s="81" t="s">
        <v>877</v>
      </c>
      <c r="B60" s="34" t="s">
        <v>268</v>
      </c>
      <c r="C60" s="83">
        <v>167.75045571999999</v>
      </c>
      <c r="D60" s="9" t="str">
        <f>IF($B60="N/A","N/A",IF(C60&gt;100,"No",IF(C60&lt;20,"No","Yes")))</f>
        <v>No</v>
      </c>
      <c r="E60" s="36">
        <v>134.96162365000001</v>
      </c>
      <c r="F60" s="9" t="str">
        <f>IF($B60="N/A","N/A",IF(E60&gt;100,"No",IF(E60&lt;20,"No","Yes")))</f>
        <v>No</v>
      </c>
      <c r="G60" s="36">
        <v>136.23593725999999</v>
      </c>
      <c r="H60" s="9" t="str">
        <f>IF($B60="N/A","N/A",IF(G60&gt;100,"No",IF(G60&lt;20,"No","Yes")))</f>
        <v>No</v>
      </c>
      <c r="I60" s="10">
        <v>-19.5</v>
      </c>
      <c r="J60" s="10">
        <v>0.94420000000000004</v>
      </c>
      <c r="K60" s="9" t="str">
        <f t="shared" si="9"/>
        <v>Yes</v>
      </c>
    </row>
    <row r="61" spans="1:11" ht="25.5" x14ac:dyDescent="0.2">
      <c r="A61" s="81" t="s">
        <v>878</v>
      </c>
      <c r="B61" s="34" t="s">
        <v>217</v>
      </c>
      <c r="C61" s="83">
        <v>110.47884615</v>
      </c>
      <c r="D61" s="9" t="str">
        <f>IF($B61="N/A","N/A",IF(C61&gt;15,"No",IF(C61&lt;-15,"No","Yes")))</f>
        <v>N/A</v>
      </c>
      <c r="E61" s="36">
        <v>123.44550586</v>
      </c>
      <c r="F61" s="9" t="str">
        <f>IF($B61="N/A","N/A",IF(E61&gt;15,"No",IF(E61&lt;-15,"No","Yes")))</f>
        <v>N/A</v>
      </c>
      <c r="G61" s="36">
        <v>126.33380749</v>
      </c>
      <c r="H61" s="9" t="str">
        <f>IF($B61="N/A","N/A",IF(G61&gt;15,"No",IF(G61&lt;-15,"No","Yes")))</f>
        <v>N/A</v>
      </c>
      <c r="I61" s="10">
        <v>11.74</v>
      </c>
      <c r="J61" s="10">
        <v>2.34</v>
      </c>
      <c r="K61" s="9" t="str">
        <f t="shared" si="9"/>
        <v>Yes</v>
      </c>
    </row>
    <row r="62" spans="1:11" x14ac:dyDescent="0.2">
      <c r="A62" s="81" t="s">
        <v>879</v>
      </c>
      <c r="B62" s="34" t="s">
        <v>269</v>
      </c>
      <c r="C62" s="83">
        <v>70.592420567999994</v>
      </c>
      <c r="D62" s="9" t="str">
        <f>IF($B62="N/A","N/A",IF(C62&gt;60,"No",IF(C62&lt;10,"No","Yes")))</f>
        <v>No</v>
      </c>
      <c r="E62" s="36">
        <v>71.949466470999994</v>
      </c>
      <c r="F62" s="9" t="str">
        <f>IF($B62="N/A","N/A",IF(E62&gt;60,"No",IF(E62&lt;10,"No","Yes")))</f>
        <v>No</v>
      </c>
      <c r="G62" s="36">
        <v>40.604155429999999</v>
      </c>
      <c r="H62" s="9" t="str">
        <f>IF($B62="N/A","N/A",IF(G62&gt;60,"No",IF(G62&lt;10,"No","Yes")))</f>
        <v>Yes</v>
      </c>
      <c r="I62" s="10">
        <v>1.9219999999999999</v>
      </c>
      <c r="J62" s="10">
        <v>-43.6</v>
      </c>
      <c r="K62" s="9" t="str">
        <f t="shared" si="9"/>
        <v>No</v>
      </c>
    </row>
    <row r="63" spans="1:11" x14ac:dyDescent="0.2">
      <c r="A63" s="81" t="s">
        <v>880</v>
      </c>
      <c r="B63" s="34" t="s">
        <v>269</v>
      </c>
      <c r="C63" s="83">
        <v>15.258202518999999</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158.99942904</v>
      </c>
      <c r="D64" s="9" t="str">
        <f t="shared" ref="D64:D74" si="10">IF($B64="N/A","N/A",IF(C64&gt;15,"No",IF(C64&lt;-15,"No","Yes")))</f>
        <v>N/A</v>
      </c>
      <c r="E64" s="36">
        <v>145.74096323000001</v>
      </c>
      <c r="F64" s="9" t="str">
        <f>IF($B64="N/A","N/A",IF(E64&gt;15,"No",IF(E64&lt;-15,"No","Yes")))</f>
        <v>N/A</v>
      </c>
      <c r="G64" s="36">
        <v>143.95800894999999</v>
      </c>
      <c r="H64" s="9" t="str">
        <f>IF($B64="N/A","N/A",IF(G64&gt;15,"No",IF(G64&lt;-15,"No","Yes")))</f>
        <v>N/A</v>
      </c>
      <c r="I64" s="10">
        <v>-8.34</v>
      </c>
      <c r="J64" s="10">
        <v>-1.22</v>
      </c>
      <c r="K64" s="9" t="str">
        <f t="shared" si="9"/>
        <v>Yes</v>
      </c>
    </row>
    <row r="65" spans="1:11" ht="15.75" customHeight="1" x14ac:dyDescent="0.2">
      <c r="A65" s="81" t="s">
        <v>882</v>
      </c>
      <c r="B65" s="34" t="s">
        <v>217</v>
      </c>
      <c r="C65" s="83">
        <v>144.37304531999999</v>
      </c>
      <c r="D65" s="9" t="str">
        <f t="shared" si="10"/>
        <v>N/A</v>
      </c>
      <c r="E65" s="36">
        <v>130.02275176000001</v>
      </c>
      <c r="F65" s="9" t="str">
        <f t="shared" ref="F65:F73" si="11">IF($B65="N/A","N/A",IF(E65&gt;15,"No",IF(E65&lt;-15,"No","Yes")))</f>
        <v>N/A</v>
      </c>
      <c r="G65" s="36">
        <v>85.354635724999994</v>
      </c>
      <c r="H65" s="9" t="str">
        <f t="shared" ref="H65:H86" si="12">IF($B65="N/A","N/A",IF(G65&gt;15,"No",IF(G65&lt;-15,"No","Yes")))</f>
        <v>N/A</v>
      </c>
      <c r="I65" s="10">
        <v>-9.94</v>
      </c>
      <c r="J65" s="10">
        <v>-34.4</v>
      </c>
      <c r="K65" s="9" t="str">
        <f t="shared" si="9"/>
        <v>No</v>
      </c>
    </row>
    <row r="66" spans="1:11" ht="25.5" x14ac:dyDescent="0.2">
      <c r="A66" s="81" t="s">
        <v>883</v>
      </c>
      <c r="B66" s="34" t="s">
        <v>217</v>
      </c>
      <c r="C66" s="83">
        <v>68.563085117</v>
      </c>
      <c r="D66" s="9" t="str">
        <f t="shared" si="10"/>
        <v>N/A</v>
      </c>
      <c r="E66" s="36">
        <v>123.42257927</v>
      </c>
      <c r="F66" s="9" t="str">
        <f t="shared" si="11"/>
        <v>N/A</v>
      </c>
      <c r="G66" s="36">
        <v>157.04550925000001</v>
      </c>
      <c r="H66" s="9" t="str">
        <f t="shared" si="12"/>
        <v>N/A</v>
      </c>
      <c r="I66" s="10">
        <v>80.010000000000005</v>
      </c>
      <c r="J66" s="10">
        <v>27.24</v>
      </c>
      <c r="K66" s="9" t="str">
        <f t="shared" si="9"/>
        <v>Yes</v>
      </c>
    </row>
    <row r="67" spans="1:11" ht="25.5" x14ac:dyDescent="0.2">
      <c r="A67" s="81" t="s">
        <v>884</v>
      </c>
      <c r="B67" s="34" t="s">
        <v>217</v>
      </c>
      <c r="C67" s="83">
        <v>199.28036882999999</v>
      </c>
      <c r="D67" s="9" t="str">
        <f t="shared" si="10"/>
        <v>N/A</v>
      </c>
      <c r="E67" s="36">
        <v>246.95242894</v>
      </c>
      <c r="F67" s="9" t="str">
        <f t="shared" si="11"/>
        <v>N/A</v>
      </c>
      <c r="G67" s="36">
        <v>162.95350490999999</v>
      </c>
      <c r="H67" s="9" t="str">
        <f t="shared" si="12"/>
        <v>N/A</v>
      </c>
      <c r="I67" s="10">
        <v>23.92</v>
      </c>
      <c r="J67" s="10">
        <v>-34</v>
      </c>
      <c r="K67" s="9" t="str">
        <f t="shared" si="9"/>
        <v>No</v>
      </c>
    </row>
    <row r="68" spans="1:11" ht="25.5" x14ac:dyDescent="0.2">
      <c r="A68" s="81" t="s">
        <v>885</v>
      </c>
      <c r="B68" s="34" t="s">
        <v>217</v>
      </c>
      <c r="C68" s="83">
        <v>156.58824842999999</v>
      </c>
      <c r="D68" s="9" t="str">
        <f t="shared" si="10"/>
        <v>N/A</v>
      </c>
      <c r="E68" s="36">
        <v>157.92078810999999</v>
      </c>
      <c r="F68" s="9" t="str">
        <f t="shared" si="11"/>
        <v>N/A</v>
      </c>
      <c r="G68" s="36">
        <v>158.40164369999999</v>
      </c>
      <c r="H68" s="9" t="str">
        <f t="shared" si="12"/>
        <v>N/A</v>
      </c>
      <c r="I68" s="10">
        <v>0.85099999999999998</v>
      </c>
      <c r="J68" s="10">
        <v>0.30449999999999999</v>
      </c>
      <c r="K68" s="9" t="str">
        <f t="shared" si="9"/>
        <v>Yes</v>
      </c>
    </row>
    <row r="69" spans="1:11" ht="25.5" x14ac:dyDescent="0.2">
      <c r="A69" s="81" t="s">
        <v>886</v>
      </c>
      <c r="B69" s="34" t="s">
        <v>217</v>
      </c>
      <c r="C69" s="83">
        <v>906.99496222000005</v>
      </c>
      <c r="D69" s="9" t="str">
        <f t="shared" si="10"/>
        <v>N/A</v>
      </c>
      <c r="E69" s="36">
        <v>1110.2304526999999</v>
      </c>
      <c r="F69" s="9" t="str">
        <f t="shared" si="11"/>
        <v>N/A</v>
      </c>
      <c r="G69" s="36">
        <v>672.38220919000003</v>
      </c>
      <c r="H69" s="9" t="str">
        <f t="shared" si="12"/>
        <v>N/A</v>
      </c>
      <c r="I69" s="10">
        <v>22.41</v>
      </c>
      <c r="J69" s="10">
        <v>-39.4</v>
      </c>
      <c r="K69" s="9" t="str">
        <f t="shared" si="9"/>
        <v>No</v>
      </c>
    </row>
    <row r="70" spans="1:11" ht="25.5" x14ac:dyDescent="0.2">
      <c r="A70" s="81" t="s">
        <v>887</v>
      </c>
      <c r="B70" s="34" t="s">
        <v>217</v>
      </c>
      <c r="C70" s="83">
        <v>24.181114097999998</v>
      </c>
      <c r="D70" s="9" t="str">
        <f t="shared" si="10"/>
        <v>N/A</v>
      </c>
      <c r="E70" s="36">
        <v>23.851243962000002</v>
      </c>
      <c r="F70" s="9" t="str">
        <f t="shared" si="11"/>
        <v>N/A</v>
      </c>
      <c r="G70" s="36">
        <v>22.656973503</v>
      </c>
      <c r="H70" s="9" t="str">
        <f t="shared" si="12"/>
        <v>N/A</v>
      </c>
      <c r="I70" s="10">
        <v>-1.36</v>
      </c>
      <c r="J70" s="10">
        <v>-5.01</v>
      </c>
      <c r="K70" s="9" t="str">
        <f t="shared" si="9"/>
        <v>Yes</v>
      </c>
    </row>
    <row r="71" spans="1:11" x14ac:dyDescent="0.2">
      <c r="A71" s="81" t="s">
        <v>888</v>
      </c>
      <c r="B71" s="34" t="s">
        <v>217</v>
      </c>
      <c r="C71" s="83">
        <v>1910.2522762999999</v>
      </c>
      <c r="D71" s="9" t="str">
        <f t="shared" si="10"/>
        <v>N/A</v>
      </c>
      <c r="E71" s="36">
        <v>1426.951634</v>
      </c>
      <c r="F71" s="9" t="str">
        <f t="shared" si="11"/>
        <v>N/A</v>
      </c>
      <c r="G71" s="36">
        <v>1065.2562620000001</v>
      </c>
      <c r="H71" s="9" t="str">
        <f t="shared" si="12"/>
        <v>N/A</v>
      </c>
      <c r="I71" s="10">
        <v>-25.3</v>
      </c>
      <c r="J71" s="10">
        <v>-25.3</v>
      </c>
      <c r="K71" s="9" t="str">
        <f t="shared" si="9"/>
        <v>Yes</v>
      </c>
    </row>
    <row r="72" spans="1:11" ht="25.5" x14ac:dyDescent="0.2">
      <c r="A72" s="81" t="s">
        <v>889</v>
      </c>
      <c r="B72" s="34" t="s">
        <v>217</v>
      </c>
      <c r="C72" s="83">
        <v>556.80534485999999</v>
      </c>
      <c r="D72" s="9" t="str">
        <f t="shared" si="10"/>
        <v>N/A</v>
      </c>
      <c r="E72" s="36">
        <v>540.78041131999998</v>
      </c>
      <c r="F72" s="9" t="str">
        <f t="shared" si="11"/>
        <v>N/A</v>
      </c>
      <c r="G72" s="36">
        <v>587.12384687999997</v>
      </c>
      <c r="H72" s="9" t="str">
        <f t="shared" si="12"/>
        <v>N/A</v>
      </c>
      <c r="I72" s="10">
        <v>-2.88</v>
      </c>
      <c r="J72" s="10">
        <v>8.57</v>
      </c>
      <c r="K72" s="9" t="str">
        <f t="shared" si="9"/>
        <v>Yes</v>
      </c>
    </row>
    <row r="73" spans="1:11" x14ac:dyDescent="0.2">
      <c r="A73" s="81" t="s">
        <v>890</v>
      </c>
      <c r="B73" s="34" t="s">
        <v>217</v>
      </c>
      <c r="C73" s="83">
        <v>94.210959649000003</v>
      </c>
      <c r="D73" s="9" t="str">
        <f t="shared" si="10"/>
        <v>N/A</v>
      </c>
      <c r="E73" s="36">
        <v>95.188218677999998</v>
      </c>
      <c r="F73" s="9" t="str">
        <f t="shared" si="11"/>
        <v>N/A</v>
      </c>
      <c r="G73" s="36">
        <v>93.030415414000004</v>
      </c>
      <c r="H73" s="9" t="str">
        <f t="shared" si="12"/>
        <v>N/A</v>
      </c>
      <c r="I73" s="10">
        <v>1.0369999999999999</v>
      </c>
      <c r="J73" s="10">
        <v>-2.27</v>
      </c>
      <c r="K73" s="9" t="str">
        <f t="shared" si="9"/>
        <v>Yes</v>
      </c>
    </row>
    <row r="74" spans="1:11" x14ac:dyDescent="0.2">
      <c r="A74" s="81" t="s">
        <v>891</v>
      </c>
      <c r="B74" s="34" t="s">
        <v>217</v>
      </c>
      <c r="C74" s="83">
        <v>203.10086264</v>
      </c>
      <c r="D74" s="9" t="str">
        <f t="shared" si="10"/>
        <v>N/A</v>
      </c>
      <c r="E74" s="36">
        <v>486.87755102</v>
      </c>
      <c r="F74" s="9" t="str">
        <f>IF($B74="N/A","N/A",IF(E74&gt;15,"No",IF(E74&lt;-15,"No","Yes")))</f>
        <v>N/A</v>
      </c>
      <c r="G74" s="36">
        <v>81.166666667000001</v>
      </c>
      <c r="H74" s="9" t="str">
        <f t="shared" si="12"/>
        <v>N/A</v>
      </c>
      <c r="I74" s="10">
        <v>139.69999999999999</v>
      </c>
      <c r="J74" s="10">
        <v>-83.3</v>
      </c>
      <c r="K74" s="9" t="str">
        <f t="shared" si="9"/>
        <v>No</v>
      </c>
    </row>
    <row r="75" spans="1:11" x14ac:dyDescent="0.2">
      <c r="A75" s="81" t="s">
        <v>892</v>
      </c>
      <c r="B75" s="34" t="s">
        <v>217</v>
      </c>
      <c r="C75" s="80">
        <v>0.81690855029999998</v>
      </c>
      <c r="D75" s="9" t="str">
        <f t="shared" ref="D75:D80" si="13">IF($B75="N/A","N/A",IF(C75&gt;15,"No",IF(C75&lt;-15,"No","Yes")))</f>
        <v>N/A</v>
      </c>
      <c r="E75" s="8">
        <v>1.1803966926</v>
      </c>
      <c r="F75" s="9" t="str">
        <f>IF($B75="N/A","N/A",IF(E75&gt;15,"No",IF(E75&lt;-15,"No","Yes")))</f>
        <v>N/A</v>
      </c>
      <c r="G75" s="8">
        <v>1.1023199255</v>
      </c>
      <c r="H75" s="9" t="str">
        <f t="shared" si="12"/>
        <v>N/A</v>
      </c>
      <c r="I75" s="10">
        <v>44.5</v>
      </c>
      <c r="J75" s="10">
        <v>-6.61</v>
      </c>
      <c r="K75" s="9" t="str">
        <f t="shared" ref="K75:K80" si="14">IF(J75="Div by 0", "N/A", IF(J75="N/A","N/A", IF(J75&gt;30, "No", IF(J75&lt;-30, "No", "Yes"))))</f>
        <v>Yes</v>
      </c>
    </row>
    <row r="76" spans="1:11" x14ac:dyDescent="0.2">
      <c r="A76" s="81" t="s">
        <v>893</v>
      </c>
      <c r="B76" s="34" t="s">
        <v>217</v>
      </c>
      <c r="C76" s="80">
        <v>9.0090332000000006E-3</v>
      </c>
      <c r="D76" s="9" t="str">
        <f t="shared" si="13"/>
        <v>N/A</v>
      </c>
      <c r="E76" s="8">
        <v>1.50093134E-2</v>
      </c>
      <c r="F76" s="9" t="str">
        <f t="shared" ref="F76:F86" si="15">IF($B76="N/A","N/A",IF(E76&gt;15,"No",IF(E76&lt;-15,"No","Yes")))</f>
        <v>N/A</v>
      </c>
      <c r="G76" s="8">
        <v>2.2654139399999999E-2</v>
      </c>
      <c r="H76" s="9" t="str">
        <f t="shared" si="12"/>
        <v>N/A</v>
      </c>
      <c r="I76" s="10">
        <v>66.599999999999994</v>
      </c>
      <c r="J76" s="10">
        <v>50.93</v>
      </c>
      <c r="K76" s="9" t="str">
        <f t="shared" si="14"/>
        <v>No</v>
      </c>
    </row>
    <row r="77" spans="1:11" x14ac:dyDescent="0.2">
      <c r="A77" s="81" t="s">
        <v>894</v>
      </c>
      <c r="B77" s="34" t="s">
        <v>217</v>
      </c>
      <c r="C77" s="80">
        <v>0.63614932430000004</v>
      </c>
      <c r="D77" s="9" t="str">
        <f t="shared" si="13"/>
        <v>N/A</v>
      </c>
      <c r="E77" s="8">
        <v>0.72970868860000004</v>
      </c>
      <c r="F77" s="9" t="str">
        <f t="shared" si="15"/>
        <v>N/A</v>
      </c>
      <c r="G77" s="8">
        <v>0.70766956979999995</v>
      </c>
      <c r="H77" s="9" t="str">
        <f t="shared" si="12"/>
        <v>N/A</v>
      </c>
      <c r="I77" s="10">
        <v>14.71</v>
      </c>
      <c r="J77" s="10">
        <v>-3.02</v>
      </c>
      <c r="K77" s="9" t="str">
        <f t="shared" si="14"/>
        <v>Yes</v>
      </c>
    </row>
    <row r="78" spans="1:11" x14ac:dyDescent="0.2">
      <c r="A78" s="81" t="s">
        <v>895</v>
      </c>
      <c r="B78" s="34" t="s">
        <v>217</v>
      </c>
      <c r="C78" s="80">
        <v>3.8084654744000002</v>
      </c>
      <c r="D78" s="9" t="str">
        <f t="shared" si="13"/>
        <v>N/A</v>
      </c>
      <c r="E78" s="8">
        <v>4.9947508262999998</v>
      </c>
      <c r="F78" s="9" t="str">
        <f t="shared" si="15"/>
        <v>N/A</v>
      </c>
      <c r="G78" s="8">
        <v>4.9488947665999996</v>
      </c>
      <c r="H78" s="9" t="str">
        <f t="shared" si="12"/>
        <v>N/A</v>
      </c>
      <c r="I78" s="10">
        <v>31.15</v>
      </c>
      <c r="J78" s="10">
        <v>-0.91800000000000004</v>
      </c>
      <c r="K78" s="9" t="str">
        <f t="shared" si="14"/>
        <v>Yes</v>
      </c>
    </row>
    <row r="79" spans="1:11" ht="25.5" x14ac:dyDescent="0.2">
      <c r="A79" s="81" t="s">
        <v>896</v>
      </c>
      <c r="B79" s="34" t="s">
        <v>217</v>
      </c>
      <c r="C79" s="80">
        <v>29.878045379</v>
      </c>
      <c r="D79" s="9" t="str">
        <f t="shared" si="13"/>
        <v>N/A</v>
      </c>
      <c r="E79" s="8">
        <v>35.465999683</v>
      </c>
      <c r="F79" s="9" t="str">
        <f t="shared" si="15"/>
        <v>N/A</v>
      </c>
      <c r="G79" s="8">
        <v>34.668538900999998</v>
      </c>
      <c r="H79" s="9" t="str">
        <f t="shared" si="12"/>
        <v>N/A</v>
      </c>
      <c r="I79" s="10">
        <v>18.7</v>
      </c>
      <c r="J79" s="10">
        <v>-2.25</v>
      </c>
      <c r="K79" s="9" t="str">
        <f t="shared" si="14"/>
        <v>Yes</v>
      </c>
    </row>
    <row r="80" spans="1:11" ht="25.5" x14ac:dyDescent="0.2">
      <c r="A80" s="81" t="s">
        <v>897</v>
      </c>
      <c r="B80" s="34" t="s">
        <v>217</v>
      </c>
      <c r="C80" s="85" t="s">
        <v>217</v>
      </c>
      <c r="D80" s="9" t="str">
        <f t="shared" si="13"/>
        <v>N/A</v>
      </c>
      <c r="E80" s="85" t="s">
        <v>217</v>
      </c>
      <c r="F80" s="9" t="str">
        <f t="shared" si="15"/>
        <v>N/A</v>
      </c>
      <c r="G80" s="85">
        <v>34.498632854999997</v>
      </c>
      <c r="H80" s="9" t="str">
        <f t="shared" si="12"/>
        <v>N/A</v>
      </c>
      <c r="I80" s="10" t="s">
        <v>217</v>
      </c>
      <c r="J80" s="86" t="s">
        <v>217</v>
      </c>
      <c r="K80" s="9" t="str">
        <f t="shared" si="14"/>
        <v>N/A</v>
      </c>
    </row>
    <row r="81" spans="1:11" x14ac:dyDescent="0.2">
      <c r="A81" s="81" t="s">
        <v>898</v>
      </c>
      <c r="B81" s="34" t="s">
        <v>217</v>
      </c>
      <c r="C81" s="87">
        <v>140.49591501</v>
      </c>
      <c r="D81" s="9" t="str">
        <f t="shared" ref="D81:D86" si="16">IF($B81="N/A","N/A",IF(C81&gt;15,"No",IF(C81&lt;-15,"No","Yes")))</f>
        <v>N/A</v>
      </c>
      <c r="E81" s="88">
        <v>131.28274063999999</v>
      </c>
      <c r="F81" s="9" t="str">
        <f t="shared" si="15"/>
        <v>N/A</v>
      </c>
      <c r="G81" s="88">
        <v>127.43636992</v>
      </c>
      <c r="H81" s="9" t="str">
        <f>IF($B81="N/A","N/A",IF(G81&gt;15,"No",IF(G81&lt;-15,"No","Yes")))</f>
        <v>N/A</v>
      </c>
      <c r="I81" s="10">
        <v>-6.56</v>
      </c>
      <c r="J81" s="10">
        <v>-2.93</v>
      </c>
      <c r="K81" s="9" t="str">
        <f t="shared" ref="K81:K86" si="17">IF(J81="Div by 0", "N/A", IF(J81="N/A","N/A", IF(J81&gt;30, "No", IF(J81&lt;-30, "No", "Yes"))))</f>
        <v>Yes</v>
      </c>
    </row>
    <row r="82" spans="1:11" x14ac:dyDescent="0.2">
      <c r="A82" s="81" t="s">
        <v>899</v>
      </c>
      <c r="B82" s="34" t="s">
        <v>217</v>
      </c>
      <c r="C82" s="87">
        <v>77.151376146999993</v>
      </c>
      <c r="D82" s="9" t="str">
        <f t="shared" si="16"/>
        <v>N/A</v>
      </c>
      <c r="E82" s="88">
        <v>76.773139745999998</v>
      </c>
      <c r="F82" s="9" t="str">
        <f t="shared" si="15"/>
        <v>N/A</v>
      </c>
      <c r="G82" s="88">
        <v>98.087740385000004</v>
      </c>
      <c r="H82" s="9" t="str">
        <f t="shared" si="12"/>
        <v>N/A</v>
      </c>
      <c r="I82" s="10">
        <v>-0.49</v>
      </c>
      <c r="J82" s="10">
        <v>27.76</v>
      </c>
      <c r="K82" s="9" t="str">
        <f t="shared" si="17"/>
        <v>Yes</v>
      </c>
    </row>
    <row r="83" spans="1:11" x14ac:dyDescent="0.2">
      <c r="A83" s="81" t="s">
        <v>900</v>
      </c>
      <c r="B83" s="34" t="s">
        <v>217</v>
      </c>
      <c r="C83" s="87">
        <v>143.07022445000001</v>
      </c>
      <c r="D83" s="9" t="str">
        <f t="shared" si="16"/>
        <v>N/A</v>
      </c>
      <c r="E83" s="88">
        <v>140.94210093999999</v>
      </c>
      <c r="F83" s="9" t="str">
        <f t="shared" si="15"/>
        <v>N/A</v>
      </c>
      <c r="G83" s="88">
        <v>139.85302039000001</v>
      </c>
      <c r="H83" s="9" t="str">
        <f t="shared" si="12"/>
        <v>N/A</v>
      </c>
      <c r="I83" s="10">
        <v>-1.49</v>
      </c>
      <c r="J83" s="10">
        <v>-0.77300000000000002</v>
      </c>
      <c r="K83" s="9" t="str">
        <f t="shared" si="17"/>
        <v>Yes</v>
      </c>
    </row>
    <row r="84" spans="1:11" x14ac:dyDescent="0.2">
      <c r="A84" s="81" t="s">
        <v>901</v>
      </c>
      <c r="B84" s="34" t="s">
        <v>217</v>
      </c>
      <c r="C84" s="87">
        <v>252.53323133000001</v>
      </c>
      <c r="D84" s="9" t="str">
        <f t="shared" si="16"/>
        <v>N/A</v>
      </c>
      <c r="E84" s="88">
        <v>265.41785012999998</v>
      </c>
      <c r="F84" s="9" t="str">
        <f t="shared" si="15"/>
        <v>N/A</v>
      </c>
      <c r="G84" s="88">
        <v>284.14690186000001</v>
      </c>
      <c r="H84" s="9" t="str">
        <f t="shared" si="12"/>
        <v>N/A</v>
      </c>
      <c r="I84" s="10">
        <v>5.1020000000000003</v>
      </c>
      <c r="J84" s="10">
        <v>7.056</v>
      </c>
      <c r="K84" s="9" t="str">
        <f t="shared" si="17"/>
        <v>Yes</v>
      </c>
    </row>
    <row r="85" spans="1:11" x14ac:dyDescent="0.2">
      <c r="A85" s="81" t="s">
        <v>902</v>
      </c>
      <c r="B85" s="34" t="s">
        <v>217</v>
      </c>
      <c r="C85" s="87">
        <v>245.25528467000001</v>
      </c>
      <c r="D85" s="9" t="str">
        <f t="shared" si="16"/>
        <v>N/A</v>
      </c>
      <c r="E85" s="88">
        <v>248.63192255000001</v>
      </c>
      <c r="F85" s="9" t="str">
        <f t="shared" si="15"/>
        <v>N/A</v>
      </c>
      <c r="G85" s="88">
        <v>250.31477652000001</v>
      </c>
      <c r="H85" s="9" t="str">
        <f t="shared" si="12"/>
        <v>N/A</v>
      </c>
      <c r="I85" s="10">
        <v>1.377</v>
      </c>
      <c r="J85" s="10">
        <v>0.67679999999999996</v>
      </c>
      <c r="K85" s="9" t="str">
        <f t="shared" si="17"/>
        <v>Yes</v>
      </c>
    </row>
    <row r="86" spans="1:11" ht="25.5" x14ac:dyDescent="0.2">
      <c r="A86" s="81" t="s">
        <v>903</v>
      </c>
      <c r="B86" s="34" t="s">
        <v>217</v>
      </c>
      <c r="C86" s="89" t="s">
        <v>217</v>
      </c>
      <c r="D86" s="9" t="str">
        <f t="shared" si="16"/>
        <v>N/A</v>
      </c>
      <c r="E86" s="89" t="s">
        <v>217</v>
      </c>
      <c r="F86" s="9" t="str">
        <f t="shared" si="15"/>
        <v>N/A</v>
      </c>
      <c r="G86" s="89">
        <v>250.41482696</v>
      </c>
      <c r="H86" s="9" t="str">
        <f t="shared" si="12"/>
        <v>N/A</v>
      </c>
      <c r="I86" s="10" t="s">
        <v>217</v>
      </c>
      <c r="J86" s="10" t="s">
        <v>217</v>
      </c>
      <c r="K86" s="9" t="str">
        <f t="shared" si="17"/>
        <v>N/A</v>
      </c>
    </row>
    <row r="87" spans="1:11" x14ac:dyDescent="0.2">
      <c r="A87" s="81" t="s">
        <v>32</v>
      </c>
      <c r="B87" s="34" t="s">
        <v>270</v>
      </c>
      <c r="C87" s="80">
        <v>54.707064879999997</v>
      </c>
      <c r="D87" s="9" t="str">
        <f>IF($B87="N/A","N/A",IF(C87&gt;60,"Yes","No"))</f>
        <v>No</v>
      </c>
      <c r="E87" s="8">
        <v>63.573649420999999</v>
      </c>
      <c r="F87" s="9" t="str">
        <f>IF($B87="N/A","N/A",IF(E87&gt;60,"Yes","No"))</f>
        <v>Yes</v>
      </c>
      <c r="G87" s="8">
        <v>61.826032546999997</v>
      </c>
      <c r="H87" s="9" t="str">
        <f>IF($B87="N/A","N/A",IF(G87&gt;60,"Yes","No"))</f>
        <v>Yes</v>
      </c>
      <c r="I87" s="10">
        <v>16.21</v>
      </c>
      <c r="J87" s="10">
        <v>-2.75</v>
      </c>
      <c r="K87" s="9" t="str">
        <f t="shared" ref="K87:K105" si="18">IF(J87="Div by 0", "N/A", IF(J87="N/A","N/A", IF(J87&gt;30, "No", IF(J87&lt;-30, "No", "Yes"))))</f>
        <v>Yes</v>
      </c>
    </row>
    <row r="88" spans="1:11" x14ac:dyDescent="0.2">
      <c r="A88" s="81" t="s">
        <v>39</v>
      </c>
      <c r="B88" s="34" t="s">
        <v>271</v>
      </c>
      <c r="C88" s="80">
        <v>99.998660600999997</v>
      </c>
      <c r="D88" s="9" t="str">
        <f>IF($B88="N/A","N/A",IF(C88&gt;100,"No",IF(C88&lt;85,"No","Yes")))</f>
        <v>Yes</v>
      </c>
      <c r="E88" s="8">
        <v>99.999440547999995</v>
      </c>
      <c r="F88" s="9" t="str">
        <f>IF($B88="N/A","N/A",IF(E88&gt;100,"No",IF(E88&lt;85,"No","Yes")))</f>
        <v>Yes</v>
      </c>
      <c r="G88" s="8">
        <v>99.999857739999996</v>
      </c>
      <c r="H88" s="9" t="str">
        <f>IF($B88="N/A","N/A",IF(G88&gt;100,"No",IF(G88&lt;85,"No","Yes")))</f>
        <v>Yes</v>
      </c>
      <c r="I88" s="10">
        <v>8.0000000000000004E-4</v>
      </c>
      <c r="J88" s="10">
        <v>4.0000000000000002E-4</v>
      </c>
      <c r="K88" s="9" t="str">
        <f t="shared" si="18"/>
        <v>Yes</v>
      </c>
    </row>
    <row r="89" spans="1:11" x14ac:dyDescent="0.2">
      <c r="A89" s="81" t="s">
        <v>904</v>
      </c>
      <c r="B89" s="34" t="s">
        <v>217</v>
      </c>
      <c r="C89" s="80">
        <v>33.162234722000001</v>
      </c>
      <c r="D89" s="9" t="str">
        <f>IF($B89="N/A","N/A",IF(C89&gt;15,"No",IF(C89&lt;-15,"No","Yes")))</f>
        <v>N/A</v>
      </c>
      <c r="E89" s="8">
        <v>32.146482401999997</v>
      </c>
      <c r="F89" s="9" t="str">
        <f>IF($B89="N/A","N/A",IF(E89&gt;15,"No",IF(E89&lt;-15,"No","Yes")))</f>
        <v>N/A</v>
      </c>
      <c r="G89" s="8">
        <v>33.684644904999999</v>
      </c>
      <c r="H89" s="9" t="str">
        <f>IF($B89="N/A","N/A",IF(G89&gt;15,"No",IF(G89&lt;-15,"No","Yes")))</f>
        <v>N/A</v>
      </c>
      <c r="I89" s="10">
        <v>-3.06</v>
      </c>
      <c r="J89" s="10">
        <v>4.7850000000000001</v>
      </c>
      <c r="K89" s="9" t="str">
        <f t="shared" si="18"/>
        <v>Yes</v>
      </c>
    </row>
    <row r="90" spans="1:11" x14ac:dyDescent="0.2">
      <c r="A90" s="81" t="s">
        <v>845</v>
      </c>
      <c r="B90" s="34" t="s">
        <v>272</v>
      </c>
      <c r="C90" s="80">
        <v>5.5191577567000003</v>
      </c>
      <c r="D90" s="9" t="str">
        <f>IF($B90="N/A","N/A",IF(C90&gt;25,"No",IF(C90&lt;5,"No","Yes")))</f>
        <v>Yes</v>
      </c>
      <c r="E90" s="8">
        <v>2.6073528283999998</v>
      </c>
      <c r="F90" s="9" t="str">
        <f>IF($B90="N/A","N/A",IF(E90&gt;25,"No",IF(E90&lt;5,"No","Yes")))</f>
        <v>No</v>
      </c>
      <c r="G90" s="8">
        <v>2.2940288924000001</v>
      </c>
      <c r="H90" s="9" t="str">
        <f>IF($B90="N/A","N/A",IF(G90&gt;25,"No",IF(G90&lt;5,"No","Yes")))</f>
        <v>No</v>
      </c>
      <c r="I90" s="10">
        <v>-52.8</v>
      </c>
      <c r="J90" s="10">
        <v>-12</v>
      </c>
      <c r="K90" s="9" t="str">
        <f t="shared" si="18"/>
        <v>Yes</v>
      </c>
    </row>
    <row r="91" spans="1:11" x14ac:dyDescent="0.2">
      <c r="A91" s="81" t="s">
        <v>846</v>
      </c>
      <c r="B91" s="34" t="s">
        <v>273</v>
      </c>
      <c r="C91" s="80">
        <v>53.212159257000003</v>
      </c>
      <c r="D91" s="9" t="str">
        <f>IF($B91="N/A","N/A",IF(C91&gt;70,"No",IF(C91&lt;40,"No","Yes")))</f>
        <v>Yes</v>
      </c>
      <c r="E91" s="8">
        <v>54.024876779000003</v>
      </c>
      <c r="F91" s="9" t="str">
        <f>IF($B91="N/A","N/A",IF(E91&gt;70,"No",IF(E91&lt;40,"No","Yes")))</f>
        <v>Yes</v>
      </c>
      <c r="G91" s="8">
        <v>47.461986388</v>
      </c>
      <c r="H91" s="9" t="str">
        <f>IF($B91="N/A","N/A",IF(G91&gt;70,"No",IF(G91&lt;40,"No","Yes")))</f>
        <v>Yes</v>
      </c>
      <c r="I91" s="10">
        <v>1.5269999999999999</v>
      </c>
      <c r="J91" s="10">
        <v>-12.1</v>
      </c>
      <c r="K91" s="9" t="str">
        <f t="shared" si="18"/>
        <v>Yes</v>
      </c>
    </row>
    <row r="92" spans="1:11" x14ac:dyDescent="0.2">
      <c r="A92" s="81" t="s">
        <v>847</v>
      </c>
      <c r="B92" s="34" t="s">
        <v>274</v>
      </c>
      <c r="C92" s="80">
        <v>41.268682986000002</v>
      </c>
      <c r="D92" s="9" t="str">
        <f>IF($B92="N/A","N/A",IF(C92&gt;55,"No",IF(C92&lt;20,"No","Yes")))</f>
        <v>Yes</v>
      </c>
      <c r="E92" s="8">
        <v>43.365970769999997</v>
      </c>
      <c r="F92" s="9" t="str">
        <f>IF($B92="N/A","N/A",IF(E92&gt;55,"No",IF(E92&lt;20,"No","Yes")))</f>
        <v>Yes</v>
      </c>
      <c r="G92" s="8">
        <v>50.242443299999998</v>
      </c>
      <c r="H92" s="9" t="str">
        <f>IF($B92="N/A","N/A",IF(G92&gt;55,"No",IF(G92&lt;20,"No","Yes")))</f>
        <v>Yes</v>
      </c>
      <c r="I92" s="10">
        <v>5.0819999999999999</v>
      </c>
      <c r="J92" s="10">
        <v>15.86</v>
      </c>
      <c r="K92" s="9" t="str">
        <f t="shared" si="18"/>
        <v>Yes</v>
      </c>
    </row>
    <row r="93" spans="1:11" x14ac:dyDescent="0.2">
      <c r="A93" s="81" t="s">
        <v>167</v>
      </c>
      <c r="B93" s="34" t="s">
        <v>250</v>
      </c>
      <c r="C93" s="80">
        <v>94.589435007999995</v>
      </c>
      <c r="D93" s="9" t="str">
        <f>IF($B93="N/A","N/A",IF(C93&gt;95,"Yes","No"))</f>
        <v>No</v>
      </c>
      <c r="E93" s="8">
        <v>92.953495099999998</v>
      </c>
      <c r="F93" s="9" t="str">
        <f>IF($B93="N/A","N/A",IF(E93&gt;95,"Yes","No"))</f>
        <v>No</v>
      </c>
      <c r="G93" s="8">
        <v>93.926675739000004</v>
      </c>
      <c r="H93" s="9" t="str">
        <f>IF($B93="N/A","N/A",IF(G93&gt;95,"Yes","No"))</f>
        <v>No</v>
      </c>
      <c r="I93" s="10">
        <v>-1.73</v>
      </c>
      <c r="J93" s="10">
        <v>1.0469999999999999</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99.928679525000007</v>
      </c>
      <c r="D97" s="9" t="str">
        <f>IF($B97="N/A","N/A",IF(C97&gt;15,"No",IF(C97&lt;-15,"No","Yes")))</f>
        <v>N/A</v>
      </c>
      <c r="E97" s="8">
        <v>99.928720235</v>
      </c>
      <c r="F97" s="9" t="str">
        <f>IF($B97="N/A","N/A",IF(E97&gt;15,"No",IF(E97&lt;-15,"No","Yes")))</f>
        <v>N/A</v>
      </c>
      <c r="G97" s="8">
        <v>99.927232966000005</v>
      </c>
      <c r="H97" s="9" t="str">
        <f>IF($B97="N/A","N/A",IF(G97&gt;15,"No",IF(G97&lt;-15,"No","Yes")))</f>
        <v>N/A</v>
      </c>
      <c r="I97" s="10">
        <v>0</v>
      </c>
      <c r="J97" s="10">
        <v>-1E-3</v>
      </c>
      <c r="K97" s="9" t="str">
        <f t="shared" si="18"/>
        <v>Yes</v>
      </c>
    </row>
    <row r="98" spans="1:11" x14ac:dyDescent="0.2">
      <c r="A98" s="81" t="s">
        <v>43</v>
      </c>
      <c r="B98" s="34" t="s">
        <v>227</v>
      </c>
      <c r="C98" s="80">
        <v>98.983221231000002</v>
      </c>
      <c r="D98" s="9" t="str">
        <f>IF($B98="N/A","N/A",IF(C98&gt;100,"No",IF(C98&lt;98,"No","Yes")))</f>
        <v>Yes</v>
      </c>
      <c r="E98" s="8">
        <v>98.78268903</v>
      </c>
      <c r="F98" s="9" t="str">
        <f>IF($B98="N/A","N/A",IF(E98&gt;100,"No",IF(E98&lt;98,"No","Yes")))</f>
        <v>Yes</v>
      </c>
      <c r="G98" s="8">
        <v>98.849541966999993</v>
      </c>
      <c r="H98" s="9" t="str">
        <f>IF($B98="N/A","N/A",IF(G98&gt;100,"No",IF(G98&lt;98,"No","Yes")))</f>
        <v>Yes</v>
      </c>
      <c r="I98" s="10">
        <v>-0.20300000000000001</v>
      </c>
      <c r="J98" s="10">
        <v>6.7699999999999996E-2</v>
      </c>
      <c r="K98" s="9" t="str">
        <f t="shared" si="18"/>
        <v>Yes</v>
      </c>
    </row>
    <row r="99" spans="1:11" x14ac:dyDescent="0.2">
      <c r="A99" s="81" t="s">
        <v>44</v>
      </c>
      <c r="B99" s="34" t="s">
        <v>217</v>
      </c>
      <c r="C99" s="80">
        <v>37.662356385999999</v>
      </c>
      <c r="D99" s="9" t="str">
        <f>IF($B99="N/A","N/A",IF(C99&gt;15,"No",IF(C99&lt;-15,"No","Yes")))</f>
        <v>N/A</v>
      </c>
      <c r="E99" s="8">
        <v>45.245434775</v>
      </c>
      <c r="F99" s="9" t="str">
        <f>IF($B99="N/A","N/A",IF(E99&gt;15,"No",IF(E99&lt;-15,"No","Yes")))</f>
        <v>N/A</v>
      </c>
      <c r="G99" s="8">
        <v>47.846454975999997</v>
      </c>
      <c r="H99" s="9" t="str">
        <f>IF($B99="N/A","N/A",IF(G99&gt;15,"No",IF(G99&lt;-15,"No","Yes")))</f>
        <v>N/A</v>
      </c>
      <c r="I99" s="10">
        <v>20.13</v>
      </c>
      <c r="J99" s="10">
        <v>5.7489999999999997</v>
      </c>
      <c r="K99" s="9" t="str">
        <f t="shared" si="18"/>
        <v>Yes</v>
      </c>
    </row>
    <row r="100" spans="1:11" x14ac:dyDescent="0.2">
      <c r="A100" s="81" t="s">
        <v>45</v>
      </c>
      <c r="B100" s="34" t="s">
        <v>217</v>
      </c>
      <c r="C100" s="80">
        <v>62.336791664000003</v>
      </c>
      <c r="D100" s="9" t="str">
        <f>IF($B100="N/A","N/A",IF(C100&gt;15,"No",IF(C100&lt;-15,"No","Yes")))</f>
        <v>N/A</v>
      </c>
      <c r="E100" s="8">
        <v>54.754272174</v>
      </c>
      <c r="F100" s="9" t="str">
        <f>IF($B100="N/A","N/A",IF(E100&gt;15,"No",IF(E100&lt;-15,"No","Yes")))</f>
        <v>N/A</v>
      </c>
      <c r="G100" s="8">
        <v>52.153313111000003</v>
      </c>
      <c r="H100" s="9" t="str">
        <f>IF($B100="N/A","N/A",IF(G100&gt;15,"No",IF(G100&lt;-15,"No","Yes")))</f>
        <v>N/A</v>
      </c>
      <c r="I100" s="10">
        <v>-12.2</v>
      </c>
      <c r="J100" s="10">
        <v>-4.75</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99.999768087000007</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8.5194920000000003E-4</v>
      </c>
      <c r="D103" s="9" t="str">
        <f>IF($B103="N/A","N/A",IF(C103&gt;15,"No",IF(C103&lt;-15,"No","Yes")))</f>
        <v>N/A</v>
      </c>
      <c r="E103" s="8">
        <v>2.9305120000000002E-4</v>
      </c>
      <c r="F103" s="9" t="str">
        <f>IF($B103="N/A","N/A",IF(E103&gt;15,"No",IF(E103&lt;-15,"No","Yes")))</f>
        <v>N/A</v>
      </c>
      <c r="G103" s="8">
        <v>2.3191309999999999E-4</v>
      </c>
      <c r="H103" s="9" t="str">
        <f>IF($B103="N/A","N/A",IF(G103&gt;15,"No",IF(G103&lt;-15,"No","Yes")))</f>
        <v>N/A</v>
      </c>
      <c r="I103" s="10">
        <v>-65.599999999999994</v>
      </c>
      <c r="J103" s="10">
        <v>-20.9</v>
      </c>
      <c r="K103" s="9" t="str">
        <f t="shared" si="18"/>
        <v>Yes</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99.939212987000005</v>
      </c>
      <c r="D106" s="9" t="str">
        <f>IF($B106="N/A","N/A",IF(C106&gt;15,"No",IF(C106&lt;-15,"No","Yes")))</f>
        <v>N/A</v>
      </c>
      <c r="E106" s="8">
        <v>99.943730083999995</v>
      </c>
      <c r="F106" s="9" t="str">
        <f>IF($B106="N/A","N/A",IF(E106&gt;15,"No",IF(E106&lt;-15,"No","Yes")))</f>
        <v>N/A</v>
      </c>
      <c r="G106" s="8">
        <v>99.947304445</v>
      </c>
      <c r="H106" s="9" t="str">
        <f>IF($B106="N/A","N/A",IF(G106&gt;15,"No",IF(G106&lt;-15,"No","Yes")))</f>
        <v>N/A</v>
      </c>
      <c r="I106" s="10">
        <v>4.4999999999999997E-3</v>
      </c>
      <c r="J106" s="10">
        <v>3.5999999999999999E-3</v>
      </c>
      <c r="K106" s="9" t="str">
        <f>IF(J106="Div by 0", "N/A", IF(J106="N/A","N/A", IF(J106&gt;30, "No", IF(J106&lt;-30, "No", "Yes"))))</f>
        <v>Yes</v>
      </c>
    </row>
    <row r="107" spans="1:11" x14ac:dyDescent="0.2">
      <c r="A107" s="81" t="s">
        <v>907</v>
      </c>
      <c r="B107" s="34" t="s">
        <v>217</v>
      </c>
      <c r="C107" s="90">
        <v>44.001729900000001</v>
      </c>
      <c r="D107" s="9" t="str">
        <f t="shared" ref="D107:D130" si="19">IF($B107="N/A","N/A",IF(C107&gt;15,"No",IF(C107&lt;-15,"No","Yes")))</f>
        <v>N/A</v>
      </c>
      <c r="E107" s="9">
        <v>60.226082210000001</v>
      </c>
      <c r="F107" s="9" t="str">
        <f t="shared" ref="F107:F130" si="20">IF($B107="N/A","N/A",IF(E107&gt;15,"No",IF(E107&lt;-15,"No","Yes")))</f>
        <v>N/A</v>
      </c>
      <c r="G107" s="8">
        <v>63.1911895</v>
      </c>
      <c r="H107" s="9" t="str">
        <f t="shared" ref="H107:H130" si="21">IF($B107="N/A","N/A",IF(G107&gt;15,"No",IF(G107&lt;-15,"No","Yes")))</f>
        <v>N/A</v>
      </c>
      <c r="I107" s="10">
        <v>36.869999999999997</v>
      </c>
      <c r="J107" s="10">
        <v>4.923</v>
      </c>
      <c r="K107" s="9" t="str">
        <f t="shared" ref="K107:K130" si="22">IF(J107="Div by 0", "N/A", IF(J107="N/A","N/A", IF(J107&gt;30, "No", IF(J107&lt;-30, "No", "Yes"))))</f>
        <v>Yes</v>
      </c>
    </row>
    <row r="108" spans="1:11" x14ac:dyDescent="0.2">
      <c r="A108" s="81" t="s">
        <v>908</v>
      </c>
      <c r="B108" s="34" t="s">
        <v>217</v>
      </c>
      <c r="C108" s="90">
        <v>26.203806234000002</v>
      </c>
      <c r="D108" s="34" t="s">
        <v>217</v>
      </c>
      <c r="E108" s="9">
        <v>4.3331969510999997</v>
      </c>
      <c r="F108" s="34" t="s">
        <v>217</v>
      </c>
      <c r="G108" s="8">
        <v>2.1466158473000001</v>
      </c>
      <c r="H108" s="34" t="s">
        <v>217</v>
      </c>
      <c r="I108" s="10">
        <v>-83.5</v>
      </c>
      <c r="J108" s="10">
        <v>-50.5</v>
      </c>
      <c r="K108" s="9" t="str">
        <f t="shared" si="22"/>
        <v>No</v>
      </c>
    </row>
    <row r="109" spans="1:11" x14ac:dyDescent="0.2">
      <c r="A109" s="81" t="s">
        <v>909</v>
      </c>
      <c r="B109" s="34" t="s">
        <v>217</v>
      </c>
      <c r="C109" s="90">
        <v>20.219762553999999</v>
      </c>
      <c r="D109" s="9" t="str">
        <f t="shared" si="19"/>
        <v>N/A</v>
      </c>
      <c r="E109" s="9">
        <v>1.9463347583999999</v>
      </c>
      <c r="F109" s="9" t="str">
        <f t="shared" si="20"/>
        <v>N/A</v>
      </c>
      <c r="G109" s="8">
        <v>0.19149827180000001</v>
      </c>
      <c r="H109" s="9" t="str">
        <f t="shared" si="21"/>
        <v>N/A</v>
      </c>
      <c r="I109" s="10">
        <v>-90.4</v>
      </c>
      <c r="J109" s="10">
        <v>-90.2</v>
      </c>
      <c r="K109" s="9" t="str">
        <f t="shared" si="22"/>
        <v>No</v>
      </c>
    </row>
    <row r="110" spans="1:11" x14ac:dyDescent="0.2">
      <c r="A110" s="81" t="s">
        <v>910</v>
      </c>
      <c r="B110" s="34" t="s">
        <v>217</v>
      </c>
      <c r="C110" s="90">
        <v>6.2815277399999994E-2</v>
      </c>
      <c r="D110" s="9" t="str">
        <f t="shared" si="19"/>
        <v>N/A</v>
      </c>
      <c r="E110" s="9">
        <v>0.11680569120000001</v>
      </c>
      <c r="F110" s="9" t="str">
        <f t="shared" si="20"/>
        <v>N/A</v>
      </c>
      <c r="G110" s="8">
        <v>0.15027427300000001</v>
      </c>
      <c r="H110" s="9" t="str">
        <f t="shared" si="21"/>
        <v>N/A</v>
      </c>
      <c r="I110" s="10">
        <v>85.95</v>
      </c>
      <c r="J110" s="10">
        <v>28.65</v>
      </c>
      <c r="K110" s="9" t="str">
        <f t="shared" si="22"/>
        <v>Yes</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7.3374029600000001E-2</v>
      </c>
      <c r="D112" s="9" t="str">
        <f t="shared" si="19"/>
        <v>N/A</v>
      </c>
      <c r="E112" s="9">
        <v>6.2270944500000001E-2</v>
      </c>
      <c r="F112" s="9" t="str">
        <f t="shared" si="20"/>
        <v>N/A</v>
      </c>
      <c r="G112" s="8">
        <v>5.7424975900000001E-2</v>
      </c>
      <c r="H112" s="9" t="str">
        <f t="shared" si="21"/>
        <v>N/A</v>
      </c>
      <c r="I112" s="10">
        <v>-15.1</v>
      </c>
      <c r="J112" s="10">
        <v>-7.78</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4.6284941E-3</v>
      </c>
      <c r="D114" s="9" t="str">
        <f t="shared" si="19"/>
        <v>N/A</v>
      </c>
      <c r="E114" s="9">
        <v>6.0745497000000001E-3</v>
      </c>
      <c r="F114" s="9" t="str">
        <f t="shared" si="20"/>
        <v>N/A</v>
      </c>
      <c r="G114" s="8">
        <v>1.7644089299999999E-2</v>
      </c>
      <c r="H114" s="9" t="str">
        <f t="shared" si="21"/>
        <v>N/A</v>
      </c>
      <c r="I114" s="10">
        <v>31.24</v>
      </c>
      <c r="J114" s="10">
        <v>190.5</v>
      </c>
      <c r="K114" s="9" t="str">
        <f t="shared" si="22"/>
        <v>No</v>
      </c>
    </row>
    <row r="115" spans="1:11" x14ac:dyDescent="0.2">
      <c r="A115" s="81" t="s">
        <v>915</v>
      </c>
      <c r="B115" s="34" t="s">
        <v>217</v>
      </c>
      <c r="C115" s="90">
        <v>0.1172620722</v>
      </c>
      <c r="D115" s="9" t="str">
        <f t="shared" si="19"/>
        <v>N/A</v>
      </c>
      <c r="E115" s="9">
        <v>0.16292323680000001</v>
      </c>
      <c r="F115" s="9" t="str">
        <f t="shared" si="20"/>
        <v>N/A</v>
      </c>
      <c r="G115" s="8">
        <v>0.17698546379999999</v>
      </c>
      <c r="H115" s="9" t="str">
        <f t="shared" si="21"/>
        <v>N/A</v>
      </c>
      <c r="I115" s="10">
        <v>38.94</v>
      </c>
      <c r="J115" s="10">
        <v>8.6310000000000002</v>
      </c>
      <c r="K115" s="9" t="str">
        <f t="shared" si="22"/>
        <v>Yes</v>
      </c>
    </row>
    <row r="116" spans="1:11" x14ac:dyDescent="0.2">
      <c r="A116" s="81" t="s">
        <v>916</v>
      </c>
      <c r="B116" s="34" t="s">
        <v>217</v>
      </c>
      <c r="C116" s="90">
        <v>3.8814882343999999</v>
      </c>
      <c r="D116" s="9" t="str">
        <f t="shared" si="19"/>
        <v>N/A</v>
      </c>
      <c r="E116" s="9">
        <v>1.0064412019</v>
      </c>
      <c r="F116" s="9" t="str">
        <f t="shared" si="20"/>
        <v>N/A</v>
      </c>
      <c r="G116" s="8">
        <v>0.59720341180000003</v>
      </c>
      <c r="H116" s="9" t="str">
        <f t="shared" si="21"/>
        <v>N/A</v>
      </c>
      <c r="I116" s="10">
        <v>-74.099999999999994</v>
      </c>
      <c r="J116" s="10">
        <v>-40.700000000000003</v>
      </c>
      <c r="K116" s="9" t="str">
        <f t="shared" si="22"/>
        <v>No</v>
      </c>
    </row>
    <row r="117" spans="1:11" x14ac:dyDescent="0.2">
      <c r="A117" s="81" t="s">
        <v>917</v>
      </c>
      <c r="B117" s="34" t="s">
        <v>217</v>
      </c>
      <c r="C117" s="90">
        <v>9.2652534199999997E-2</v>
      </c>
      <c r="D117" s="9" t="str">
        <f t="shared" si="19"/>
        <v>N/A</v>
      </c>
      <c r="E117" s="9">
        <v>1.93132544E-2</v>
      </c>
      <c r="F117" s="9" t="str">
        <f t="shared" si="20"/>
        <v>N/A</v>
      </c>
      <c r="G117" s="8">
        <v>9.3666153000000005E-3</v>
      </c>
      <c r="H117" s="9" t="str">
        <f t="shared" si="21"/>
        <v>N/A</v>
      </c>
      <c r="I117" s="10">
        <v>-79.2</v>
      </c>
      <c r="J117" s="10">
        <v>-51.5</v>
      </c>
      <c r="K117" s="9" t="str">
        <f t="shared" si="22"/>
        <v>No</v>
      </c>
    </row>
    <row r="118" spans="1:11" x14ac:dyDescent="0.2">
      <c r="A118" s="81" t="s">
        <v>918</v>
      </c>
      <c r="B118" s="34" t="s">
        <v>217</v>
      </c>
      <c r="C118" s="90">
        <v>1.7518230377999999</v>
      </c>
      <c r="D118" s="9" t="str">
        <f t="shared" si="19"/>
        <v>N/A</v>
      </c>
      <c r="E118" s="9">
        <v>1.0130333141000001</v>
      </c>
      <c r="F118" s="9" t="str">
        <f t="shared" si="20"/>
        <v>N/A</v>
      </c>
      <c r="G118" s="8">
        <v>0.94621874640000003</v>
      </c>
      <c r="H118" s="9" t="str">
        <f t="shared" si="21"/>
        <v>N/A</v>
      </c>
      <c r="I118" s="10">
        <v>-42.2</v>
      </c>
      <c r="J118" s="10">
        <v>-6.6</v>
      </c>
      <c r="K118" s="9" t="str">
        <f t="shared" si="22"/>
        <v>Yes</v>
      </c>
    </row>
    <row r="119" spans="1:11" x14ac:dyDescent="0.2">
      <c r="A119" s="81" t="s">
        <v>919</v>
      </c>
      <c r="B119" s="34" t="s">
        <v>217</v>
      </c>
      <c r="C119" s="90">
        <v>29.794463866000001</v>
      </c>
      <c r="D119" s="9" t="str">
        <f t="shared" si="19"/>
        <v>N/A</v>
      </c>
      <c r="E119" s="9">
        <v>35.440720839000001</v>
      </c>
      <c r="F119" s="9" t="str">
        <f t="shared" si="20"/>
        <v>N/A</v>
      </c>
      <c r="G119" s="8">
        <v>34.662194651999997</v>
      </c>
      <c r="H119" s="9" t="str">
        <f t="shared" si="21"/>
        <v>N/A</v>
      </c>
      <c r="I119" s="10">
        <v>18.95</v>
      </c>
      <c r="J119" s="10">
        <v>-2.2000000000000002</v>
      </c>
      <c r="K119" s="9" t="str">
        <f t="shared" si="22"/>
        <v>Yes</v>
      </c>
    </row>
    <row r="120" spans="1:11" x14ac:dyDescent="0.2">
      <c r="A120" s="81" t="s">
        <v>920</v>
      </c>
      <c r="B120" s="34" t="s">
        <v>217</v>
      </c>
      <c r="C120" s="90">
        <v>23.068104777999999</v>
      </c>
      <c r="D120" s="9" t="str">
        <f t="shared" si="19"/>
        <v>N/A</v>
      </c>
      <c r="E120" s="9">
        <v>25.611227728999999</v>
      </c>
      <c r="F120" s="9" t="str">
        <f t="shared" si="20"/>
        <v>N/A</v>
      </c>
      <c r="G120" s="8">
        <v>25.090793543</v>
      </c>
      <c r="H120" s="9" t="str">
        <f t="shared" si="21"/>
        <v>N/A</v>
      </c>
      <c r="I120" s="10">
        <v>11.02</v>
      </c>
      <c r="J120" s="10">
        <v>-2.0299999999999998</v>
      </c>
      <c r="K120" s="9" t="str">
        <f t="shared" si="22"/>
        <v>Yes</v>
      </c>
    </row>
    <row r="121" spans="1:11" x14ac:dyDescent="0.2">
      <c r="A121" s="81" t="s">
        <v>921</v>
      </c>
      <c r="B121" s="34" t="s">
        <v>217</v>
      </c>
      <c r="C121" s="90">
        <v>1.653034E-4</v>
      </c>
      <c r="D121" s="9" t="str">
        <f t="shared" si="19"/>
        <v>N/A</v>
      </c>
      <c r="E121" s="9">
        <v>0</v>
      </c>
      <c r="F121" s="9" t="str">
        <f t="shared" si="20"/>
        <v>N/A</v>
      </c>
      <c r="G121" s="8">
        <v>0</v>
      </c>
      <c r="H121" s="9" t="str">
        <f t="shared" si="21"/>
        <v>N/A</v>
      </c>
      <c r="I121" s="10">
        <v>-100</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3.1139020699999999E-2</v>
      </c>
      <c r="D123" s="9" t="str">
        <f t="shared" si="19"/>
        <v>N/A</v>
      </c>
      <c r="E123" s="9">
        <v>2.6695331E-3</v>
      </c>
      <c r="F123" s="9" t="str">
        <f t="shared" si="20"/>
        <v>N/A</v>
      </c>
      <c r="G123" s="8">
        <v>3.2674240000000001E-4</v>
      </c>
      <c r="H123" s="9" t="str">
        <f t="shared" si="21"/>
        <v>N/A</v>
      </c>
      <c r="I123" s="10">
        <v>-91.4</v>
      </c>
      <c r="J123" s="10">
        <v>-87.8</v>
      </c>
      <c r="K123" s="9" t="str">
        <f t="shared" si="22"/>
        <v>No</v>
      </c>
    </row>
    <row r="124" spans="1:11" x14ac:dyDescent="0.2">
      <c r="A124" s="81" t="s">
        <v>924</v>
      </c>
      <c r="B124" s="34" t="s">
        <v>217</v>
      </c>
      <c r="C124" s="90">
        <v>1.7150224E-3</v>
      </c>
      <c r="D124" s="9" t="str">
        <f t="shared" si="19"/>
        <v>N/A</v>
      </c>
      <c r="E124" s="9">
        <v>4.6308230000000002E-4</v>
      </c>
      <c r="F124" s="9" t="str">
        <f t="shared" si="20"/>
        <v>N/A</v>
      </c>
      <c r="G124" s="8">
        <v>0</v>
      </c>
      <c r="H124" s="9" t="str">
        <f t="shared" si="21"/>
        <v>N/A</v>
      </c>
      <c r="I124" s="10">
        <v>-73</v>
      </c>
      <c r="J124" s="10">
        <v>-100</v>
      </c>
      <c r="K124" s="9" t="str">
        <f t="shared" si="22"/>
        <v>No</v>
      </c>
    </row>
    <row r="125" spans="1:11" x14ac:dyDescent="0.2">
      <c r="A125" s="81" t="s">
        <v>925</v>
      </c>
      <c r="B125" s="34" t="s">
        <v>217</v>
      </c>
      <c r="C125" s="90">
        <v>5.7780343652999999</v>
      </c>
      <c r="D125" s="9" t="str">
        <f t="shared" si="19"/>
        <v>N/A</v>
      </c>
      <c r="E125" s="9">
        <v>8.2437904754000009</v>
      </c>
      <c r="F125" s="9" t="str">
        <f t="shared" si="20"/>
        <v>N/A</v>
      </c>
      <c r="G125" s="8">
        <v>7.6358336205999997</v>
      </c>
      <c r="H125" s="9" t="str">
        <f t="shared" si="21"/>
        <v>N/A</v>
      </c>
      <c r="I125" s="10">
        <v>42.67</v>
      </c>
      <c r="J125" s="10">
        <v>-7.37</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0.91530537629999997</v>
      </c>
      <c r="D130" s="9" t="str">
        <f t="shared" si="19"/>
        <v>N/A</v>
      </c>
      <c r="E130" s="9">
        <v>1.5825700194000001</v>
      </c>
      <c r="F130" s="9" t="str">
        <f t="shared" si="20"/>
        <v>N/A</v>
      </c>
      <c r="G130" s="8">
        <v>1.9352407465000001</v>
      </c>
      <c r="H130" s="9" t="str">
        <f t="shared" si="21"/>
        <v>N/A</v>
      </c>
      <c r="I130" s="10">
        <v>72.900000000000006</v>
      </c>
      <c r="J130" s="10">
        <v>22.28</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1021597</v>
      </c>
      <c r="D6" s="9" t="str">
        <f>IF($B6="N/A","N/A",IF(C6&gt;15,"No",IF(C6&lt;-15,"No","Yes")))</f>
        <v>N/A</v>
      </c>
      <c r="E6" s="35">
        <v>409459</v>
      </c>
      <c r="F6" s="9" t="str">
        <f>IF($B6="N/A","N/A",IF(E6&gt;15,"No",IF(E6&lt;-15,"No","Yes")))</f>
        <v>N/A</v>
      </c>
      <c r="G6" s="35">
        <v>346392</v>
      </c>
      <c r="H6" s="9" t="str">
        <f>IF($B6="N/A","N/A",IF(G6&gt;15,"No",IF(G6&lt;-15,"No","Yes")))</f>
        <v>N/A</v>
      </c>
      <c r="I6" s="10">
        <v>-59.9</v>
      </c>
      <c r="J6" s="10">
        <v>-15.4</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33.633289839</v>
      </c>
      <c r="D9" s="9" t="str">
        <f t="shared" ref="D9:D17" si="1">IF($B9="N/A","N/A",IF(C9&gt;15,"No",IF(C9&lt;-15,"No","Yes")))</f>
        <v>N/A</v>
      </c>
      <c r="E9" s="36">
        <v>34.533684690999998</v>
      </c>
      <c r="F9" s="9" t="str">
        <f>IF($B9="N/A","N/A",IF(E9&gt;15,"No",IF(E9&lt;-15,"No","Yes")))</f>
        <v>N/A</v>
      </c>
      <c r="G9" s="36">
        <v>34.823777685000003</v>
      </c>
      <c r="H9" s="9" t="str">
        <f>IF($B9="N/A","N/A",IF(G9&gt;15,"No",IF(G9&lt;-15,"No","Yes")))</f>
        <v>N/A</v>
      </c>
      <c r="I9" s="10">
        <v>2.677</v>
      </c>
      <c r="J9" s="10">
        <v>0.84</v>
      </c>
      <c r="K9" s="9" t="str">
        <f t="shared" si="0"/>
        <v>Yes</v>
      </c>
    </row>
    <row r="10" spans="1:11" x14ac:dyDescent="0.2">
      <c r="A10" s="81" t="s">
        <v>16</v>
      </c>
      <c r="B10" s="34" t="s">
        <v>217</v>
      </c>
      <c r="C10" s="80">
        <v>4.7268149769000001</v>
      </c>
      <c r="D10" s="9" t="str">
        <f t="shared" si="1"/>
        <v>N/A</v>
      </c>
      <c r="E10" s="8">
        <v>4.6820316564000004</v>
      </c>
      <c r="F10" s="9" t="str">
        <f>IF($B10="N/A","N/A",IF(E10&gt;15,"No",IF(E10&lt;-15,"No","Yes")))</f>
        <v>N/A</v>
      </c>
      <c r="G10" s="8">
        <v>4.8384489248999998</v>
      </c>
      <c r="H10" s="9" t="str">
        <f>IF($B10="N/A","N/A",IF(G10&gt;15,"No",IF(G10&lt;-15,"No","Yes")))</f>
        <v>N/A</v>
      </c>
      <c r="I10" s="10">
        <v>-0.94699999999999995</v>
      </c>
      <c r="J10" s="10">
        <v>3.3410000000000002</v>
      </c>
      <c r="K10" s="9" t="str">
        <f t="shared" si="0"/>
        <v>Yes</v>
      </c>
    </row>
    <row r="11" spans="1:11" x14ac:dyDescent="0.2">
      <c r="A11" s="81" t="s">
        <v>36</v>
      </c>
      <c r="B11" s="34" t="s">
        <v>217</v>
      </c>
      <c r="C11" s="80">
        <v>8.0844010999999993E-3</v>
      </c>
      <c r="D11" s="9" t="str">
        <f t="shared" si="1"/>
        <v>N/A</v>
      </c>
      <c r="E11" s="8">
        <v>0</v>
      </c>
      <c r="F11" s="9" t="str">
        <f>IF($B11="N/A","N/A",IF(E11&gt;15,"No",IF(E11&lt;-15,"No","Yes")))</f>
        <v>N/A</v>
      </c>
      <c r="G11" s="8">
        <v>0</v>
      </c>
      <c r="H11" s="9" t="str">
        <f>IF($B11="N/A","N/A",IF(G11&gt;15,"No",IF(G11&lt;-15,"No","Yes")))</f>
        <v>N/A</v>
      </c>
      <c r="I11" s="10">
        <v>-100</v>
      </c>
      <c r="J11" s="10" t="s">
        <v>1743</v>
      </c>
      <c r="K11" s="9" t="str">
        <f t="shared" si="0"/>
        <v>N/A</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4.8439195954000001</v>
      </c>
      <c r="D13" s="9" t="str">
        <f t="shared" si="1"/>
        <v>N/A</v>
      </c>
      <c r="E13" s="8">
        <v>4.6942643342999997</v>
      </c>
      <c r="F13" s="9" t="str">
        <f>IF($B13="N/A","N/A",IF(E13&gt;15,"No",IF(E13&lt;-15,"No","Yes")))</f>
        <v>N/A</v>
      </c>
      <c r="G13" s="8">
        <v>4.8492143173000004</v>
      </c>
      <c r="H13" s="9" t="str">
        <f>IF($B13="N/A","N/A",IF(G13&gt;15,"No",IF(G13&lt;-15,"No","Yes")))</f>
        <v>N/A</v>
      </c>
      <c r="I13" s="10">
        <v>-3.09</v>
      </c>
      <c r="J13" s="10">
        <v>3.3010000000000002</v>
      </c>
      <c r="K13" s="9" t="str">
        <f t="shared" si="0"/>
        <v>Yes</v>
      </c>
    </row>
    <row r="14" spans="1:11" x14ac:dyDescent="0.2">
      <c r="A14" s="81" t="s">
        <v>676</v>
      </c>
      <c r="B14" s="34" t="s">
        <v>217</v>
      </c>
      <c r="C14" s="80">
        <v>41.702843684999998</v>
      </c>
      <c r="D14" s="9" t="str">
        <f t="shared" si="1"/>
        <v>N/A</v>
      </c>
      <c r="E14" s="8">
        <v>41.953651037</v>
      </c>
      <c r="F14" s="9" t="str">
        <f t="shared" ref="F14:F33" si="2">IF($B14="N/A","N/A",IF(E14&gt;15,"No",IF(E14&lt;-15,"No","Yes")))</f>
        <v>N/A</v>
      </c>
      <c r="G14" s="8">
        <v>39.261588027000002</v>
      </c>
      <c r="H14" s="9" t="str">
        <f t="shared" ref="H14:H33" si="3">IF($B14="N/A","N/A",IF(G14&gt;15,"No",IF(G14&lt;-15,"No","Yes")))</f>
        <v>N/A</v>
      </c>
      <c r="I14" s="10">
        <v>0.60140000000000005</v>
      </c>
      <c r="J14" s="10">
        <v>-6.42</v>
      </c>
      <c r="K14" s="9" t="str">
        <f t="shared" ref="K14:K30" si="4">IF(J14="Div by 0", "N/A", IF(J14="N/A","N/A", IF(J14&gt;30, "No", IF(J14&lt;-30, "No", "Yes"))))</f>
        <v>Yes</v>
      </c>
    </row>
    <row r="15" spans="1:11" x14ac:dyDescent="0.2">
      <c r="A15" s="81" t="s">
        <v>677</v>
      </c>
      <c r="B15" s="34" t="s">
        <v>217</v>
      </c>
      <c r="C15" s="80">
        <v>3.3197043452999999</v>
      </c>
      <c r="D15" s="9" t="str">
        <f t="shared" si="1"/>
        <v>N/A</v>
      </c>
      <c r="E15" s="8">
        <v>3.3304921859999999</v>
      </c>
      <c r="F15" s="9" t="str">
        <f t="shared" si="2"/>
        <v>N/A</v>
      </c>
      <c r="G15" s="8">
        <v>3.2916464582999998</v>
      </c>
      <c r="H15" s="9" t="str">
        <f t="shared" si="3"/>
        <v>N/A</v>
      </c>
      <c r="I15" s="10">
        <v>0.32500000000000001</v>
      </c>
      <c r="J15" s="10">
        <v>-1.17</v>
      </c>
      <c r="K15" s="9" t="str">
        <f t="shared" si="4"/>
        <v>Yes</v>
      </c>
    </row>
    <row r="16" spans="1:11" x14ac:dyDescent="0.2">
      <c r="A16" s="81" t="s">
        <v>380</v>
      </c>
      <c r="B16" s="34" t="s">
        <v>217</v>
      </c>
      <c r="C16" s="80">
        <v>2.4216006899</v>
      </c>
      <c r="D16" s="9" t="str">
        <f t="shared" si="1"/>
        <v>N/A</v>
      </c>
      <c r="E16" s="8">
        <v>0.2605877512</v>
      </c>
      <c r="F16" s="9" t="str">
        <f t="shared" si="2"/>
        <v>N/A</v>
      </c>
      <c r="G16" s="8">
        <v>0.22200281760000001</v>
      </c>
      <c r="H16" s="9" t="str">
        <f t="shared" si="3"/>
        <v>N/A</v>
      </c>
      <c r="I16" s="10">
        <v>-89.2</v>
      </c>
      <c r="J16" s="10">
        <v>-14.8</v>
      </c>
      <c r="K16" s="9" t="str">
        <f t="shared" si="4"/>
        <v>Yes</v>
      </c>
    </row>
    <row r="17" spans="1:11" x14ac:dyDescent="0.2">
      <c r="A17" s="81" t="s">
        <v>381</v>
      </c>
      <c r="B17" s="34" t="s">
        <v>217</v>
      </c>
      <c r="C17" s="80">
        <v>1.6987128976000001</v>
      </c>
      <c r="D17" s="9" t="str">
        <f t="shared" si="1"/>
        <v>N/A</v>
      </c>
      <c r="E17" s="8">
        <v>0.76417907529999995</v>
      </c>
      <c r="F17" s="9" t="str">
        <f t="shared" si="2"/>
        <v>N/A</v>
      </c>
      <c r="G17" s="8">
        <v>0.74308875490000004</v>
      </c>
      <c r="H17" s="9" t="str">
        <f t="shared" si="3"/>
        <v>N/A</v>
      </c>
      <c r="I17" s="10">
        <v>-55</v>
      </c>
      <c r="J17" s="10">
        <v>-2.76</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14.727725316000001</v>
      </c>
      <c r="D19" s="9" t="str">
        <f t="shared" si="5"/>
        <v>N/A</v>
      </c>
      <c r="E19" s="8">
        <v>15.24426133</v>
      </c>
      <c r="F19" s="9" t="str">
        <f t="shared" si="2"/>
        <v>N/A</v>
      </c>
      <c r="G19" s="8">
        <v>16.157417030000001</v>
      </c>
      <c r="H19" s="9" t="str">
        <f t="shared" si="3"/>
        <v>N/A</v>
      </c>
      <c r="I19" s="10">
        <v>3.5070000000000001</v>
      </c>
      <c r="J19" s="10">
        <v>5.99</v>
      </c>
      <c r="K19" s="9" t="str">
        <f t="shared" si="4"/>
        <v>Yes</v>
      </c>
    </row>
    <row r="20" spans="1:11" x14ac:dyDescent="0.2">
      <c r="A20" s="81" t="s">
        <v>385</v>
      </c>
      <c r="B20" s="34" t="s">
        <v>217</v>
      </c>
      <c r="C20" s="80">
        <v>4.7833930600999999</v>
      </c>
      <c r="D20" s="9" t="str">
        <f t="shared" si="5"/>
        <v>N/A</v>
      </c>
      <c r="E20" s="8">
        <v>5.096725191</v>
      </c>
      <c r="F20" s="9" t="str">
        <f t="shared" si="2"/>
        <v>N/A</v>
      </c>
      <c r="G20" s="8">
        <v>5.1360885933000002</v>
      </c>
      <c r="H20" s="9" t="str">
        <f t="shared" si="3"/>
        <v>N/A</v>
      </c>
      <c r="I20" s="10">
        <v>6.55</v>
      </c>
      <c r="J20" s="10">
        <v>0.77229999999999999</v>
      </c>
      <c r="K20" s="9" t="str">
        <f t="shared" si="4"/>
        <v>Yes</v>
      </c>
    </row>
    <row r="21" spans="1:11" x14ac:dyDescent="0.2">
      <c r="A21" s="81" t="s">
        <v>386</v>
      </c>
      <c r="B21" s="34" t="s">
        <v>217</v>
      </c>
      <c r="C21" s="80">
        <v>14.577274600000001</v>
      </c>
      <c r="D21" s="9" t="str">
        <f t="shared" si="5"/>
        <v>N/A</v>
      </c>
      <c r="E21" s="8">
        <v>14.093718785</v>
      </c>
      <c r="F21" s="9" t="str">
        <f t="shared" si="2"/>
        <v>N/A</v>
      </c>
      <c r="G21" s="8">
        <v>14.646989538</v>
      </c>
      <c r="H21" s="9" t="str">
        <f t="shared" si="3"/>
        <v>N/A</v>
      </c>
      <c r="I21" s="10">
        <v>-3.32</v>
      </c>
      <c r="J21" s="10">
        <v>3.9260000000000002</v>
      </c>
      <c r="K21" s="9" t="str">
        <f t="shared" si="4"/>
        <v>Yes</v>
      </c>
    </row>
    <row r="22" spans="1:11" x14ac:dyDescent="0.2">
      <c r="A22" s="81" t="s">
        <v>387</v>
      </c>
      <c r="B22" s="34" t="s">
        <v>217</v>
      </c>
      <c r="C22" s="80">
        <v>1.5621619875999999</v>
      </c>
      <c r="D22" s="9" t="str">
        <f t="shared" si="5"/>
        <v>N/A</v>
      </c>
      <c r="E22" s="8">
        <v>1.4282260251000001</v>
      </c>
      <c r="F22" s="9" t="str">
        <f t="shared" si="2"/>
        <v>N/A</v>
      </c>
      <c r="G22" s="8">
        <v>1.3937966235000001</v>
      </c>
      <c r="H22" s="9" t="str">
        <f t="shared" si="3"/>
        <v>N/A</v>
      </c>
      <c r="I22" s="10">
        <v>-8.57</v>
      </c>
      <c r="J22" s="10">
        <v>-2.41</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1.9479305400000001E-2</v>
      </c>
      <c r="D25" s="9" t="str">
        <f t="shared" si="5"/>
        <v>N/A</v>
      </c>
      <c r="E25" s="8">
        <v>6.5940668000000003E-3</v>
      </c>
      <c r="F25" s="9" t="str">
        <f t="shared" si="2"/>
        <v>N/A</v>
      </c>
      <c r="G25" s="8">
        <v>6.0047576200000001E-2</v>
      </c>
      <c r="H25" s="9" t="str">
        <f t="shared" si="3"/>
        <v>N/A</v>
      </c>
      <c r="I25" s="10">
        <v>-66.099999999999994</v>
      </c>
      <c r="J25" s="10">
        <v>810.6</v>
      </c>
      <c r="K25" s="9" t="str">
        <f t="shared" si="4"/>
        <v>No</v>
      </c>
    </row>
    <row r="26" spans="1:11" x14ac:dyDescent="0.2">
      <c r="A26" s="81" t="s">
        <v>393</v>
      </c>
      <c r="B26" s="34" t="s">
        <v>217</v>
      </c>
      <c r="C26" s="80">
        <v>1.7105570983</v>
      </c>
      <c r="D26" s="9" t="str">
        <f t="shared" si="5"/>
        <v>N/A</v>
      </c>
      <c r="E26" s="8">
        <v>2.6715739548999999</v>
      </c>
      <c r="F26" s="9" t="str">
        <f t="shared" si="2"/>
        <v>N/A</v>
      </c>
      <c r="G26" s="8">
        <v>2.6302570498</v>
      </c>
      <c r="H26" s="9" t="str">
        <f t="shared" si="3"/>
        <v>N/A</v>
      </c>
      <c r="I26" s="10">
        <v>56.18</v>
      </c>
      <c r="J26" s="10">
        <v>-1.55</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4.1976434935000002</v>
      </c>
      <c r="D29" s="9" t="str">
        <f t="shared" si="5"/>
        <v>N/A</v>
      </c>
      <c r="E29" s="8">
        <v>3.8968492572</v>
      </c>
      <c r="F29" s="9" t="str">
        <f t="shared" si="2"/>
        <v>N/A</v>
      </c>
      <c r="G29" s="8">
        <v>3.7933901475999998</v>
      </c>
      <c r="H29" s="9" t="str">
        <f t="shared" si="3"/>
        <v>N/A</v>
      </c>
      <c r="I29" s="10">
        <v>-7.17</v>
      </c>
      <c r="J29" s="10">
        <v>-2.65</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99.924627813000001</v>
      </c>
      <c r="D31" s="9" t="str">
        <f t="shared" si="5"/>
        <v>N/A</v>
      </c>
      <c r="E31" s="8">
        <v>99.997313528000006</v>
      </c>
      <c r="F31" s="9" t="str">
        <f t="shared" si="2"/>
        <v>N/A</v>
      </c>
      <c r="G31" s="8">
        <v>100</v>
      </c>
      <c r="H31" s="9" t="str">
        <f t="shared" si="3"/>
        <v>N/A</v>
      </c>
      <c r="I31" s="10">
        <v>7.2700000000000001E-2</v>
      </c>
      <c r="J31" s="10">
        <v>2.7000000000000001E-3</v>
      </c>
      <c r="K31" s="9" t="str">
        <f t="shared" ref="K31:K43" si="6">IF(J31="Div by 0", "N/A", IF(J31="N/A","N/A", IF(J31&gt;30, "No", IF(J31&lt;-30, "No", "Yes"))))</f>
        <v>Yes</v>
      </c>
    </row>
    <row r="32" spans="1:11" x14ac:dyDescent="0.2">
      <c r="A32" s="81" t="s">
        <v>39</v>
      </c>
      <c r="B32" s="34" t="s">
        <v>271</v>
      </c>
      <c r="C32" s="80">
        <v>99.845341445000003</v>
      </c>
      <c r="D32" s="9" t="str">
        <f>IF($B32="N/A","N/A",IF(C32&gt;100,"No",IF(C32&lt;85,"No","Yes")))</f>
        <v>Yes</v>
      </c>
      <c r="E32" s="8">
        <v>99.999431749999999</v>
      </c>
      <c r="F32" s="9" t="str">
        <f>IF($B32="N/A","N/A",IF(E32&gt;100,"No",IF(E32&lt;85,"No","Yes")))</f>
        <v>Yes</v>
      </c>
      <c r="G32" s="8">
        <v>100</v>
      </c>
      <c r="H32" s="9" t="str">
        <f>IF($B32="N/A","N/A",IF(G32&gt;100,"No",IF(G32&lt;85,"No","Yes")))</f>
        <v>Yes</v>
      </c>
      <c r="I32" s="10">
        <v>0.15429999999999999</v>
      </c>
      <c r="J32" s="10">
        <v>5.9999999999999995E-4</v>
      </c>
      <c r="K32" s="9" t="str">
        <f t="shared" si="6"/>
        <v>Yes</v>
      </c>
    </row>
    <row r="33" spans="1:11" x14ac:dyDescent="0.2">
      <c r="A33" s="81" t="s">
        <v>904</v>
      </c>
      <c r="B33" s="34" t="s">
        <v>217</v>
      </c>
      <c r="C33" s="80">
        <v>61.051480808999997</v>
      </c>
      <c r="D33" s="9" t="str">
        <f t="shared" si="5"/>
        <v>N/A</v>
      </c>
      <c r="E33" s="8">
        <v>59.121304780999999</v>
      </c>
      <c r="F33" s="9" t="str">
        <f t="shared" si="2"/>
        <v>N/A</v>
      </c>
      <c r="G33" s="8">
        <v>58.905228758</v>
      </c>
      <c r="H33" s="9" t="str">
        <f t="shared" si="3"/>
        <v>N/A</v>
      </c>
      <c r="I33" s="10">
        <v>-3.16</v>
      </c>
      <c r="J33" s="10">
        <v>-0.36499999999999999</v>
      </c>
      <c r="K33" s="9" t="str">
        <f t="shared" si="6"/>
        <v>Yes</v>
      </c>
    </row>
    <row r="34" spans="1:11" x14ac:dyDescent="0.2">
      <c r="A34" s="81" t="s">
        <v>845</v>
      </c>
      <c r="B34" s="34" t="s">
        <v>272</v>
      </c>
      <c r="C34" s="80">
        <v>8.5300447578000007</v>
      </c>
      <c r="D34" s="9" t="str">
        <f>IF($B34="N/A","N/A",IF(C34&gt;25,"No",IF(C34&lt;5,"No","Yes")))</f>
        <v>Yes</v>
      </c>
      <c r="E34" s="8">
        <v>7.4212109963000001</v>
      </c>
      <c r="F34" s="9" t="str">
        <f>IF($B34="N/A","N/A",IF(E34&gt;25,"No",IF(E34&lt;5,"No","Yes")))</f>
        <v>Yes</v>
      </c>
      <c r="G34" s="8">
        <v>7.1719323772000001</v>
      </c>
      <c r="H34" s="9" t="str">
        <f>IF($B34="N/A","N/A",IF(G34&gt;25,"No",IF(G34&lt;5,"No","Yes")))</f>
        <v>Yes</v>
      </c>
      <c r="I34" s="10">
        <v>-13</v>
      </c>
      <c r="J34" s="10">
        <v>-3.36</v>
      </c>
      <c r="K34" s="9" t="str">
        <f t="shared" si="6"/>
        <v>Yes</v>
      </c>
    </row>
    <row r="35" spans="1:11" x14ac:dyDescent="0.2">
      <c r="A35" s="81" t="s">
        <v>846</v>
      </c>
      <c r="B35" s="34" t="s">
        <v>273</v>
      </c>
      <c r="C35" s="80">
        <v>40.561623075999997</v>
      </c>
      <c r="D35" s="9" t="str">
        <f>IF($B35="N/A","N/A",IF(C35&gt;70,"No",IF(C35&lt;40,"No","Yes")))</f>
        <v>Yes</v>
      </c>
      <c r="E35" s="8">
        <v>40.457152067999999</v>
      </c>
      <c r="F35" s="9" t="str">
        <f>IF($B35="N/A","N/A",IF(E35&gt;70,"No",IF(E35&lt;40,"No","Yes")))</f>
        <v>Yes</v>
      </c>
      <c r="G35" s="8">
        <v>38.898126978000001</v>
      </c>
      <c r="H35" s="9" t="str">
        <f>IF($B35="N/A","N/A",IF(G35&gt;70,"No",IF(G35&lt;40,"No","Yes")))</f>
        <v>No</v>
      </c>
      <c r="I35" s="10">
        <v>-0.25800000000000001</v>
      </c>
      <c r="J35" s="10">
        <v>-3.85</v>
      </c>
      <c r="K35" s="9" t="str">
        <f t="shared" si="6"/>
        <v>Yes</v>
      </c>
    </row>
    <row r="36" spans="1:11" x14ac:dyDescent="0.2">
      <c r="A36" s="81" t="s">
        <v>847</v>
      </c>
      <c r="B36" s="34" t="s">
        <v>274</v>
      </c>
      <c r="C36" s="80">
        <v>50.905785211000001</v>
      </c>
      <c r="D36" s="9" t="str">
        <f>IF($B36="N/A","N/A",IF(C36&gt;55,"No",IF(C36&lt;20,"No","Yes")))</f>
        <v>Yes</v>
      </c>
      <c r="E36" s="8">
        <v>52.121636936000002</v>
      </c>
      <c r="F36" s="9" t="str">
        <f>IF($B36="N/A","N/A",IF(E36&gt;55,"No",IF(E36&lt;20,"No","Yes")))</f>
        <v>Yes</v>
      </c>
      <c r="G36" s="8">
        <v>53.929940645000002</v>
      </c>
      <c r="H36" s="9" t="str">
        <f>IF($B36="N/A","N/A",IF(G36&gt;55,"No",IF(G36&lt;20,"No","Yes")))</f>
        <v>Yes</v>
      </c>
      <c r="I36" s="10">
        <v>2.3879999999999999</v>
      </c>
      <c r="J36" s="10">
        <v>3.4689999999999999</v>
      </c>
      <c r="K36" s="9" t="str">
        <f t="shared" si="6"/>
        <v>Yes</v>
      </c>
    </row>
    <row r="37" spans="1:11" x14ac:dyDescent="0.2">
      <c r="A37" s="81" t="s">
        <v>167</v>
      </c>
      <c r="B37" s="34" t="s">
        <v>250</v>
      </c>
      <c r="C37" s="80">
        <v>91.727168344999995</v>
      </c>
      <c r="D37" s="9" t="str">
        <f>IF($B37="N/A","N/A",IF(C37&gt;95,"Yes","No"))</f>
        <v>No</v>
      </c>
      <c r="E37" s="8">
        <v>90.952451894000006</v>
      </c>
      <c r="F37" s="9" t="str">
        <f>IF($B37="N/A","N/A",IF(E37&gt;95,"Yes","No"))</f>
        <v>No</v>
      </c>
      <c r="G37" s="8">
        <v>89.953289913999996</v>
      </c>
      <c r="H37" s="9" t="str">
        <f>IF($B37="N/A","N/A",IF(G37&gt;95,"Yes","No"))</f>
        <v>No</v>
      </c>
      <c r="I37" s="10">
        <v>-0.84499999999999997</v>
      </c>
      <c r="J37" s="10">
        <v>-1.1000000000000001</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91.601311319999994</v>
      </c>
      <c r="D40" s="9" t="str">
        <f>IF($B40="N/A","N/A",IF(C40&gt;100,"No",IF(C40&lt;98,"No","Yes")))</f>
        <v>No</v>
      </c>
      <c r="E40" s="8">
        <v>90.941056631999999</v>
      </c>
      <c r="F40" s="9" t="str">
        <f>IF($B40="N/A","N/A",IF(E40&gt;100,"No",IF(E40&lt;98,"No","Yes")))</f>
        <v>No</v>
      </c>
      <c r="G40" s="8">
        <v>89.938458956999995</v>
      </c>
      <c r="H40" s="9" t="str">
        <f>IF($B40="N/A","N/A",IF(G40&gt;100,"No",IF(G40&lt;98,"No","Yes")))</f>
        <v>No</v>
      </c>
      <c r="I40" s="10">
        <v>-0.72099999999999997</v>
      </c>
      <c r="J40" s="10">
        <v>-1.1000000000000001</v>
      </c>
      <c r="K40" s="9" t="str">
        <f t="shared" si="6"/>
        <v>Yes</v>
      </c>
    </row>
    <row r="41" spans="1:11" x14ac:dyDescent="0.2">
      <c r="A41" s="81" t="s">
        <v>44</v>
      </c>
      <c r="B41" s="34" t="s">
        <v>217</v>
      </c>
      <c r="C41" s="80">
        <v>76.316693736999994</v>
      </c>
      <c r="D41" s="9" t="str">
        <f t="shared" si="7"/>
        <v>N/A</v>
      </c>
      <c r="E41" s="8">
        <v>77.085386385999996</v>
      </c>
      <c r="F41" s="9" t="str">
        <f t="shared" ref="F41:F47" si="8">IF($B41="N/A","N/A",IF(E41&gt;15,"No",IF(E41&lt;-15,"No","Yes")))</f>
        <v>N/A</v>
      </c>
      <c r="G41" s="8">
        <v>75.932231674999997</v>
      </c>
      <c r="H41" s="9" t="str">
        <f t="shared" ref="H41:H47" si="9">IF($B41="N/A","N/A",IF(G41&gt;15,"No",IF(G41&lt;-15,"No","Yes")))</f>
        <v>N/A</v>
      </c>
      <c r="I41" s="10">
        <v>1.0069999999999999</v>
      </c>
      <c r="J41" s="10">
        <v>-1.5</v>
      </c>
      <c r="K41" s="9" t="str">
        <f t="shared" si="6"/>
        <v>Yes</v>
      </c>
    </row>
    <row r="42" spans="1:11" x14ac:dyDescent="0.2">
      <c r="A42" s="81" t="s">
        <v>45</v>
      </c>
      <c r="B42" s="34" t="s">
        <v>217</v>
      </c>
      <c r="C42" s="80">
        <v>23.671354268000002</v>
      </c>
      <c r="D42" s="9" t="str">
        <f t="shared" si="7"/>
        <v>N/A</v>
      </c>
      <c r="E42" s="8">
        <v>22.903067294</v>
      </c>
      <c r="F42" s="9" t="str">
        <f t="shared" si="8"/>
        <v>N/A</v>
      </c>
      <c r="G42" s="8">
        <v>24.066805523999999</v>
      </c>
      <c r="H42" s="9" t="str">
        <f t="shared" si="9"/>
        <v>N/A</v>
      </c>
      <c r="I42" s="10">
        <v>-3.25</v>
      </c>
      <c r="J42" s="10">
        <v>5.0810000000000004</v>
      </c>
      <c r="K42" s="9" t="str">
        <f t="shared" si="6"/>
        <v>Yes</v>
      </c>
    </row>
    <row r="43" spans="1:11" x14ac:dyDescent="0.2">
      <c r="A43" s="81" t="s">
        <v>50</v>
      </c>
      <c r="B43" s="34" t="s">
        <v>217</v>
      </c>
      <c r="C43" s="80">
        <v>1.1951995700000001E-2</v>
      </c>
      <c r="D43" s="9" t="str">
        <f t="shared" si="7"/>
        <v>N/A</v>
      </c>
      <c r="E43" s="8">
        <v>1.15463209E-2</v>
      </c>
      <c r="F43" s="9" t="str">
        <f t="shared" si="8"/>
        <v>N/A</v>
      </c>
      <c r="G43" s="8">
        <v>9.6280059999999997E-4</v>
      </c>
      <c r="H43" s="9" t="str">
        <f t="shared" si="9"/>
        <v>N/A</v>
      </c>
      <c r="I43" s="10">
        <v>-3.39</v>
      </c>
      <c r="J43" s="10">
        <v>-91.7</v>
      </c>
      <c r="K43" s="9" t="str">
        <f t="shared" si="6"/>
        <v>No</v>
      </c>
    </row>
    <row r="44" spans="1:11" x14ac:dyDescent="0.2">
      <c r="A44" s="81" t="s">
        <v>907</v>
      </c>
      <c r="B44" s="34" t="s">
        <v>217</v>
      </c>
      <c r="C44" s="80">
        <v>83.852536764000007</v>
      </c>
      <c r="D44" s="9" t="str">
        <f t="shared" si="7"/>
        <v>N/A</v>
      </c>
      <c r="E44" s="8">
        <v>84.486114604999997</v>
      </c>
      <c r="F44" s="9" t="str">
        <f t="shared" si="8"/>
        <v>N/A</v>
      </c>
      <c r="G44" s="8">
        <v>83.903785307000007</v>
      </c>
      <c r="H44" s="9" t="str">
        <f t="shared" si="9"/>
        <v>N/A</v>
      </c>
      <c r="I44" s="10">
        <v>0.75560000000000005</v>
      </c>
      <c r="J44" s="10">
        <v>-0.68899999999999995</v>
      </c>
      <c r="K44" s="9" t="str">
        <f>IF(J44="Div by 0", "N/A", IF(J44="N/A","N/A", IF(J44&gt;30, "No", IF(J44&lt;-30, "No", "Yes"))))</f>
        <v>Yes</v>
      </c>
    </row>
    <row r="45" spans="1:11" x14ac:dyDescent="0.2">
      <c r="A45" s="81" t="s">
        <v>908</v>
      </c>
      <c r="B45" s="34" t="s">
        <v>217</v>
      </c>
      <c r="C45" s="80">
        <v>16.147463236</v>
      </c>
      <c r="D45" s="9" t="str">
        <f t="shared" si="7"/>
        <v>N/A</v>
      </c>
      <c r="E45" s="8">
        <v>15.513885395000001</v>
      </c>
      <c r="F45" s="9" t="str">
        <f t="shared" si="8"/>
        <v>N/A</v>
      </c>
      <c r="G45" s="8">
        <v>16.096214693</v>
      </c>
      <c r="H45" s="9" t="str">
        <f t="shared" si="9"/>
        <v>N/A</v>
      </c>
      <c r="I45" s="10">
        <v>-3.92</v>
      </c>
      <c r="J45" s="10">
        <v>3.754</v>
      </c>
      <c r="K45" s="9" t="str">
        <f>IF(J45="Div by 0", "N/A", IF(J45="N/A","N/A", IF(J45&gt;30, "No", IF(J45&lt;-30, "No", "Yes"))))</f>
        <v>Yes</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13353130</v>
      </c>
      <c r="F6" s="9" t="str">
        <f t="shared" ref="F6:F15" si="1">IF($B6="N/A","N/A",IF(E6&lt;0,"No","Yes"))</f>
        <v>N/A</v>
      </c>
      <c r="G6" s="79">
        <v>14968815</v>
      </c>
      <c r="H6" s="9" t="str">
        <f t="shared" ref="H6:H15" si="2">IF($B6="N/A","N/A",IF(G6&lt;0,"No","Yes"))</f>
        <v>N/A</v>
      </c>
      <c r="I6" s="10" t="s">
        <v>217</v>
      </c>
      <c r="J6" s="10">
        <v>12.1</v>
      </c>
      <c r="K6" s="9" t="str">
        <f t="shared" ref="K6:K15" si="3">IF(J6="Div by 0", "N/A", IF(J6="N/A","N/A", IF(J6&gt;30, "No", IF(J6&lt;-30, "No", "Yes"))))</f>
        <v>Yes</v>
      </c>
    </row>
    <row r="7" spans="1:11" x14ac:dyDescent="0.2">
      <c r="A7" s="78" t="s">
        <v>445</v>
      </c>
      <c r="B7" s="5" t="s">
        <v>217</v>
      </c>
      <c r="C7" s="80" t="s">
        <v>217</v>
      </c>
      <c r="D7" s="9" t="str">
        <f t="shared" si="0"/>
        <v>N/A</v>
      </c>
      <c r="E7" s="80">
        <v>5.7851604830000003</v>
      </c>
      <c r="F7" s="9" t="str">
        <f t="shared" si="1"/>
        <v>N/A</v>
      </c>
      <c r="G7" s="80">
        <v>6.7456976387000003</v>
      </c>
      <c r="H7" s="9" t="str">
        <f t="shared" si="2"/>
        <v>N/A</v>
      </c>
      <c r="I7" s="10" t="s">
        <v>217</v>
      </c>
      <c r="J7" s="10">
        <v>16.600000000000001</v>
      </c>
      <c r="K7" s="9" t="str">
        <f t="shared" si="3"/>
        <v>Yes</v>
      </c>
    </row>
    <row r="8" spans="1:11" x14ac:dyDescent="0.2">
      <c r="A8" s="78" t="s">
        <v>446</v>
      </c>
      <c r="B8" s="5" t="s">
        <v>217</v>
      </c>
      <c r="C8" s="80" t="s">
        <v>217</v>
      </c>
      <c r="D8" s="9" t="str">
        <f t="shared" si="0"/>
        <v>N/A</v>
      </c>
      <c r="E8" s="80">
        <v>29.375524689999999</v>
      </c>
      <c r="F8" s="9" t="str">
        <f t="shared" si="1"/>
        <v>N/A</v>
      </c>
      <c r="G8" s="80">
        <v>31.743888878</v>
      </c>
      <c r="H8" s="9" t="str">
        <f t="shared" si="2"/>
        <v>N/A</v>
      </c>
      <c r="I8" s="10" t="s">
        <v>217</v>
      </c>
      <c r="J8" s="10">
        <v>8.0619999999999994</v>
      </c>
      <c r="K8" s="9" t="str">
        <f t="shared" si="3"/>
        <v>Yes</v>
      </c>
    </row>
    <row r="9" spans="1:11" x14ac:dyDescent="0.2">
      <c r="A9" s="78" t="s">
        <v>447</v>
      </c>
      <c r="B9" s="5" t="s">
        <v>217</v>
      </c>
      <c r="C9" s="80" t="s">
        <v>217</v>
      </c>
      <c r="D9" s="9" t="str">
        <f t="shared" si="0"/>
        <v>N/A</v>
      </c>
      <c r="E9" s="80">
        <v>41.460571416999997</v>
      </c>
      <c r="F9" s="9" t="str">
        <f t="shared" si="1"/>
        <v>N/A</v>
      </c>
      <c r="G9" s="80">
        <v>38.841631751999998</v>
      </c>
      <c r="H9" s="9" t="str">
        <f t="shared" si="2"/>
        <v>N/A</v>
      </c>
      <c r="I9" s="10" t="s">
        <v>217</v>
      </c>
      <c r="J9" s="10">
        <v>-6.32</v>
      </c>
      <c r="K9" s="9" t="str">
        <f t="shared" si="3"/>
        <v>Yes</v>
      </c>
    </row>
    <row r="10" spans="1:11" x14ac:dyDescent="0.2">
      <c r="A10" s="78" t="s">
        <v>448</v>
      </c>
      <c r="B10" s="5" t="s">
        <v>217</v>
      </c>
      <c r="C10" s="80" t="s">
        <v>217</v>
      </c>
      <c r="D10" s="9" t="str">
        <f t="shared" si="0"/>
        <v>N/A</v>
      </c>
      <c r="E10" s="80">
        <v>23.252151368</v>
      </c>
      <c r="F10" s="9" t="str">
        <f t="shared" si="1"/>
        <v>N/A</v>
      </c>
      <c r="G10" s="80">
        <v>22.451109189</v>
      </c>
      <c r="H10" s="9" t="str">
        <f t="shared" si="2"/>
        <v>N/A</v>
      </c>
      <c r="I10" s="10" t="s">
        <v>217</v>
      </c>
      <c r="J10" s="10">
        <v>-3.45</v>
      </c>
      <c r="K10" s="9" t="str">
        <f t="shared" si="3"/>
        <v>Yes</v>
      </c>
    </row>
    <row r="11" spans="1:11" x14ac:dyDescent="0.2">
      <c r="A11" s="78" t="s">
        <v>1644</v>
      </c>
      <c r="B11" s="5" t="s">
        <v>217</v>
      </c>
      <c r="C11" s="80" t="s">
        <v>217</v>
      </c>
      <c r="D11" s="9" t="str">
        <f t="shared" si="0"/>
        <v>N/A</v>
      </c>
      <c r="E11" s="80">
        <v>96.809332343999998</v>
      </c>
      <c r="F11" s="9" t="str">
        <f t="shared" si="1"/>
        <v>N/A</v>
      </c>
      <c r="G11" s="80">
        <v>94.243852970000006</v>
      </c>
      <c r="H11" s="9" t="str">
        <f t="shared" si="2"/>
        <v>N/A</v>
      </c>
      <c r="I11" s="10" t="s">
        <v>217</v>
      </c>
      <c r="J11" s="10">
        <v>-2.65</v>
      </c>
      <c r="K11" s="9" t="str">
        <f t="shared" si="3"/>
        <v>Yes</v>
      </c>
    </row>
    <row r="12" spans="1:11" x14ac:dyDescent="0.2">
      <c r="A12" s="78" t="s">
        <v>16</v>
      </c>
      <c r="B12" s="5" t="s">
        <v>217</v>
      </c>
      <c r="C12" s="80" t="s">
        <v>217</v>
      </c>
      <c r="D12" s="9" t="str">
        <f t="shared" si="0"/>
        <v>N/A</v>
      </c>
      <c r="E12" s="80">
        <v>4.4768155481000003</v>
      </c>
      <c r="F12" s="9" t="str">
        <f t="shared" si="1"/>
        <v>N/A</v>
      </c>
      <c r="G12" s="80">
        <v>4.7685805455999999</v>
      </c>
      <c r="H12" s="9" t="str">
        <f t="shared" si="2"/>
        <v>N/A</v>
      </c>
      <c r="I12" s="10" t="s">
        <v>217</v>
      </c>
      <c r="J12" s="10">
        <v>6.5170000000000003</v>
      </c>
      <c r="K12" s="9" t="str">
        <f t="shared" si="3"/>
        <v>Yes</v>
      </c>
    </row>
    <row r="13" spans="1:11" x14ac:dyDescent="0.2">
      <c r="A13" s="78" t="s">
        <v>36</v>
      </c>
      <c r="B13" s="5" t="s">
        <v>217</v>
      </c>
      <c r="C13" s="80" t="s">
        <v>217</v>
      </c>
      <c r="D13" s="9" t="str">
        <f t="shared" si="0"/>
        <v>N/A</v>
      </c>
      <c r="E13" s="80">
        <v>0</v>
      </c>
      <c r="F13" s="9" t="str">
        <f t="shared" si="1"/>
        <v>N/A</v>
      </c>
      <c r="G13" s="80">
        <v>4.46231E-4</v>
      </c>
      <c r="H13" s="9" t="str">
        <f t="shared" si="2"/>
        <v>N/A</v>
      </c>
      <c r="I13" s="10" t="s">
        <v>217</v>
      </c>
      <c r="J13" s="10" t="s">
        <v>1743</v>
      </c>
      <c r="K13" s="9" t="str">
        <f t="shared" si="3"/>
        <v>N/A</v>
      </c>
    </row>
    <row r="14" spans="1:11" x14ac:dyDescent="0.2">
      <c r="A14" s="78" t="s">
        <v>37</v>
      </c>
      <c r="B14" s="5" t="s">
        <v>217</v>
      </c>
      <c r="C14" s="80" t="s">
        <v>217</v>
      </c>
      <c r="D14" s="9" t="str">
        <f t="shared" si="0"/>
        <v>N/A</v>
      </c>
      <c r="E14" s="80">
        <v>7.3763931705000001</v>
      </c>
      <c r="F14" s="9" t="str">
        <f t="shared" si="1"/>
        <v>N/A</v>
      </c>
      <c r="G14" s="80">
        <v>5.3948600561999998</v>
      </c>
      <c r="H14" s="9" t="str">
        <f t="shared" si="2"/>
        <v>N/A</v>
      </c>
      <c r="I14" s="10" t="s">
        <v>217</v>
      </c>
      <c r="J14" s="10">
        <v>-26.9</v>
      </c>
      <c r="K14" s="9" t="str">
        <f t="shared" si="3"/>
        <v>Yes</v>
      </c>
    </row>
    <row r="15" spans="1:11" x14ac:dyDescent="0.2">
      <c r="A15" s="78" t="s">
        <v>38</v>
      </c>
      <c r="B15" s="5" t="s">
        <v>217</v>
      </c>
      <c r="C15" s="80" t="s">
        <v>217</v>
      </c>
      <c r="D15" s="9" t="str">
        <f t="shared" si="0"/>
        <v>N/A</v>
      </c>
      <c r="E15" s="80">
        <v>4.8970777525999996</v>
      </c>
      <c r="F15" s="9" t="str">
        <f t="shared" si="1"/>
        <v>N/A</v>
      </c>
      <c r="G15" s="80">
        <v>5.2380487740000001</v>
      </c>
      <c r="H15" s="9" t="str">
        <f t="shared" si="2"/>
        <v>N/A</v>
      </c>
      <c r="I15" s="10" t="s">
        <v>217</v>
      </c>
      <c r="J15" s="10">
        <v>6.9630000000000001</v>
      </c>
      <c r="K15" s="9" t="str">
        <f t="shared" si="3"/>
        <v>Yes</v>
      </c>
    </row>
    <row r="16" spans="1:11" x14ac:dyDescent="0.2">
      <c r="A16" s="78" t="s">
        <v>377</v>
      </c>
      <c r="B16" s="5" t="s">
        <v>217</v>
      </c>
      <c r="C16" s="8" t="s">
        <v>217</v>
      </c>
      <c r="D16" s="9" t="str">
        <f t="shared" ref="D16:D41" si="4">IF($B16="N/A","N/A",IF(C16&lt;0,"No","Yes"))</f>
        <v>N/A</v>
      </c>
      <c r="E16" s="8">
        <v>22.568955743</v>
      </c>
      <c r="F16" s="9" t="str">
        <f t="shared" ref="F16:F41" si="5">IF($B16="N/A","N/A",IF(E16&lt;0,"No","Yes"))</f>
        <v>N/A</v>
      </c>
      <c r="G16" s="8">
        <v>23.764105574999999</v>
      </c>
      <c r="H16" s="9" t="str">
        <f t="shared" ref="H16:H41" si="6">IF($B16="N/A","N/A",IF(G16&lt;0,"No","Yes"))</f>
        <v>N/A</v>
      </c>
      <c r="I16" s="10" t="s">
        <v>217</v>
      </c>
      <c r="J16" s="10">
        <v>5.2960000000000003</v>
      </c>
      <c r="K16" s="9" t="str">
        <f t="shared" ref="K16:K41" si="7">IF(J16="Div by 0", "N/A", IF(J16="N/A","N/A", IF(J16&gt;30, "No", IF(J16&lt;-30, "No", "Yes"))))</f>
        <v>Yes</v>
      </c>
    </row>
    <row r="17" spans="1:11" x14ac:dyDescent="0.2">
      <c r="A17" s="78" t="s">
        <v>378</v>
      </c>
      <c r="B17" s="5" t="s">
        <v>217</v>
      </c>
      <c r="C17" s="8" t="s">
        <v>217</v>
      </c>
      <c r="D17" s="9" t="str">
        <f t="shared" si="4"/>
        <v>N/A</v>
      </c>
      <c r="E17" s="8">
        <v>11.264534982000001</v>
      </c>
      <c r="F17" s="9" t="str">
        <f t="shared" si="5"/>
        <v>N/A</v>
      </c>
      <c r="G17" s="8">
        <v>9.5597413689999993</v>
      </c>
      <c r="H17" s="9" t="str">
        <f t="shared" si="6"/>
        <v>N/A</v>
      </c>
      <c r="I17" s="10" t="s">
        <v>217</v>
      </c>
      <c r="J17" s="10">
        <v>-15.1</v>
      </c>
      <c r="K17" s="9" t="str">
        <f t="shared" si="7"/>
        <v>Yes</v>
      </c>
    </row>
    <row r="18" spans="1:11" x14ac:dyDescent="0.2">
      <c r="A18" s="78" t="s">
        <v>379</v>
      </c>
      <c r="B18" s="5" t="s">
        <v>217</v>
      </c>
      <c r="C18" s="8" t="s">
        <v>217</v>
      </c>
      <c r="D18" s="9" t="str">
        <f t="shared" si="4"/>
        <v>N/A</v>
      </c>
      <c r="E18" s="8">
        <v>1.3582733037000001</v>
      </c>
      <c r="F18" s="9" t="str">
        <f t="shared" si="5"/>
        <v>N/A</v>
      </c>
      <c r="G18" s="8">
        <v>1.3136444</v>
      </c>
      <c r="H18" s="9" t="str">
        <f t="shared" si="6"/>
        <v>N/A</v>
      </c>
      <c r="I18" s="10" t="s">
        <v>217</v>
      </c>
      <c r="J18" s="10">
        <v>-3.29</v>
      </c>
      <c r="K18" s="9" t="str">
        <f t="shared" si="7"/>
        <v>Yes</v>
      </c>
    </row>
    <row r="19" spans="1:11" x14ac:dyDescent="0.2">
      <c r="A19" s="78" t="s">
        <v>380</v>
      </c>
      <c r="B19" s="5" t="s">
        <v>217</v>
      </c>
      <c r="C19" s="8" t="s">
        <v>217</v>
      </c>
      <c r="D19" s="9" t="str">
        <f t="shared" si="4"/>
        <v>N/A</v>
      </c>
      <c r="E19" s="8">
        <v>8.8377181978999992</v>
      </c>
      <c r="F19" s="9" t="str">
        <f t="shared" si="5"/>
        <v>N/A</v>
      </c>
      <c r="G19" s="8">
        <v>8.9826415784999991</v>
      </c>
      <c r="H19" s="9" t="str">
        <f t="shared" si="6"/>
        <v>N/A</v>
      </c>
      <c r="I19" s="10" t="s">
        <v>217</v>
      </c>
      <c r="J19" s="10">
        <v>1.64</v>
      </c>
      <c r="K19" s="9" t="str">
        <f t="shared" si="7"/>
        <v>Yes</v>
      </c>
    </row>
    <row r="20" spans="1:11" x14ac:dyDescent="0.2">
      <c r="A20" s="78" t="s">
        <v>381</v>
      </c>
      <c r="B20" s="5" t="s">
        <v>217</v>
      </c>
      <c r="C20" s="8" t="s">
        <v>217</v>
      </c>
      <c r="D20" s="9" t="str">
        <f t="shared" si="4"/>
        <v>N/A</v>
      </c>
      <c r="E20" s="8">
        <v>1.7258949774000001</v>
      </c>
      <c r="F20" s="9" t="str">
        <f t="shared" si="5"/>
        <v>N/A</v>
      </c>
      <c r="G20" s="8">
        <v>2.2129473843</v>
      </c>
      <c r="H20" s="9" t="str">
        <f t="shared" si="6"/>
        <v>N/A</v>
      </c>
      <c r="I20" s="10" t="s">
        <v>217</v>
      </c>
      <c r="J20" s="10">
        <v>28.22</v>
      </c>
      <c r="K20" s="9" t="str">
        <f t="shared" si="7"/>
        <v>Yes</v>
      </c>
    </row>
    <row r="21" spans="1:11" x14ac:dyDescent="0.2">
      <c r="A21" s="78" t="s">
        <v>382</v>
      </c>
      <c r="B21" s="5" t="s">
        <v>217</v>
      </c>
      <c r="C21" s="8" t="s">
        <v>217</v>
      </c>
      <c r="D21" s="9" t="str">
        <f t="shared" si="4"/>
        <v>N/A</v>
      </c>
      <c r="E21" s="8">
        <v>0.50528977100000005</v>
      </c>
      <c r="F21" s="9" t="str">
        <f t="shared" si="5"/>
        <v>N/A</v>
      </c>
      <c r="G21" s="8">
        <v>0.64206819309999996</v>
      </c>
      <c r="H21" s="9" t="str">
        <f t="shared" si="6"/>
        <v>N/A</v>
      </c>
      <c r="I21" s="10" t="s">
        <v>217</v>
      </c>
      <c r="J21" s="10">
        <v>27.07</v>
      </c>
      <c r="K21" s="9" t="str">
        <f t="shared" si="7"/>
        <v>Yes</v>
      </c>
    </row>
    <row r="22" spans="1:11" x14ac:dyDescent="0.2">
      <c r="A22" s="78" t="s">
        <v>383</v>
      </c>
      <c r="B22" s="5" t="s">
        <v>217</v>
      </c>
      <c r="C22" s="8" t="s">
        <v>217</v>
      </c>
      <c r="D22" s="9" t="str">
        <f t="shared" si="4"/>
        <v>N/A</v>
      </c>
      <c r="E22" s="8">
        <v>20.796854369999998</v>
      </c>
      <c r="F22" s="9" t="str">
        <f t="shared" si="5"/>
        <v>N/A</v>
      </c>
      <c r="G22" s="8">
        <v>20.290390387999999</v>
      </c>
      <c r="H22" s="9" t="str">
        <f t="shared" si="6"/>
        <v>N/A</v>
      </c>
      <c r="I22" s="10" t="s">
        <v>217</v>
      </c>
      <c r="J22" s="10">
        <v>-2.44</v>
      </c>
      <c r="K22" s="9" t="str">
        <f t="shared" si="7"/>
        <v>Yes</v>
      </c>
    </row>
    <row r="23" spans="1:11" x14ac:dyDescent="0.2">
      <c r="A23" s="78" t="s">
        <v>384</v>
      </c>
      <c r="B23" s="5" t="s">
        <v>217</v>
      </c>
      <c r="C23" s="8" t="s">
        <v>217</v>
      </c>
      <c r="D23" s="9" t="str">
        <f t="shared" si="4"/>
        <v>N/A</v>
      </c>
      <c r="E23" s="8">
        <v>2.2466599999999999E-5</v>
      </c>
      <c r="F23" s="9" t="str">
        <f t="shared" si="5"/>
        <v>N/A</v>
      </c>
      <c r="G23" s="8">
        <v>5.7452779999999997E-4</v>
      </c>
      <c r="H23" s="9" t="str">
        <f t="shared" si="6"/>
        <v>N/A</v>
      </c>
      <c r="I23" s="10" t="s">
        <v>217</v>
      </c>
      <c r="J23" s="10">
        <v>2457</v>
      </c>
      <c r="K23" s="9" t="str">
        <f t="shared" si="7"/>
        <v>No</v>
      </c>
    </row>
    <row r="24" spans="1:11" x14ac:dyDescent="0.2">
      <c r="A24" s="78" t="s">
        <v>385</v>
      </c>
      <c r="B24" s="5" t="s">
        <v>217</v>
      </c>
      <c r="C24" s="8" t="s">
        <v>217</v>
      </c>
      <c r="D24" s="9" t="str">
        <f t="shared" si="4"/>
        <v>N/A</v>
      </c>
      <c r="E24" s="8">
        <v>5.1339348901999999</v>
      </c>
      <c r="F24" s="9" t="str">
        <f t="shared" si="5"/>
        <v>N/A</v>
      </c>
      <c r="G24" s="8">
        <v>4.8764180732</v>
      </c>
      <c r="H24" s="9" t="str">
        <f t="shared" si="6"/>
        <v>N/A</v>
      </c>
      <c r="I24" s="10" t="s">
        <v>217</v>
      </c>
      <c r="J24" s="10">
        <v>-5.0199999999999996</v>
      </c>
      <c r="K24" s="9" t="str">
        <f t="shared" si="7"/>
        <v>Yes</v>
      </c>
    </row>
    <row r="25" spans="1:11" x14ac:dyDescent="0.2">
      <c r="A25" s="78" t="s">
        <v>386</v>
      </c>
      <c r="B25" s="5" t="s">
        <v>217</v>
      </c>
      <c r="C25" s="8" t="s">
        <v>217</v>
      </c>
      <c r="D25" s="9" t="str">
        <f t="shared" si="4"/>
        <v>N/A</v>
      </c>
      <c r="E25" s="8">
        <v>4.4142010149999997</v>
      </c>
      <c r="F25" s="9" t="str">
        <f t="shared" si="5"/>
        <v>N/A</v>
      </c>
      <c r="G25" s="8">
        <v>4.5278333656000003</v>
      </c>
      <c r="H25" s="9" t="str">
        <f t="shared" si="6"/>
        <v>N/A</v>
      </c>
      <c r="I25" s="10" t="s">
        <v>217</v>
      </c>
      <c r="J25" s="10">
        <v>2.5739999999999998</v>
      </c>
      <c r="K25" s="9" t="str">
        <f t="shared" si="7"/>
        <v>Yes</v>
      </c>
    </row>
    <row r="26" spans="1:11" x14ac:dyDescent="0.2">
      <c r="A26" s="78" t="s">
        <v>387</v>
      </c>
      <c r="B26" s="5" t="s">
        <v>217</v>
      </c>
      <c r="C26" s="8" t="s">
        <v>217</v>
      </c>
      <c r="D26" s="9" t="str">
        <f t="shared" si="4"/>
        <v>N/A</v>
      </c>
      <c r="E26" s="8">
        <v>2.6516704323</v>
      </c>
      <c r="F26" s="9" t="str">
        <f t="shared" si="5"/>
        <v>N/A</v>
      </c>
      <c r="G26" s="8">
        <v>2.8071560775000002</v>
      </c>
      <c r="H26" s="9" t="str">
        <f t="shared" si="6"/>
        <v>N/A</v>
      </c>
      <c r="I26" s="10" t="s">
        <v>217</v>
      </c>
      <c r="J26" s="10">
        <v>5.8639999999999999</v>
      </c>
      <c r="K26" s="9" t="str">
        <f t="shared" si="7"/>
        <v>Yes</v>
      </c>
    </row>
    <row r="27" spans="1:11" x14ac:dyDescent="0.2">
      <c r="A27" s="78" t="s">
        <v>388</v>
      </c>
      <c r="B27" s="5" t="s">
        <v>217</v>
      </c>
      <c r="C27" s="8" t="s">
        <v>217</v>
      </c>
      <c r="D27" s="9" t="str">
        <f t="shared" si="4"/>
        <v>N/A</v>
      </c>
      <c r="E27" s="8">
        <v>1.02747446E-2</v>
      </c>
      <c r="F27" s="9" t="str">
        <f t="shared" si="5"/>
        <v>N/A</v>
      </c>
      <c r="G27" s="8">
        <v>8.9786666000000008E-3</v>
      </c>
      <c r="H27" s="9" t="str">
        <f t="shared" si="6"/>
        <v>N/A</v>
      </c>
      <c r="I27" s="10" t="s">
        <v>217</v>
      </c>
      <c r="J27" s="10">
        <v>-12.6</v>
      </c>
      <c r="K27" s="9" t="str">
        <f t="shared" si="7"/>
        <v>Yes</v>
      </c>
    </row>
    <row r="28" spans="1:11" x14ac:dyDescent="0.2">
      <c r="A28" s="78" t="s">
        <v>389</v>
      </c>
      <c r="B28" s="5" t="s">
        <v>217</v>
      </c>
      <c r="C28" s="8" t="s">
        <v>217</v>
      </c>
      <c r="D28" s="9" t="str">
        <f t="shared" si="4"/>
        <v>N/A</v>
      </c>
      <c r="E28" s="8">
        <v>7.4888799999999994E-5</v>
      </c>
      <c r="F28" s="9" t="str">
        <f t="shared" si="5"/>
        <v>N/A</v>
      </c>
      <c r="G28" s="8">
        <v>7.3486100000000001E-5</v>
      </c>
      <c r="H28" s="9" t="str">
        <f t="shared" si="6"/>
        <v>N/A</v>
      </c>
      <c r="I28" s="10" t="s">
        <v>217</v>
      </c>
      <c r="J28" s="10">
        <v>-1.87</v>
      </c>
      <c r="K28" s="9" t="str">
        <f t="shared" si="7"/>
        <v>Yes</v>
      </c>
    </row>
    <row r="29" spans="1:11" x14ac:dyDescent="0.2">
      <c r="A29" s="78" t="s">
        <v>390</v>
      </c>
      <c r="B29" s="5" t="s">
        <v>217</v>
      </c>
      <c r="C29" s="8" t="s">
        <v>217</v>
      </c>
      <c r="D29" s="9" t="str">
        <f t="shared" si="4"/>
        <v>N/A</v>
      </c>
      <c r="E29" s="8">
        <v>8.9985419149000005</v>
      </c>
      <c r="F29" s="9" t="str">
        <f t="shared" si="5"/>
        <v>N/A</v>
      </c>
      <c r="G29" s="8">
        <v>8.6975755929999998</v>
      </c>
      <c r="H29" s="9" t="str">
        <f t="shared" si="6"/>
        <v>N/A</v>
      </c>
      <c r="I29" s="10" t="s">
        <v>217</v>
      </c>
      <c r="J29" s="10">
        <v>-3.34</v>
      </c>
      <c r="K29" s="9" t="str">
        <f t="shared" si="7"/>
        <v>Yes</v>
      </c>
    </row>
    <row r="30" spans="1:11" x14ac:dyDescent="0.2">
      <c r="A30" s="78" t="s">
        <v>391</v>
      </c>
      <c r="B30" s="5" t="s">
        <v>217</v>
      </c>
      <c r="C30" s="8" t="s">
        <v>217</v>
      </c>
      <c r="D30" s="9" t="str">
        <f t="shared" si="4"/>
        <v>N/A</v>
      </c>
      <c r="E30" s="8">
        <v>2.5589506000000001E-2</v>
      </c>
      <c r="F30" s="9" t="str">
        <f t="shared" si="5"/>
        <v>N/A</v>
      </c>
      <c r="G30" s="8">
        <v>2.2473388800000001E-2</v>
      </c>
      <c r="H30" s="9" t="str">
        <f t="shared" si="6"/>
        <v>N/A</v>
      </c>
      <c r="I30" s="10" t="s">
        <v>217</v>
      </c>
      <c r="J30" s="10">
        <v>-12.2</v>
      </c>
      <c r="K30" s="9" t="str">
        <f t="shared" si="7"/>
        <v>Yes</v>
      </c>
    </row>
    <row r="31" spans="1:11" x14ac:dyDescent="0.2">
      <c r="A31" s="78" t="s">
        <v>392</v>
      </c>
      <c r="B31" s="5" t="s">
        <v>217</v>
      </c>
      <c r="C31" s="8" t="s">
        <v>217</v>
      </c>
      <c r="D31" s="9" t="str">
        <f t="shared" si="4"/>
        <v>N/A</v>
      </c>
      <c r="E31" s="8">
        <v>0.69767163200000004</v>
      </c>
      <c r="F31" s="9" t="str">
        <f t="shared" si="5"/>
        <v>N/A</v>
      </c>
      <c r="G31" s="8">
        <v>0.61832549869999998</v>
      </c>
      <c r="H31" s="9" t="str">
        <f t="shared" si="6"/>
        <v>N/A</v>
      </c>
      <c r="I31" s="10" t="s">
        <v>217</v>
      </c>
      <c r="J31" s="10">
        <v>-11.4</v>
      </c>
      <c r="K31" s="9" t="str">
        <f t="shared" si="7"/>
        <v>Yes</v>
      </c>
    </row>
    <row r="32" spans="1:11" x14ac:dyDescent="0.2">
      <c r="A32" s="78" t="s">
        <v>393</v>
      </c>
      <c r="B32" s="5" t="s">
        <v>217</v>
      </c>
      <c r="C32" s="8" t="s">
        <v>217</v>
      </c>
      <c r="D32" s="9" t="str">
        <f t="shared" si="4"/>
        <v>N/A</v>
      </c>
      <c r="E32" s="8">
        <v>1.0923281657999999</v>
      </c>
      <c r="F32" s="9" t="str">
        <f t="shared" si="5"/>
        <v>N/A</v>
      </c>
      <c r="G32" s="8">
        <v>1.276834539</v>
      </c>
      <c r="H32" s="9" t="str">
        <f t="shared" si="6"/>
        <v>N/A</v>
      </c>
      <c r="I32" s="10" t="s">
        <v>217</v>
      </c>
      <c r="J32" s="10">
        <v>16.89</v>
      </c>
      <c r="K32" s="9" t="str">
        <f t="shared" si="7"/>
        <v>Yes</v>
      </c>
    </row>
    <row r="33" spans="1:11" x14ac:dyDescent="0.2">
      <c r="A33" s="78" t="s">
        <v>394</v>
      </c>
      <c r="B33" s="5" t="s">
        <v>217</v>
      </c>
      <c r="C33" s="8" t="s">
        <v>217</v>
      </c>
      <c r="D33" s="9" t="str">
        <f t="shared" si="4"/>
        <v>N/A</v>
      </c>
      <c r="E33" s="8">
        <v>0.1625386707</v>
      </c>
      <c r="F33" s="9" t="str">
        <f t="shared" si="5"/>
        <v>N/A</v>
      </c>
      <c r="G33" s="8">
        <v>0.16007279129999999</v>
      </c>
      <c r="H33" s="9" t="str">
        <f t="shared" si="6"/>
        <v>N/A</v>
      </c>
      <c r="I33" s="10" t="s">
        <v>217</v>
      </c>
      <c r="J33" s="10">
        <v>-1.52</v>
      </c>
      <c r="K33" s="9" t="str">
        <f t="shared" si="7"/>
        <v>Yes</v>
      </c>
    </row>
    <row r="34" spans="1:11" x14ac:dyDescent="0.2">
      <c r="A34" s="78" t="s">
        <v>395</v>
      </c>
      <c r="B34" s="5" t="s">
        <v>217</v>
      </c>
      <c r="C34" s="8" t="s">
        <v>217</v>
      </c>
      <c r="D34" s="9" t="str">
        <f t="shared" si="4"/>
        <v>N/A</v>
      </c>
      <c r="E34" s="8">
        <v>0.2768339708</v>
      </c>
      <c r="F34" s="9" t="str">
        <f t="shared" si="5"/>
        <v>N/A</v>
      </c>
      <c r="G34" s="8">
        <v>0.2397050134</v>
      </c>
      <c r="H34" s="9" t="str">
        <f t="shared" si="6"/>
        <v>N/A</v>
      </c>
      <c r="I34" s="10" t="s">
        <v>217</v>
      </c>
      <c r="J34" s="10">
        <v>-13.4</v>
      </c>
      <c r="K34" s="9" t="str">
        <f t="shared" si="7"/>
        <v>Yes</v>
      </c>
    </row>
    <row r="35" spans="1:11" x14ac:dyDescent="0.2">
      <c r="A35" s="78" t="s">
        <v>396</v>
      </c>
      <c r="B35" s="5" t="s">
        <v>217</v>
      </c>
      <c r="C35" s="8" t="s">
        <v>217</v>
      </c>
      <c r="D35" s="9" t="str">
        <f t="shared" si="4"/>
        <v>N/A</v>
      </c>
      <c r="E35" s="8">
        <v>2.2176748072999999</v>
      </c>
      <c r="F35" s="9" t="str">
        <f t="shared" si="5"/>
        <v>N/A</v>
      </c>
      <c r="G35" s="8">
        <v>2.2860994675000001</v>
      </c>
      <c r="H35" s="9" t="str">
        <f t="shared" si="6"/>
        <v>N/A</v>
      </c>
      <c r="I35" s="10" t="s">
        <v>217</v>
      </c>
      <c r="J35" s="10">
        <v>3.085</v>
      </c>
      <c r="K35" s="9" t="str">
        <f t="shared" si="7"/>
        <v>Yes</v>
      </c>
    </row>
    <row r="36" spans="1:11" x14ac:dyDescent="0.2">
      <c r="A36" s="78" t="s">
        <v>397</v>
      </c>
      <c r="B36" s="5" t="s">
        <v>217</v>
      </c>
      <c r="C36" s="8" t="s">
        <v>217</v>
      </c>
      <c r="D36" s="9" t="str">
        <f t="shared" si="4"/>
        <v>N/A</v>
      </c>
      <c r="E36" s="8">
        <v>0</v>
      </c>
      <c r="F36" s="9" t="str">
        <f t="shared" si="5"/>
        <v>N/A</v>
      </c>
      <c r="G36" s="8">
        <v>1.80375E-3</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3.3402799999999998E-5</v>
      </c>
      <c r="H38" s="9" t="str">
        <f t="shared" si="6"/>
        <v>N/A</v>
      </c>
      <c r="I38" s="10" t="s">
        <v>217</v>
      </c>
      <c r="J38" s="10" t="s">
        <v>1743</v>
      </c>
      <c r="K38" s="9" t="str">
        <f t="shared" si="7"/>
        <v>N/A</v>
      </c>
    </row>
    <row r="39" spans="1:11" x14ac:dyDescent="0.2">
      <c r="A39" s="78" t="s">
        <v>400</v>
      </c>
      <c r="B39" s="5" t="s">
        <v>217</v>
      </c>
      <c r="C39" s="8" t="s">
        <v>217</v>
      </c>
      <c r="D39" s="9" t="str">
        <f t="shared" si="4"/>
        <v>N/A</v>
      </c>
      <c r="E39" s="8">
        <v>7.2488173185000004</v>
      </c>
      <c r="F39" s="9" t="str">
        <f t="shared" si="5"/>
        <v>N/A</v>
      </c>
      <c r="G39" s="8">
        <v>7.4653738456000003</v>
      </c>
      <c r="H39" s="9" t="str">
        <f t="shared" si="6"/>
        <v>N/A</v>
      </c>
      <c r="I39" s="10" t="s">
        <v>217</v>
      </c>
      <c r="J39" s="10">
        <v>2.9870000000000001</v>
      </c>
      <c r="K39" s="9" t="str">
        <f t="shared" si="7"/>
        <v>Yes</v>
      </c>
    </row>
    <row r="40" spans="1:11" x14ac:dyDescent="0.2">
      <c r="A40" s="78" t="s">
        <v>401</v>
      </c>
      <c r="B40" s="5" t="s">
        <v>217</v>
      </c>
      <c r="C40" s="8" t="s">
        <v>217</v>
      </c>
      <c r="D40" s="9" t="str">
        <f t="shared" si="4"/>
        <v>N/A</v>
      </c>
      <c r="E40" s="8">
        <v>1.2304231299999999E-2</v>
      </c>
      <c r="F40" s="9" t="str">
        <f t="shared" si="5"/>
        <v>N/A</v>
      </c>
      <c r="G40" s="8">
        <v>9.8738611000000007E-3</v>
      </c>
      <c r="H40" s="9" t="str">
        <f t="shared" si="6"/>
        <v>N/A</v>
      </c>
      <c r="I40" s="10" t="s">
        <v>217</v>
      </c>
      <c r="J40" s="10">
        <v>-19.8</v>
      </c>
      <c r="K40" s="9" t="str">
        <f t="shared" si="7"/>
        <v>Yes</v>
      </c>
    </row>
    <row r="41" spans="1:11" x14ac:dyDescent="0.2">
      <c r="A41" s="78" t="s">
        <v>402</v>
      </c>
      <c r="B41" s="5" t="s">
        <v>217</v>
      </c>
      <c r="C41" s="8" t="s">
        <v>217</v>
      </c>
      <c r="D41" s="9" t="str">
        <f t="shared" si="4"/>
        <v>N/A</v>
      </c>
      <c r="E41" s="8">
        <v>0</v>
      </c>
      <c r="F41" s="9" t="str">
        <f t="shared" si="5"/>
        <v>N/A</v>
      </c>
      <c r="G41" s="8">
        <v>0.23525576340000001</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88.672086618999998</v>
      </c>
      <c r="F42" s="9" t="str">
        <f t="shared" ref="F42:F51" si="9">IF($B42="N/A","N/A",IF(E42&lt;0,"No","Yes"))</f>
        <v>N/A</v>
      </c>
      <c r="G42" s="8">
        <v>88.813322897999996</v>
      </c>
      <c r="H42" s="9" t="str">
        <f t="shared" ref="H42:H51" si="10">IF($B42="N/A","N/A",IF(G42&lt;0,"No","Yes"))</f>
        <v>N/A</v>
      </c>
      <c r="I42" s="10" t="s">
        <v>217</v>
      </c>
      <c r="J42" s="10">
        <v>0.1593</v>
      </c>
      <c r="K42" s="9" t="str">
        <f t="shared" ref="K42:K51" si="11">IF(J42="Div by 0", "N/A", IF(J42="N/A","N/A", IF(J42&gt;30, "No", IF(J42&lt;-30, "No", "Yes"))))</f>
        <v>Yes</v>
      </c>
    </row>
    <row r="43" spans="1:11" x14ac:dyDescent="0.2">
      <c r="A43" s="78" t="s">
        <v>39</v>
      </c>
      <c r="B43" s="5" t="s">
        <v>217</v>
      </c>
      <c r="C43" s="8" t="s">
        <v>217</v>
      </c>
      <c r="D43" s="9" t="str">
        <f t="shared" si="8"/>
        <v>N/A</v>
      </c>
      <c r="E43" s="8">
        <v>99.905068334000006</v>
      </c>
      <c r="F43" s="9" t="str">
        <f t="shared" si="9"/>
        <v>N/A</v>
      </c>
      <c r="G43" s="8">
        <v>96.700567852000006</v>
      </c>
      <c r="H43" s="9" t="str">
        <f t="shared" si="10"/>
        <v>N/A</v>
      </c>
      <c r="I43" s="10" t="s">
        <v>217</v>
      </c>
      <c r="J43" s="10">
        <v>-3.21</v>
      </c>
      <c r="K43" s="9" t="str">
        <f t="shared" si="11"/>
        <v>Yes</v>
      </c>
    </row>
    <row r="44" spans="1:11" x14ac:dyDescent="0.2">
      <c r="A44" s="78" t="s">
        <v>40</v>
      </c>
      <c r="B44" s="5" t="s">
        <v>217</v>
      </c>
      <c r="C44" s="8" t="s">
        <v>217</v>
      </c>
      <c r="D44" s="9" t="str">
        <f t="shared" si="8"/>
        <v>N/A</v>
      </c>
      <c r="E44" s="8">
        <v>46.640027586999999</v>
      </c>
      <c r="F44" s="9" t="str">
        <f t="shared" si="9"/>
        <v>N/A</v>
      </c>
      <c r="G44" s="8">
        <v>49.420172641999997</v>
      </c>
      <c r="H44" s="9" t="str">
        <f t="shared" si="10"/>
        <v>N/A</v>
      </c>
      <c r="I44" s="10" t="s">
        <v>217</v>
      </c>
      <c r="J44" s="10">
        <v>5.9610000000000003</v>
      </c>
      <c r="K44" s="9" t="str">
        <f t="shared" si="11"/>
        <v>Yes</v>
      </c>
    </row>
    <row r="45" spans="1:11" x14ac:dyDescent="0.2">
      <c r="A45" s="78" t="s">
        <v>167</v>
      </c>
      <c r="B45" s="5" t="s">
        <v>217</v>
      </c>
      <c r="C45" s="8" t="s">
        <v>217</v>
      </c>
      <c r="D45" s="9" t="str">
        <f t="shared" si="8"/>
        <v>N/A</v>
      </c>
      <c r="E45" s="8">
        <v>97.044812714000003</v>
      </c>
      <c r="F45" s="9" t="str">
        <f t="shared" si="9"/>
        <v>N/A</v>
      </c>
      <c r="G45" s="8">
        <v>97.445863282999994</v>
      </c>
      <c r="H45" s="9" t="str">
        <f t="shared" si="10"/>
        <v>N/A</v>
      </c>
      <c r="I45" s="10" t="s">
        <v>217</v>
      </c>
      <c r="J45" s="10">
        <v>0.4133</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98.592215502000002</v>
      </c>
      <c r="F48" s="9" t="str">
        <f t="shared" si="9"/>
        <v>N/A</v>
      </c>
      <c r="G48" s="8">
        <v>98.584148118000002</v>
      </c>
      <c r="H48" s="9" t="str">
        <f t="shared" si="10"/>
        <v>N/A</v>
      </c>
      <c r="I48" s="10" t="s">
        <v>217</v>
      </c>
      <c r="J48" s="10">
        <v>-8.0000000000000002E-3</v>
      </c>
      <c r="K48" s="9" t="str">
        <f t="shared" si="11"/>
        <v>Yes</v>
      </c>
    </row>
    <row r="49" spans="1:12" x14ac:dyDescent="0.2">
      <c r="A49" s="78" t="s">
        <v>44</v>
      </c>
      <c r="B49" s="5" t="s">
        <v>217</v>
      </c>
      <c r="C49" s="8" t="s">
        <v>217</v>
      </c>
      <c r="D49" s="9" t="str">
        <f t="shared" si="8"/>
        <v>N/A</v>
      </c>
      <c r="E49" s="8">
        <v>62.881941765000001</v>
      </c>
      <c r="F49" s="9" t="str">
        <f t="shared" si="9"/>
        <v>N/A</v>
      </c>
      <c r="G49" s="8">
        <v>62.310866951999998</v>
      </c>
      <c r="H49" s="9" t="str">
        <f t="shared" si="10"/>
        <v>N/A</v>
      </c>
      <c r="I49" s="10" t="s">
        <v>217</v>
      </c>
      <c r="J49" s="10">
        <v>-0.90800000000000003</v>
      </c>
      <c r="K49" s="9" t="str">
        <f t="shared" si="11"/>
        <v>Yes</v>
      </c>
    </row>
    <row r="50" spans="1:12" x14ac:dyDescent="0.2">
      <c r="A50" s="78" t="s">
        <v>45</v>
      </c>
      <c r="B50" s="5" t="s">
        <v>217</v>
      </c>
      <c r="C50" s="8" t="s">
        <v>217</v>
      </c>
      <c r="D50" s="9" t="str">
        <f t="shared" si="8"/>
        <v>N/A</v>
      </c>
      <c r="E50" s="8">
        <v>37.106714347</v>
      </c>
      <c r="F50" s="9" t="str">
        <f t="shared" si="9"/>
        <v>N/A</v>
      </c>
      <c r="G50" s="8">
        <v>37.673728382999997</v>
      </c>
      <c r="H50" s="9" t="str">
        <f t="shared" si="10"/>
        <v>N/A</v>
      </c>
      <c r="I50" s="10" t="s">
        <v>217</v>
      </c>
      <c r="J50" s="10">
        <v>1.528</v>
      </c>
      <c r="K50" s="9" t="str">
        <f t="shared" si="11"/>
        <v>Yes</v>
      </c>
    </row>
    <row r="51" spans="1:12" x14ac:dyDescent="0.2">
      <c r="A51" s="78" t="s">
        <v>50</v>
      </c>
      <c r="B51" s="5" t="s">
        <v>217</v>
      </c>
      <c r="C51" s="8" t="s">
        <v>217</v>
      </c>
      <c r="D51" s="9" t="str">
        <f t="shared" si="8"/>
        <v>N/A</v>
      </c>
      <c r="E51" s="8">
        <v>1.1343888E-2</v>
      </c>
      <c r="F51" s="9" t="str">
        <f t="shared" si="9"/>
        <v>N/A</v>
      </c>
      <c r="G51" s="8">
        <v>1.54046645E-2</v>
      </c>
      <c r="H51" s="9" t="str">
        <f t="shared" si="10"/>
        <v>N/A</v>
      </c>
      <c r="I51" s="10" t="s">
        <v>217</v>
      </c>
      <c r="J51" s="10">
        <v>35.799999999999997</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3720336</v>
      </c>
      <c r="D7" s="31" t="str">
        <f>IF($B7="N/A","N/A",IF(C7&gt;15,"No",IF(C7&lt;-15,"No","Yes")))</f>
        <v>N/A</v>
      </c>
      <c r="E7" s="30">
        <v>4326282</v>
      </c>
      <c r="F7" s="31" t="str">
        <f>IF($B7="N/A","N/A",IF(E7&gt;15,"No",IF(E7&lt;-15,"No","Yes")))</f>
        <v>N/A</v>
      </c>
      <c r="G7" s="30">
        <v>4774776</v>
      </c>
      <c r="H7" s="31" t="str">
        <f>IF($B7="N/A","N/A",IF(G7&gt;15,"No",IF(G7&lt;-15,"No","Yes")))</f>
        <v>N/A</v>
      </c>
      <c r="I7" s="32">
        <v>16.29</v>
      </c>
      <c r="J7" s="32">
        <v>10.37</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6.4440300445999998</v>
      </c>
      <c r="H8" s="31" t="str">
        <f>IF($B8="N/A","N/A",IF(G8&gt;15,"No",IF(G8&lt;-15,"No","Yes")))</f>
        <v>N/A</v>
      </c>
      <c r="I8" s="32" t="s">
        <v>217</v>
      </c>
      <c r="J8" s="32" t="s">
        <v>217</v>
      </c>
      <c r="K8" s="31" t="str">
        <f t="shared" si="0"/>
        <v>N/A</v>
      </c>
    </row>
    <row r="9" spans="1:11" x14ac:dyDescent="0.2">
      <c r="A9" s="3" t="s">
        <v>119</v>
      </c>
      <c r="B9" s="34" t="s">
        <v>217</v>
      </c>
      <c r="C9" s="9">
        <v>90.191020381000001</v>
      </c>
      <c r="D9" s="9" t="str">
        <f>IF($B9="N/A","N/A",IF(C9&gt;15,"No",IF(C9&lt;-15,"No","Yes")))</f>
        <v>N/A</v>
      </c>
      <c r="E9" s="9">
        <v>93.913780931999995</v>
      </c>
      <c r="F9" s="9" t="str">
        <f>IF($B9="N/A","N/A",IF(E9&gt;15,"No",IF(E9&lt;-15,"No","Yes")))</f>
        <v>N/A</v>
      </c>
      <c r="G9" s="9">
        <v>93.555969954999995</v>
      </c>
      <c r="H9" s="9" t="str">
        <f>IF($B9="N/A","N/A",IF(G9&gt;15,"No",IF(G9&lt;-15,"No","Yes")))</f>
        <v>N/A</v>
      </c>
      <c r="I9" s="10">
        <v>4.1280000000000001</v>
      </c>
      <c r="J9" s="10">
        <v>-0.38100000000000001</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99.998335753000006</v>
      </c>
      <c r="F11" s="9" t="str">
        <f>IF(OR($B11="N/A",$E11="N/A"),"N/A",IF(E11&gt;100,"No",IF(E11&lt;95,"No","Yes")))</f>
        <v>Yes</v>
      </c>
      <c r="G11" s="9">
        <v>99.999371698000004</v>
      </c>
      <c r="H11" s="9" t="str">
        <f>IF($B11="N/A","N/A",IF(G11&gt;100,"No",IF(G11&lt;95,"No","Yes")))</f>
        <v>Yes</v>
      </c>
      <c r="I11" s="10" t="s">
        <v>217</v>
      </c>
      <c r="J11" s="10">
        <v>1E-3</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364927</v>
      </c>
      <c r="D14" s="9" t="str">
        <f>IF($B14="N/A","N/A",IF(C14&gt;15,"No",IF(C14&lt;-15,"No","Yes")))</f>
        <v>N/A</v>
      </c>
      <c r="E14" s="35">
        <v>263307</v>
      </c>
      <c r="F14" s="9" t="str">
        <f>IF($B14="N/A","N/A",IF(E14&gt;15,"No",IF(E14&lt;-15,"No","Yes")))</f>
        <v>N/A</v>
      </c>
      <c r="G14" s="35">
        <v>307688</v>
      </c>
      <c r="H14" s="9" t="str">
        <f>IF($B14="N/A","N/A",IF(G14&gt;15,"No",IF(G14&lt;-15,"No","Yes")))</f>
        <v>N/A</v>
      </c>
      <c r="I14" s="10">
        <v>-27.8</v>
      </c>
      <c r="J14" s="10">
        <v>16.86</v>
      </c>
      <c r="K14" s="9" t="str">
        <f t="shared" si="0"/>
        <v>Yes</v>
      </c>
    </row>
    <row r="15" spans="1:11" ht="14.25" customHeight="1" x14ac:dyDescent="0.2">
      <c r="A15" s="3" t="s">
        <v>444</v>
      </c>
      <c r="B15" s="34" t="s">
        <v>217</v>
      </c>
      <c r="C15" s="9">
        <v>2.4065086990000002</v>
      </c>
      <c r="D15" s="9" t="str">
        <f>IF($B15="N/A","N/A",IF(C15&gt;15,"No",IF(C15&lt;-15,"No","Yes")))</f>
        <v>N/A</v>
      </c>
      <c r="E15" s="9">
        <v>7.5956959999999997E-4</v>
      </c>
      <c r="F15" s="9" t="str">
        <f>IF($B15="N/A","N/A",IF(E15&gt;15,"No",IF(E15&lt;-15,"No","Yes")))</f>
        <v>N/A</v>
      </c>
      <c r="G15" s="9">
        <v>0.1212266972</v>
      </c>
      <c r="H15" s="9" t="str">
        <f>IF($B15="N/A","N/A",IF(G15&gt;15,"No",IF(G15&lt;-15,"No","Yes")))</f>
        <v>N/A</v>
      </c>
      <c r="I15" s="10">
        <v>-100</v>
      </c>
      <c r="J15" s="10">
        <v>15860</v>
      </c>
      <c r="K15" s="9" t="str">
        <f t="shared" si="0"/>
        <v>No</v>
      </c>
    </row>
    <row r="16" spans="1:11" ht="12.75" customHeight="1" x14ac:dyDescent="0.2">
      <c r="A16" s="3" t="s">
        <v>856</v>
      </c>
      <c r="B16" s="34" t="s">
        <v>217</v>
      </c>
      <c r="C16" s="36">
        <v>91.656228650000003</v>
      </c>
      <c r="D16" s="9" t="str">
        <f>IF($B16="N/A","N/A",IF(C16&gt;15,"No",IF(C16&lt;-15,"No","Yes")))</f>
        <v>N/A</v>
      </c>
      <c r="E16" s="36">
        <v>24</v>
      </c>
      <c r="F16" s="9" t="str">
        <f>IF($B16="N/A","N/A",IF(E16&gt;15,"No",IF(E16&lt;-15,"No","Yes")))</f>
        <v>N/A</v>
      </c>
      <c r="G16" s="36">
        <v>33.530831098999997</v>
      </c>
      <c r="H16" s="9" t="str">
        <f>IF($B16="N/A","N/A",IF(G16&gt;15,"No",IF(G16&lt;-15,"No","Yes")))</f>
        <v>N/A</v>
      </c>
      <c r="I16" s="10">
        <v>-73.8</v>
      </c>
      <c r="J16" s="10">
        <v>39.71</v>
      </c>
      <c r="K16" s="9" t="str">
        <f t="shared" si="0"/>
        <v>No</v>
      </c>
    </row>
    <row r="17" spans="1:11" x14ac:dyDescent="0.2">
      <c r="A17" s="3" t="s">
        <v>131</v>
      </c>
      <c r="B17" s="34" t="s">
        <v>217</v>
      </c>
      <c r="C17" s="35">
        <v>108</v>
      </c>
      <c r="D17" s="9" t="str">
        <f>IF($B17="N/A","N/A",IF(C17&gt;15,"No",IF(C17&lt;-15,"No","Yes")))</f>
        <v>N/A</v>
      </c>
      <c r="E17" s="35">
        <v>49</v>
      </c>
      <c r="F17" s="9" t="str">
        <f>IF($B17="N/A","N/A",IF(E17&gt;15,"No",IF(E17&lt;-15,"No","Yes")))</f>
        <v>N/A</v>
      </c>
      <c r="G17" s="35">
        <v>316</v>
      </c>
      <c r="H17" s="9" t="str">
        <f>IF($B17="N/A","N/A",IF(G17&gt;15,"No",IF(G17&lt;-15,"No","Yes")))</f>
        <v>N/A</v>
      </c>
      <c r="I17" s="10">
        <v>-54.6</v>
      </c>
      <c r="J17" s="10">
        <v>544.9</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6.6181115E-3</v>
      </c>
      <c r="H18" s="9" t="str">
        <f>IF($B18="N/A","N/A",IF(G18&gt;15,"No",IF(G18&lt;-15,"No","Yes")))</f>
        <v>N/A</v>
      </c>
      <c r="I18" s="10" t="s">
        <v>217</v>
      </c>
      <c r="J18" s="10" t="s">
        <v>217</v>
      </c>
      <c r="K18" s="9" t="str">
        <f t="shared" si="0"/>
        <v>N/A</v>
      </c>
    </row>
    <row r="19" spans="1:11" ht="27.75" customHeight="1" x14ac:dyDescent="0.2">
      <c r="A19" s="3" t="s">
        <v>835</v>
      </c>
      <c r="B19" s="34" t="s">
        <v>217</v>
      </c>
      <c r="C19" s="36">
        <v>35.287037036999997</v>
      </c>
      <c r="D19" s="9" t="str">
        <f>IF($B19="N/A","N/A",IF(C19&gt;60,"No",IF(C19&lt;15,"No","Yes")))</f>
        <v>N/A</v>
      </c>
      <c r="E19" s="36">
        <v>19.346938775999998</v>
      </c>
      <c r="F19" s="9" t="str">
        <f>IF($B19="N/A","N/A",IF(E19&gt;60,"No",IF(E19&lt;15,"No","Yes")))</f>
        <v>N/A</v>
      </c>
      <c r="G19" s="36">
        <v>28.477848100999999</v>
      </c>
      <c r="H19" s="9" t="str">
        <f>IF($B19="N/A","N/A",IF(G19&gt;60,"No",IF(G19&lt;15,"No","Yes")))</f>
        <v>N/A</v>
      </c>
      <c r="I19" s="10">
        <v>-45.2</v>
      </c>
      <c r="J19" s="10">
        <v>47.2</v>
      </c>
      <c r="K19" s="9" t="str">
        <f t="shared" si="0"/>
        <v>No</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364927</v>
      </c>
      <c r="D6" s="9" t="str">
        <f>IF($B6="N/A","N/A",IF(C6&gt;15,"No",IF(C6&lt;-15,"No","Yes")))</f>
        <v>N/A</v>
      </c>
      <c r="E6" s="35">
        <v>263307</v>
      </c>
      <c r="F6" s="9" t="str">
        <f>IF($B6="N/A","N/A",IF(E6&gt;15,"No",IF(E6&lt;-15,"No","Yes")))</f>
        <v>N/A</v>
      </c>
      <c r="G6" s="35">
        <v>307688</v>
      </c>
      <c r="H6" s="9" t="str">
        <f>IF($B6="N/A","N/A",IF(G6&gt;15,"No",IF(G6&lt;-15,"No","Yes")))</f>
        <v>N/A</v>
      </c>
      <c r="I6" s="10">
        <v>-27.8</v>
      </c>
      <c r="J6" s="10">
        <v>16.86</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41.265524337999999</v>
      </c>
      <c r="D9" s="9" t="str">
        <f>IF($B9="N/A","N/A",IF(C9&gt;60,"No",IF(C9&lt;15,"No","Yes")))</f>
        <v>Yes</v>
      </c>
      <c r="E9" s="36">
        <v>38.154838269000003</v>
      </c>
      <c r="F9" s="9" t="str">
        <f>IF($B9="N/A","N/A",IF(E9&gt;60,"No",IF(E9&lt;15,"No","Yes")))</f>
        <v>Yes</v>
      </c>
      <c r="G9" s="36">
        <v>38.487604326000003</v>
      </c>
      <c r="H9" s="9" t="str">
        <f>IF($B9="N/A","N/A",IF(G9&gt;60,"No",IF(G9&lt;15,"No","Yes")))</f>
        <v>Yes</v>
      </c>
      <c r="I9" s="10">
        <v>-7.54</v>
      </c>
      <c r="J9" s="10">
        <v>0.87209999999999999</v>
      </c>
      <c r="K9" s="9" t="str">
        <f t="shared" si="0"/>
        <v>Yes</v>
      </c>
    </row>
    <row r="10" spans="1:11" x14ac:dyDescent="0.2">
      <c r="A10" s="3" t="s">
        <v>14</v>
      </c>
      <c r="B10" s="34" t="s">
        <v>276</v>
      </c>
      <c r="C10" s="9">
        <v>0.9149775161</v>
      </c>
      <c r="D10" s="9" t="str">
        <f>IF($B10="N/A","N/A",IF(C10&gt;15,"No",IF(C10&lt;=0,"No","Yes")))</f>
        <v>Yes</v>
      </c>
      <c r="E10" s="9">
        <v>1.0778293019</v>
      </c>
      <c r="F10" s="9" t="str">
        <f>IF($B10="N/A","N/A",IF(E10&gt;15,"No",IF(E10&lt;=0,"No","Yes")))</f>
        <v>Yes</v>
      </c>
      <c r="G10" s="9">
        <v>0.81901146619999998</v>
      </c>
      <c r="H10" s="9" t="str">
        <f>IF($B10="N/A","N/A",IF(G10&gt;15,"No",IF(G10&lt;=0,"No","Yes")))</f>
        <v>Yes</v>
      </c>
      <c r="I10" s="10">
        <v>17.8</v>
      </c>
      <c r="J10" s="10">
        <v>-24</v>
      </c>
      <c r="K10" s="9" t="str">
        <f t="shared" si="0"/>
        <v>Yes</v>
      </c>
    </row>
    <row r="11" spans="1:11" x14ac:dyDescent="0.2">
      <c r="A11" s="3" t="s">
        <v>871</v>
      </c>
      <c r="B11" s="34" t="s">
        <v>217</v>
      </c>
      <c r="C11" s="36">
        <v>74.336627733</v>
      </c>
      <c r="D11" s="9" t="str">
        <f>IF($B11="N/A","N/A",IF(C11&gt;15,"No",IF(C11&lt;-15,"No","Yes")))</f>
        <v>N/A</v>
      </c>
      <c r="E11" s="36">
        <v>71.920718816000004</v>
      </c>
      <c r="F11" s="9" t="str">
        <f>IF($B11="N/A","N/A",IF(E11&gt;15,"No",IF(E11&lt;-15,"No","Yes")))</f>
        <v>N/A</v>
      </c>
      <c r="G11" s="36">
        <v>69.932142857000002</v>
      </c>
      <c r="H11" s="9" t="str">
        <f>IF($B11="N/A","N/A",IF(G11&gt;15,"No",IF(G11&lt;-15,"No","Yes")))</f>
        <v>N/A</v>
      </c>
      <c r="I11" s="10">
        <v>-3.25</v>
      </c>
      <c r="J11" s="10">
        <v>-2.76</v>
      </c>
      <c r="K11" s="9" t="str">
        <f t="shared" si="0"/>
        <v>Yes</v>
      </c>
    </row>
    <row r="12" spans="1:11" x14ac:dyDescent="0.2">
      <c r="A12" s="3" t="s">
        <v>932</v>
      </c>
      <c r="B12" s="34" t="s">
        <v>217</v>
      </c>
      <c r="C12" s="9">
        <v>6.6180359360000001</v>
      </c>
      <c r="D12" s="9" t="str">
        <f>IF($B12="N/A","N/A",IF(C12&gt;15,"No",IF(C12&lt;-15,"No","Yes")))</f>
        <v>N/A</v>
      </c>
      <c r="E12" s="9">
        <v>7.5736687593000003</v>
      </c>
      <c r="F12" s="9" t="str">
        <f>IF($B12="N/A","N/A",IF(E12&gt;15,"No",IF(E12&lt;-15,"No","Yes")))</f>
        <v>N/A</v>
      </c>
      <c r="G12" s="9">
        <v>7.0967993551999999</v>
      </c>
      <c r="H12" s="9" t="str">
        <f>IF($B12="N/A","N/A",IF(G12&gt;15,"No",IF(G12&lt;-15,"No","Yes")))</f>
        <v>N/A</v>
      </c>
      <c r="I12" s="10">
        <v>14.44</v>
      </c>
      <c r="J12" s="10">
        <v>-6.3</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99.401524140000006</v>
      </c>
      <c r="D15" s="9" t="str">
        <f>IF($B15="N/A","N/A",IF(C15&gt;15,"No",IF(C15&lt;-15,"No","Yes")))</f>
        <v>N/A</v>
      </c>
      <c r="E15" s="9">
        <v>99.953286468000002</v>
      </c>
      <c r="F15" s="9" t="str">
        <f>IF($B15="N/A","N/A",IF(E15&gt;15,"No",IF(E15&lt;-15,"No","Yes")))</f>
        <v>N/A</v>
      </c>
      <c r="G15" s="9">
        <v>99.979199709</v>
      </c>
      <c r="H15" s="9" t="str">
        <f>IF($B15="N/A","N/A",IF(G15&gt;15,"No",IF(G15&lt;-15,"No","Yes")))</f>
        <v>N/A</v>
      </c>
      <c r="I15" s="10">
        <v>0.55510000000000004</v>
      </c>
      <c r="J15" s="10">
        <v>2.5899999999999999E-2</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99.314383425000003</v>
      </c>
      <c r="D17" s="9" t="str">
        <f>IF($B17="N/A","N/A",IF(C17&gt;98,"Yes","No"))</f>
        <v>Yes</v>
      </c>
      <c r="E17" s="9">
        <v>99.764153630999999</v>
      </c>
      <c r="F17" s="9" t="str">
        <f>IF($B17="N/A","N/A",IF(E17&gt;98,"Yes","No"))</f>
        <v>Yes</v>
      </c>
      <c r="G17" s="9">
        <v>99.815072411000003</v>
      </c>
      <c r="H17" s="9" t="str">
        <f>IF($B17="N/A","N/A",IF(G17&gt;98,"Yes","No"))</f>
        <v>Yes</v>
      </c>
      <c r="I17" s="10">
        <v>0.45290000000000002</v>
      </c>
      <c r="J17" s="10">
        <v>5.0999999999999997E-2</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99.410841071999997</v>
      </c>
      <c r="D19" s="9" t="str">
        <f>IF($B19="N/A","N/A",IF(C19&gt;100,"No",IF(C19&lt;98,"No","Yes")))</f>
        <v>Yes</v>
      </c>
      <c r="E19" s="9">
        <v>99.664650008999999</v>
      </c>
      <c r="F19" s="9" t="str">
        <f>IF($B19="N/A","N/A",IF(E19&gt;100,"No",IF(E19&lt;98,"No","Yes")))</f>
        <v>Yes</v>
      </c>
      <c r="G19" s="9">
        <v>99.170263383999995</v>
      </c>
      <c r="H19" s="9" t="str">
        <f>IF($B19="N/A","N/A",IF(G19&gt;100,"No",IF(G19&lt;98,"No","Yes")))</f>
        <v>Yes</v>
      </c>
      <c r="I19" s="10">
        <v>0.25530000000000003</v>
      </c>
      <c r="J19" s="10">
        <v>-0.496</v>
      </c>
      <c r="K19" s="9" t="str">
        <f>IF(J19="Div by 0", "N/A", IF(J19="N/A","N/A", IF(J19&gt;30, "No", IF(J19&lt;-30, "No", "Yes"))))</f>
        <v>Yes</v>
      </c>
    </row>
    <row r="20" spans="1:11" x14ac:dyDescent="0.2">
      <c r="A20" s="3" t="s">
        <v>679</v>
      </c>
      <c r="B20" s="34" t="s">
        <v>227</v>
      </c>
      <c r="C20" s="9">
        <v>99.976707669999996</v>
      </c>
      <c r="D20" s="9" t="str">
        <f>IF($B20="N/A","N/A",IF(C20&gt;100,"No",IF(C20&lt;98,"No","Yes")))</f>
        <v>Yes</v>
      </c>
      <c r="E20" s="9">
        <v>99.998480861000004</v>
      </c>
      <c r="F20" s="9" t="str">
        <f>IF($B20="N/A","N/A",IF(E20&gt;100,"No",IF(E20&lt;98,"No","Yes")))</f>
        <v>Yes</v>
      </c>
      <c r="G20" s="9">
        <v>99.996099944999997</v>
      </c>
      <c r="H20" s="9" t="str">
        <f>IF($B20="N/A","N/A",IF(G20&gt;100,"No",IF(G20&lt;98,"No","Yes")))</f>
        <v>Yes</v>
      </c>
      <c r="I20" s="10">
        <v>2.18E-2</v>
      </c>
      <c r="J20" s="10">
        <v>-2E-3</v>
      </c>
      <c r="K20" s="9" t="str">
        <f>IF(J20="Div by 0", "N/A", IF(J20="N/A","N/A", IF(J20&gt;30, "No", IF(J20&lt;-30, "No", "Yes"))))</f>
        <v>Yes</v>
      </c>
    </row>
    <row r="21" spans="1:11" x14ac:dyDescent="0.2">
      <c r="A21" s="3" t="s">
        <v>680</v>
      </c>
      <c r="B21" s="34" t="s">
        <v>227</v>
      </c>
      <c r="C21" s="9">
        <v>99.976707669999996</v>
      </c>
      <c r="D21" s="9" t="str">
        <f>IF($B21="N/A","N/A",IF(C21&gt;100,"No",IF(C21&lt;98,"No","Yes")))</f>
        <v>Yes</v>
      </c>
      <c r="E21" s="9">
        <v>99.998480861000004</v>
      </c>
      <c r="F21" s="9" t="str">
        <f>IF($B21="N/A","N/A",IF(E21&gt;100,"No",IF(E21&lt;98,"No","Yes")))</f>
        <v>Yes</v>
      </c>
      <c r="G21" s="9">
        <v>99.996099944999997</v>
      </c>
      <c r="H21" s="9" t="str">
        <f>IF($B21="N/A","N/A",IF(G21&gt;100,"No",IF(G21&lt;98,"No","Yes")))</f>
        <v>Yes</v>
      </c>
      <c r="I21" s="10">
        <v>2.18E-2</v>
      </c>
      <c r="J21" s="10">
        <v>-2E-3</v>
      </c>
      <c r="K21" s="9" t="str">
        <f>IF(J21="Div by 0", "N/A", IF(J21="N/A","N/A", IF(J21&gt;30, "No", IF(J21&lt;-30, "No", "Yes"))))</f>
        <v>Yes</v>
      </c>
    </row>
    <row r="22" spans="1:11" ht="13.5" customHeight="1" x14ac:dyDescent="0.2">
      <c r="A22" s="3" t="s">
        <v>1724</v>
      </c>
      <c r="B22" s="34" t="s">
        <v>217</v>
      </c>
      <c r="C22" s="9">
        <v>70.201985602999997</v>
      </c>
      <c r="D22" s="9" t="str">
        <f>IF($B22="N/A","N/A",IF(C22&gt;15,"No",IF(C22&lt;-15,"No","Yes")))</f>
        <v>N/A</v>
      </c>
      <c r="E22" s="9">
        <v>69.252241679999997</v>
      </c>
      <c r="F22" s="9" t="str">
        <f>IF($B22="N/A","N/A",IF(E22&gt;15,"No",IF(E22&lt;-15,"No","Yes")))</f>
        <v>N/A</v>
      </c>
      <c r="G22" s="9">
        <v>67.785223993000002</v>
      </c>
      <c r="H22" s="9" t="str">
        <f>IF($B22="N/A","N/A",IF(G22&gt;15,"No",IF(G22&lt;-15,"No","Yes")))</f>
        <v>N/A</v>
      </c>
      <c r="I22" s="10">
        <v>-1.35</v>
      </c>
      <c r="J22" s="10">
        <v>-2.12</v>
      </c>
      <c r="K22" s="9" t="str">
        <f t="shared" ref="K22:K31" si="1">IF(J22="Div by 0", "N/A", IF(J22="N/A","N/A", IF(J22&gt;30, "No", IF(J22&lt;-30, "No", "Yes"))))</f>
        <v>Yes</v>
      </c>
    </row>
    <row r="23" spans="1:11" x14ac:dyDescent="0.2">
      <c r="A23" s="3" t="s">
        <v>933</v>
      </c>
      <c r="B23" s="34" t="s">
        <v>217</v>
      </c>
      <c r="C23" s="9">
        <v>29.368887476000001</v>
      </c>
      <c r="D23" s="9" t="str">
        <f>IF($B23="N/A","N/A",IF(C23&gt;15,"No",IF(C23&lt;-15,"No","Yes")))</f>
        <v>N/A</v>
      </c>
      <c r="E23" s="9">
        <v>30.429498645999999</v>
      </c>
      <c r="F23" s="9" t="str">
        <f>IF($B23="N/A","N/A",IF(E23&gt;15,"No",IF(E23&lt;-15,"No","Yes")))</f>
        <v>N/A</v>
      </c>
      <c r="G23" s="9">
        <v>31.815020409999999</v>
      </c>
      <c r="H23" s="9" t="str">
        <f>IF($B23="N/A","N/A",IF(G23&gt;15,"No",IF(G23&lt;-15,"No","Yes")))</f>
        <v>N/A</v>
      </c>
      <c r="I23" s="10">
        <v>3.6110000000000002</v>
      </c>
      <c r="J23" s="10">
        <v>4.5529999999999999</v>
      </c>
      <c r="K23" s="9" t="str">
        <f t="shared" si="1"/>
        <v>Yes</v>
      </c>
    </row>
    <row r="24" spans="1:11" ht="25.5" x14ac:dyDescent="0.2">
      <c r="A24" s="3" t="s">
        <v>934</v>
      </c>
      <c r="B24" s="34" t="s">
        <v>217</v>
      </c>
      <c r="C24" s="9">
        <v>0.28608461419999998</v>
      </c>
      <c r="D24" s="9" t="str">
        <f>IF($B24="N/A","N/A",IF(C24&gt;15,"No",IF(C24&lt;-15,"No","Yes")))</f>
        <v>N/A</v>
      </c>
      <c r="E24" s="9">
        <v>0.1769797233</v>
      </c>
      <c r="F24" s="9" t="str">
        <f>IF($B24="N/A","N/A",IF(E24&gt;15,"No",IF(E24&lt;-15,"No","Yes")))</f>
        <v>N/A</v>
      </c>
      <c r="G24" s="9">
        <v>0.14560203839999999</v>
      </c>
      <c r="H24" s="9" t="str">
        <f>IF($B24="N/A","N/A",IF(G24&gt;15,"No",IF(G24&lt;-15,"No","Yes")))</f>
        <v>N/A</v>
      </c>
      <c r="I24" s="10">
        <v>-38.1</v>
      </c>
      <c r="J24" s="10">
        <v>-17.7</v>
      </c>
      <c r="K24" s="9" t="str">
        <f t="shared" si="1"/>
        <v>Yes</v>
      </c>
    </row>
    <row r="25" spans="1:11" x14ac:dyDescent="0.2">
      <c r="A25" s="3" t="s">
        <v>170</v>
      </c>
      <c r="B25" s="34" t="s">
        <v>217</v>
      </c>
      <c r="C25" s="9">
        <v>99.976707669999996</v>
      </c>
      <c r="D25" s="9" t="str">
        <f t="shared" ref="D25:D27" si="2">IF($B25="N/A","N/A",IF(C25&gt;15,"No",IF(C25&lt;-15,"No","Yes")))</f>
        <v>N/A</v>
      </c>
      <c r="E25" s="9">
        <v>99.998480861000004</v>
      </c>
      <c r="F25" s="9" t="str">
        <f t="shared" ref="F25:F27" si="3">IF($B25="N/A","N/A",IF(E25&gt;15,"No",IF(E25&lt;-15,"No","Yes")))</f>
        <v>N/A</v>
      </c>
      <c r="G25" s="9">
        <v>99.996099944999997</v>
      </c>
      <c r="H25" s="9" t="str">
        <f t="shared" ref="H25:H27" si="4">IF($B25="N/A","N/A",IF(G25&gt;15,"No",IF(G25&lt;-15,"No","Yes")))</f>
        <v>N/A</v>
      </c>
      <c r="I25" s="10">
        <v>2.18E-2</v>
      </c>
      <c r="J25" s="10">
        <v>-2E-3</v>
      </c>
      <c r="K25" s="9" t="str">
        <f t="shared" si="1"/>
        <v>Yes</v>
      </c>
    </row>
    <row r="26" spans="1:11" x14ac:dyDescent="0.2">
      <c r="A26" s="3" t="s">
        <v>171</v>
      </c>
      <c r="B26" s="34" t="s">
        <v>217</v>
      </c>
      <c r="C26" s="9">
        <v>99.976707669999996</v>
      </c>
      <c r="D26" s="9" t="str">
        <f t="shared" si="2"/>
        <v>N/A</v>
      </c>
      <c r="E26" s="9">
        <v>99.998480861000004</v>
      </c>
      <c r="F26" s="9" t="str">
        <f t="shared" si="3"/>
        <v>N/A</v>
      </c>
      <c r="G26" s="9">
        <v>99.996099944999997</v>
      </c>
      <c r="H26" s="9" t="str">
        <f t="shared" si="4"/>
        <v>N/A</v>
      </c>
      <c r="I26" s="10">
        <v>2.18E-2</v>
      </c>
      <c r="J26" s="10">
        <v>-2E-3</v>
      </c>
      <c r="K26" s="9" t="str">
        <f t="shared" si="1"/>
        <v>Yes</v>
      </c>
    </row>
    <row r="27" spans="1:11" x14ac:dyDescent="0.2">
      <c r="A27" s="3" t="s">
        <v>172</v>
      </c>
      <c r="B27" s="34" t="s">
        <v>217</v>
      </c>
      <c r="C27" s="9">
        <v>99.976707669999996</v>
      </c>
      <c r="D27" s="9" t="str">
        <f t="shared" si="2"/>
        <v>N/A</v>
      </c>
      <c r="E27" s="9">
        <v>99.998480861000004</v>
      </c>
      <c r="F27" s="9" t="str">
        <f t="shared" si="3"/>
        <v>N/A</v>
      </c>
      <c r="G27" s="9">
        <v>99.996099944999997</v>
      </c>
      <c r="H27" s="9" t="str">
        <f t="shared" si="4"/>
        <v>N/A</v>
      </c>
      <c r="I27" s="10">
        <v>2.18E-2</v>
      </c>
      <c r="J27" s="10">
        <v>-2E-3</v>
      </c>
      <c r="K27" s="9" t="str">
        <f t="shared" si="1"/>
        <v>Yes</v>
      </c>
    </row>
    <row r="28" spans="1:11" x14ac:dyDescent="0.2">
      <c r="A28" s="3" t="s">
        <v>54</v>
      </c>
      <c r="B28" s="34" t="s">
        <v>217</v>
      </c>
      <c r="C28" s="9">
        <v>26.552433774000001</v>
      </c>
      <c r="D28" s="9" t="str">
        <f>IF($B28="N/A","N/A",IF(C28&gt;15,"No",IF(C28&lt;-15,"No","Yes")))</f>
        <v>N/A</v>
      </c>
      <c r="E28" s="9">
        <v>21.744959305999998</v>
      </c>
      <c r="F28" s="9" t="str">
        <f>IF($B28="N/A","N/A",IF(E28&gt;15,"No",IF(E28&lt;-15,"No","Yes")))</f>
        <v>N/A</v>
      </c>
      <c r="G28" s="9">
        <v>20.742765399</v>
      </c>
      <c r="H28" s="9" t="str">
        <f>IF($B28="N/A","N/A",IF(G28&gt;15,"No",IF(G28&lt;-15,"No","Yes")))</f>
        <v>N/A</v>
      </c>
      <c r="I28" s="10">
        <v>-18.100000000000001</v>
      </c>
      <c r="J28" s="10">
        <v>-4.6100000000000003</v>
      </c>
      <c r="K28" s="9" t="str">
        <f t="shared" si="1"/>
        <v>Yes</v>
      </c>
    </row>
    <row r="29" spans="1:11" x14ac:dyDescent="0.2">
      <c r="A29" s="3" t="s">
        <v>55</v>
      </c>
      <c r="B29" s="34" t="s">
        <v>217</v>
      </c>
      <c r="C29" s="9">
        <v>73.424273896000003</v>
      </c>
      <c r="D29" s="9" t="str">
        <f>IF($B29="N/A","N/A",IF(C29&gt;15,"No",IF(C29&lt;-15,"No","Yes")))</f>
        <v>N/A</v>
      </c>
      <c r="E29" s="9">
        <v>78.253521555000006</v>
      </c>
      <c r="F29" s="9" t="str">
        <f>IF($B29="N/A","N/A",IF(E29&gt;15,"No",IF(E29&lt;-15,"No","Yes")))</f>
        <v>N/A</v>
      </c>
      <c r="G29" s="9">
        <v>79.253334546999994</v>
      </c>
      <c r="H29" s="9" t="str">
        <f>IF($B29="N/A","N/A",IF(G29&gt;15,"No",IF(G29&lt;-15,"No","Yes")))</f>
        <v>N/A</v>
      </c>
      <c r="I29" s="10">
        <v>6.577</v>
      </c>
      <c r="J29" s="10">
        <v>1.278</v>
      </c>
      <c r="K29" s="9" t="str">
        <f t="shared" si="1"/>
        <v>Yes</v>
      </c>
    </row>
    <row r="30" spans="1:11" x14ac:dyDescent="0.2">
      <c r="A30" s="3" t="s">
        <v>56</v>
      </c>
      <c r="B30" s="34" t="s">
        <v>217</v>
      </c>
      <c r="C30" s="9">
        <v>75.207370241000007</v>
      </c>
      <c r="D30" s="9" t="str">
        <f>IF($B30="N/A","N/A",IF(C30&gt;15,"No",IF(C30&lt;-15,"No","Yes")))</f>
        <v>N/A</v>
      </c>
      <c r="E30" s="9">
        <v>76.516765601000003</v>
      </c>
      <c r="F30" s="9" t="str">
        <f>IF($B30="N/A","N/A",IF(E30&gt;15,"No",IF(E30&lt;-15,"No","Yes")))</f>
        <v>N/A</v>
      </c>
      <c r="G30" s="9">
        <v>77.002028027999998</v>
      </c>
      <c r="H30" s="9" t="str">
        <f>IF($B30="N/A","N/A",IF(G30&gt;15,"No",IF(G30&lt;-15,"No","Yes")))</f>
        <v>N/A</v>
      </c>
      <c r="I30" s="10">
        <v>1.7410000000000001</v>
      </c>
      <c r="J30" s="10">
        <v>0.63419999999999999</v>
      </c>
      <c r="K30" s="9" t="str">
        <f t="shared" si="1"/>
        <v>Yes</v>
      </c>
    </row>
    <row r="31" spans="1:11" x14ac:dyDescent="0.2">
      <c r="A31" s="3" t="s">
        <v>57</v>
      </c>
      <c r="B31" s="34" t="s">
        <v>217</v>
      </c>
      <c r="C31" s="9">
        <v>18.017028063000001</v>
      </c>
      <c r="D31" s="9" t="str">
        <f>IF($B31="N/A","N/A",IF(C31&gt;15,"No",IF(C31&lt;-15,"No","Yes")))</f>
        <v>N/A</v>
      </c>
      <c r="E31" s="9">
        <v>16.798641889999999</v>
      </c>
      <c r="F31" s="9" t="str">
        <f>IF($B31="N/A","N/A",IF(E31&gt;15,"No",IF(E31&lt;-15,"No","Yes")))</f>
        <v>N/A</v>
      </c>
      <c r="G31" s="9">
        <v>16.538181535</v>
      </c>
      <c r="H31" s="9" t="str">
        <f>IF($B31="N/A","N/A",IF(G31&gt;15,"No",IF(G31&lt;-15,"No","Yes")))</f>
        <v>N/A</v>
      </c>
      <c r="I31" s="10">
        <v>-6.76</v>
      </c>
      <c r="J31" s="10">
        <v>-1.55</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4062975</v>
      </c>
      <c r="F6" s="9" t="str">
        <f t="shared" si="0"/>
        <v>N/A</v>
      </c>
      <c r="G6" s="35">
        <v>4467088</v>
      </c>
      <c r="H6" s="9" t="str">
        <f t="shared" ref="H6:H18" si="1">IF($B6="N/A","N/A",IF(G6&lt;0,"No","Yes"))</f>
        <v>N/A</v>
      </c>
      <c r="I6" s="10" t="s">
        <v>217</v>
      </c>
      <c r="J6" s="10">
        <v>9.9459999999999997</v>
      </c>
      <c r="K6" s="9" t="str">
        <f t="shared" ref="K6:K18" si="2">IF(J6="Div by 0", "N/A", IF(J6="N/A","N/A", IF(J6&gt;30, "No", IF(J6&lt;-30, "No", "Yes"))))</f>
        <v>Yes</v>
      </c>
    </row>
    <row r="7" spans="1:11" x14ac:dyDescent="0.2">
      <c r="A7" s="25" t="s">
        <v>445</v>
      </c>
      <c r="B7" s="77" t="s">
        <v>217</v>
      </c>
      <c r="C7" s="9" t="s">
        <v>217</v>
      </c>
      <c r="D7" s="9" t="str">
        <f t="shared" si="0"/>
        <v>N/A</v>
      </c>
      <c r="E7" s="9">
        <v>0.9280391831</v>
      </c>
      <c r="F7" s="9" t="str">
        <f t="shared" si="0"/>
        <v>N/A</v>
      </c>
      <c r="G7" s="9">
        <v>0.85923984480000004</v>
      </c>
      <c r="H7" s="9" t="str">
        <f t="shared" si="1"/>
        <v>N/A</v>
      </c>
      <c r="I7" s="10" t="s">
        <v>217</v>
      </c>
      <c r="J7" s="10">
        <v>-7.41</v>
      </c>
      <c r="K7" s="9" t="str">
        <f t="shared" si="2"/>
        <v>Yes</v>
      </c>
    </row>
    <row r="8" spans="1:11" x14ac:dyDescent="0.2">
      <c r="A8" s="25" t="s">
        <v>446</v>
      </c>
      <c r="B8" s="77" t="s">
        <v>217</v>
      </c>
      <c r="C8" s="9" t="s">
        <v>217</v>
      </c>
      <c r="D8" s="9" t="str">
        <f t="shared" si="0"/>
        <v>N/A</v>
      </c>
      <c r="E8" s="9">
        <v>34.012884647</v>
      </c>
      <c r="F8" s="9" t="str">
        <f t="shared" si="0"/>
        <v>N/A</v>
      </c>
      <c r="G8" s="9">
        <v>32.906828789000002</v>
      </c>
      <c r="H8" s="9" t="str">
        <f t="shared" si="1"/>
        <v>N/A</v>
      </c>
      <c r="I8" s="10" t="s">
        <v>217</v>
      </c>
      <c r="J8" s="10">
        <v>-3.25</v>
      </c>
      <c r="K8" s="9" t="str">
        <f t="shared" si="2"/>
        <v>Yes</v>
      </c>
    </row>
    <row r="9" spans="1:11" x14ac:dyDescent="0.2">
      <c r="A9" s="25" t="s">
        <v>447</v>
      </c>
      <c r="B9" s="77" t="s">
        <v>217</v>
      </c>
      <c r="C9" s="9" t="s">
        <v>217</v>
      </c>
      <c r="D9" s="9" t="str">
        <f t="shared" si="0"/>
        <v>N/A</v>
      </c>
      <c r="E9" s="9">
        <v>28.042874987000001</v>
      </c>
      <c r="F9" s="9" t="str">
        <f t="shared" si="0"/>
        <v>N/A</v>
      </c>
      <c r="G9" s="9">
        <v>26.422873245000002</v>
      </c>
      <c r="H9" s="9" t="str">
        <f t="shared" si="1"/>
        <v>N/A</v>
      </c>
      <c r="I9" s="10" t="s">
        <v>217</v>
      </c>
      <c r="J9" s="10">
        <v>-5.78</v>
      </c>
      <c r="K9" s="9" t="str">
        <f t="shared" si="2"/>
        <v>Yes</v>
      </c>
    </row>
    <row r="10" spans="1:11" x14ac:dyDescent="0.2">
      <c r="A10" s="25" t="s">
        <v>448</v>
      </c>
      <c r="B10" s="77" t="s">
        <v>217</v>
      </c>
      <c r="C10" s="9" t="s">
        <v>217</v>
      </c>
      <c r="D10" s="9" t="str">
        <f t="shared" si="0"/>
        <v>N/A</v>
      </c>
      <c r="E10" s="9">
        <v>36.60076668</v>
      </c>
      <c r="F10" s="9" t="str">
        <f t="shared" si="0"/>
        <v>N/A</v>
      </c>
      <c r="G10" s="9">
        <v>39.352123800000001</v>
      </c>
      <c r="H10" s="9" t="str">
        <f t="shared" si="1"/>
        <v>N/A</v>
      </c>
      <c r="I10" s="10" t="s">
        <v>217</v>
      </c>
      <c r="J10" s="10">
        <v>7.5170000000000003</v>
      </c>
      <c r="K10" s="9" t="str">
        <f t="shared" si="2"/>
        <v>Yes</v>
      </c>
    </row>
    <row r="11" spans="1:11" x14ac:dyDescent="0.2">
      <c r="A11" s="2" t="s">
        <v>211</v>
      </c>
      <c r="B11" s="77" t="s">
        <v>217</v>
      </c>
      <c r="C11" s="9" t="s">
        <v>217</v>
      </c>
      <c r="D11" s="9" t="str">
        <f t="shared" si="0"/>
        <v>N/A</v>
      </c>
      <c r="E11" s="9">
        <v>99.727391874000006</v>
      </c>
      <c r="F11" s="9" t="str">
        <f t="shared" si="0"/>
        <v>N/A</v>
      </c>
      <c r="G11" s="9">
        <v>99.968301498000002</v>
      </c>
      <c r="H11" s="9" t="str">
        <f t="shared" si="1"/>
        <v>N/A</v>
      </c>
      <c r="I11" s="10" t="s">
        <v>217</v>
      </c>
      <c r="J11" s="10">
        <v>0.24160000000000001</v>
      </c>
      <c r="K11" s="9" t="str">
        <f t="shared" si="2"/>
        <v>Yes</v>
      </c>
    </row>
    <row r="12" spans="1:11" x14ac:dyDescent="0.2">
      <c r="A12" s="2" t="s">
        <v>932</v>
      </c>
      <c r="B12" s="77" t="s">
        <v>217</v>
      </c>
      <c r="C12" s="9" t="s">
        <v>217</v>
      </c>
      <c r="D12" s="9" t="str">
        <f t="shared" si="0"/>
        <v>N/A</v>
      </c>
      <c r="E12" s="9">
        <v>1.9041465921</v>
      </c>
      <c r="F12" s="9" t="str">
        <f t="shared" si="0"/>
        <v>N/A</v>
      </c>
      <c r="G12" s="9">
        <v>1.9668517834999999</v>
      </c>
      <c r="H12" s="9" t="str">
        <f t="shared" si="1"/>
        <v>N/A</v>
      </c>
      <c r="I12" s="10" t="s">
        <v>217</v>
      </c>
      <c r="J12" s="10">
        <v>3.2930000000000001</v>
      </c>
      <c r="K12" s="9" t="str">
        <f t="shared" si="2"/>
        <v>Yes</v>
      </c>
    </row>
    <row r="13" spans="1:11" x14ac:dyDescent="0.2">
      <c r="A13" s="2" t="s">
        <v>51</v>
      </c>
      <c r="B13" s="77"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
      <c r="A14" s="2" t="s">
        <v>52</v>
      </c>
      <c r="B14" s="77" t="s">
        <v>217</v>
      </c>
      <c r="C14" s="9" t="s">
        <v>217</v>
      </c>
      <c r="D14" s="9" t="str">
        <f t="shared" si="0"/>
        <v>N/A</v>
      </c>
      <c r="E14" s="9">
        <v>0</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v>99.898891821999996</v>
      </c>
      <c r="F15" s="9" t="str">
        <f t="shared" si="0"/>
        <v>N/A</v>
      </c>
      <c r="G15" s="9">
        <v>99.964406342999993</v>
      </c>
      <c r="H15" s="9" t="str">
        <f t="shared" si="1"/>
        <v>N/A</v>
      </c>
      <c r="I15" s="10" t="s">
        <v>217</v>
      </c>
      <c r="J15" s="10">
        <v>6.5600000000000006E-2</v>
      </c>
      <c r="K15" s="9" t="str">
        <f t="shared" si="2"/>
        <v>Yes</v>
      </c>
    </row>
    <row r="16" spans="1:11" x14ac:dyDescent="0.2">
      <c r="A16" s="2" t="s">
        <v>169</v>
      </c>
      <c r="B16" s="77" t="s">
        <v>217</v>
      </c>
      <c r="C16" s="9" t="s">
        <v>217</v>
      </c>
      <c r="D16" s="9" t="str">
        <f t="shared" si="0"/>
        <v>N/A</v>
      </c>
      <c r="E16" s="9">
        <v>52.366111039000003</v>
      </c>
      <c r="F16" s="9" t="str">
        <f t="shared" si="0"/>
        <v>N/A</v>
      </c>
      <c r="G16" s="9">
        <v>50.168812434000003</v>
      </c>
      <c r="H16" s="9" t="str">
        <f t="shared" si="1"/>
        <v>N/A</v>
      </c>
      <c r="I16" s="10" t="s">
        <v>217</v>
      </c>
      <c r="J16" s="10">
        <v>-4.2</v>
      </c>
      <c r="K16" s="9" t="str">
        <f t="shared" si="2"/>
        <v>Yes</v>
      </c>
    </row>
    <row r="17" spans="1:11" x14ac:dyDescent="0.2">
      <c r="A17" s="2" t="s">
        <v>21</v>
      </c>
      <c r="B17" s="77" t="s">
        <v>217</v>
      </c>
      <c r="C17" s="9" t="s">
        <v>217</v>
      </c>
      <c r="D17" s="9" t="str">
        <f t="shared" si="0"/>
        <v>N/A</v>
      </c>
      <c r="E17" s="9">
        <v>99.929288267999993</v>
      </c>
      <c r="F17" s="9" t="str">
        <f t="shared" si="0"/>
        <v>N/A</v>
      </c>
      <c r="G17" s="9">
        <v>99.805085550000001</v>
      </c>
      <c r="H17" s="9" t="str">
        <f t="shared" si="1"/>
        <v>N/A</v>
      </c>
      <c r="I17" s="10" t="s">
        <v>217</v>
      </c>
      <c r="J17" s="10">
        <v>-0.124</v>
      </c>
      <c r="K17" s="9" t="str">
        <f t="shared" si="2"/>
        <v>Yes</v>
      </c>
    </row>
    <row r="18" spans="1:11" x14ac:dyDescent="0.2">
      <c r="A18" s="2" t="s">
        <v>53</v>
      </c>
      <c r="B18" s="77" t="s">
        <v>217</v>
      </c>
      <c r="C18" s="9" t="s">
        <v>217</v>
      </c>
      <c r="D18" s="9" t="str">
        <f t="shared" si="0"/>
        <v>N/A</v>
      </c>
      <c r="E18" s="9">
        <v>99.999901550000004</v>
      </c>
      <c r="F18" s="9" t="str">
        <f t="shared" si="0"/>
        <v>N/A</v>
      </c>
      <c r="G18" s="9">
        <v>99.999932842000007</v>
      </c>
      <c r="H18" s="9" t="str">
        <f t="shared" si="1"/>
        <v>N/A</v>
      </c>
      <c r="I18" s="10" t="s">
        <v>217</v>
      </c>
      <c r="J18" s="10">
        <v>0</v>
      </c>
      <c r="K18" s="9" t="str">
        <f t="shared" si="2"/>
        <v>Yes</v>
      </c>
    </row>
    <row r="19" spans="1:11" x14ac:dyDescent="0.2">
      <c r="A19" s="3" t="s">
        <v>678</v>
      </c>
      <c r="B19" s="77" t="s">
        <v>217</v>
      </c>
      <c r="C19" s="9" t="s">
        <v>217</v>
      </c>
      <c r="D19" s="9" t="str">
        <f t="shared" ref="D19:D21" si="3">IF($B19="N/A","N/A",IF(C19&lt;0,"No","Yes"))</f>
        <v>N/A</v>
      </c>
      <c r="E19" s="9">
        <v>99.751905930999996</v>
      </c>
      <c r="F19" s="9" t="str">
        <f t="shared" ref="F19:F21" si="4">IF($B19="N/A","N/A",IF(E19&lt;0,"No","Yes"))</f>
        <v>N/A</v>
      </c>
      <c r="G19" s="9">
        <v>99.575942986000001</v>
      </c>
      <c r="H19" s="9" t="str">
        <f t="shared" ref="H19:H21" si="5">IF($B19="N/A","N/A",IF(G19&lt;0,"No","Yes"))</f>
        <v>N/A</v>
      </c>
      <c r="I19" s="10" t="s">
        <v>217</v>
      </c>
      <c r="J19" s="10">
        <v>-0.17599999999999999</v>
      </c>
      <c r="K19" s="9" t="str">
        <f>IF(J19="Div by 0", "N/A", IF(J19="N/A","N/A", IF(J19&gt;30, "No", IF(J19&lt;-30, "No", "Yes"))))</f>
        <v>Yes</v>
      </c>
    </row>
    <row r="20" spans="1:11" x14ac:dyDescent="0.2">
      <c r="A20" s="3" t="s">
        <v>679</v>
      </c>
      <c r="B20" s="77" t="s">
        <v>217</v>
      </c>
      <c r="C20" s="9" t="s">
        <v>217</v>
      </c>
      <c r="D20" s="9" t="str">
        <f t="shared" si="3"/>
        <v>N/A</v>
      </c>
      <c r="E20" s="9">
        <v>99.881909191999995</v>
      </c>
      <c r="F20" s="9" t="str">
        <f t="shared" si="4"/>
        <v>N/A</v>
      </c>
      <c r="G20" s="9">
        <v>99.893912991999997</v>
      </c>
      <c r="H20" s="9" t="str">
        <f t="shared" si="5"/>
        <v>N/A</v>
      </c>
      <c r="I20" s="10" t="s">
        <v>217</v>
      </c>
      <c r="J20" s="10">
        <v>1.2E-2</v>
      </c>
      <c r="K20" s="9" t="str">
        <f>IF(J20="Div by 0", "N/A", IF(J20="N/A","N/A", IF(J20&gt;30, "No", IF(J20&lt;-30, "No", "Yes"))))</f>
        <v>Yes</v>
      </c>
    </row>
    <row r="21" spans="1:11" x14ac:dyDescent="0.2">
      <c r="A21" s="3" t="s">
        <v>680</v>
      </c>
      <c r="B21" s="77" t="s">
        <v>217</v>
      </c>
      <c r="C21" s="9" t="s">
        <v>217</v>
      </c>
      <c r="D21" s="9" t="str">
        <f t="shared" si="3"/>
        <v>N/A</v>
      </c>
      <c r="E21" s="9">
        <v>99.881909191999995</v>
      </c>
      <c r="F21" s="9" t="str">
        <f t="shared" si="4"/>
        <v>N/A</v>
      </c>
      <c r="G21" s="9">
        <v>99.893912991999997</v>
      </c>
      <c r="H21" s="9" t="str">
        <f t="shared" si="5"/>
        <v>N/A</v>
      </c>
      <c r="I21" s="10" t="s">
        <v>217</v>
      </c>
      <c r="J21" s="10">
        <v>1.2E-2</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62.686085935000001</v>
      </c>
      <c r="F22" s="9" t="str">
        <f t="shared" ref="F22:F31" si="7">IF($B22="N/A","N/A",IF(E22&lt;0,"No","Yes"))</f>
        <v>N/A</v>
      </c>
      <c r="G22" s="9">
        <v>62.617548612999997</v>
      </c>
      <c r="I22" s="10" t="s">
        <v>217</v>
      </c>
      <c r="J22" s="10">
        <v>-0.109</v>
      </c>
      <c r="K22" s="9" t="str">
        <f t="shared" ref="K22:K31" si="8">IF(J22="Div by 0", "N/A", IF(J22="N/A","N/A", IF(J22&gt;30, "No", IF(J22&lt;-30, "No", "Yes"))))</f>
        <v>Yes</v>
      </c>
    </row>
    <row r="23" spans="1:11" x14ac:dyDescent="0.2">
      <c r="A23" s="3" t="s">
        <v>935</v>
      </c>
      <c r="B23" s="77" t="s">
        <v>217</v>
      </c>
      <c r="C23" s="9" t="s">
        <v>217</v>
      </c>
      <c r="D23" s="9" t="str">
        <f t="shared" si="6"/>
        <v>N/A</v>
      </c>
      <c r="E23" s="9">
        <v>37.034045249999998</v>
      </c>
      <c r="F23" s="9" t="str">
        <f t="shared" si="7"/>
        <v>N/A</v>
      </c>
      <c r="G23" s="9">
        <v>36.897661294999999</v>
      </c>
      <c r="H23" s="9" t="str">
        <f t="shared" ref="H23:H31" si="9">IF($B23="N/A","N/A",IF(G23&lt;0,"No","Yes"))</f>
        <v>N/A</v>
      </c>
      <c r="I23" s="10" t="s">
        <v>217</v>
      </c>
      <c r="J23" s="10">
        <v>-0.36799999999999999</v>
      </c>
      <c r="K23" s="9" t="str">
        <f t="shared" si="8"/>
        <v>Yes</v>
      </c>
    </row>
    <row r="24" spans="1:11" ht="25.5" x14ac:dyDescent="0.2">
      <c r="A24" s="3" t="s">
        <v>936</v>
      </c>
      <c r="B24" s="77" t="s">
        <v>217</v>
      </c>
      <c r="C24" s="9" t="s">
        <v>217</v>
      </c>
      <c r="D24" s="9" t="str">
        <f t="shared" si="6"/>
        <v>N/A</v>
      </c>
      <c r="E24" s="9">
        <v>3.9084660899999998E-2</v>
      </c>
      <c r="F24" s="9" t="str">
        <f t="shared" si="7"/>
        <v>N/A</v>
      </c>
      <c r="G24" s="9">
        <v>2.63482609E-2</v>
      </c>
      <c r="H24" s="9" t="str">
        <f t="shared" si="9"/>
        <v>N/A</v>
      </c>
      <c r="I24" s="10" t="s">
        <v>217</v>
      </c>
      <c r="J24" s="10">
        <v>-32.6</v>
      </c>
      <c r="K24" s="9" t="str">
        <f t="shared" si="8"/>
        <v>No</v>
      </c>
    </row>
    <row r="25" spans="1:11" x14ac:dyDescent="0.2">
      <c r="A25" s="2" t="s">
        <v>170</v>
      </c>
      <c r="B25" s="77" t="s">
        <v>217</v>
      </c>
      <c r="C25" s="9" t="s">
        <v>217</v>
      </c>
      <c r="D25" s="9" t="str">
        <f t="shared" si="6"/>
        <v>N/A</v>
      </c>
      <c r="E25" s="9">
        <v>99.881909191999995</v>
      </c>
      <c r="F25" s="9" t="str">
        <f t="shared" si="7"/>
        <v>N/A</v>
      </c>
      <c r="G25" s="9">
        <v>99.893912991999997</v>
      </c>
      <c r="H25" s="9" t="str">
        <f t="shared" si="9"/>
        <v>N/A</v>
      </c>
      <c r="I25" s="10" t="s">
        <v>217</v>
      </c>
      <c r="J25" s="10">
        <v>1.2E-2</v>
      </c>
      <c r="K25" s="9" t="str">
        <f t="shared" si="8"/>
        <v>Yes</v>
      </c>
    </row>
    <row r="26" spans="1:11" x14ac:dyDescent="0.2">
      <c r="A26" s="2" t="s">
        <v>171</v>
      </c>
      <c r="B26" s="77" t="s">
        <v>217</v>
      </c>
      <c r="C26" s="9" t="s">
        <v>217</v>
      </c>
      <c r="D26" s="9" t="str">
        <f t="shared" si="6"/>
        <v>N/A</v>
      </c>
      <c r="E26" s="9">
        <v>99.881909191999995</v>
      </c>
      <c r="F26" s="9" t="str">
        <f t="shared" si="7"/>
        <v>N/A</v>
      </c>
      <c r="G26" s="9">
        <v>99.893912991999997</v>
      </c>
      <c r="H26" s="9" t="str">
        <f t="shared" si="9"/>
        <v>N/A</v>
      </c>
      <c r="I26" s="10" t="s">
        <v>217</v>
      </c>
      <c r="J26" s="10">
        <v>1.2E-2</v>
      </c>
      <c r="K26" s="9" t="str">
        <f t="shared" si="8"/>
        <v>Yes</v>
      </c>
    </row>
    <row r="27" spans="1:11" x14ac:dyDescent="0.2">
      <c r="A27" s="2" t="s">
        <v>172</v>
      </c>
      <c r="B27" s="77" t="s">
        <v>217</v>
      </c>
      <c r="C27" s="9" t="s">
        <v>217</v>
      </c>
      <c r="D27" s="9" t="str">
        <f t="shared" si="6"/>
        <v>N/A</v>
      </c>
      <c r="E27" s="9">
        <v>99.881909191999995</v>
      </c>
      <c r="F27" s="9" t="str">
        <f t="shared" si="7"/>
        <v>N/A</v>
      </c>
      <c r="G27" s="9">
        <v>99.893912991999997</v>
      </c>
      <c r="H27" s="9" t="str">
        <f t="shared" si="9"/>
        <v>N/A</v>
      </c>
      <c r="I27" s="10" t="s">
        <v>217</v>
      </c>
      <c r="J27" s="10">
        <v>1.2E-2</v>
      </c>
      <c r="K27" s="9" t="str">
        <f t="shared" si="8"/>
        <v>Yes</v>
      </c>
    </row>
    <row r="28" spans="1:11" x14ac:dyDescent="0.2">
      <c r="A28" s="2" t="s">
        <v>54</v>
      </c>
      <c r="B28" s="77" t="s">
        <v>217</v>
      </c>
      <c r="C28" s="9" t="s">
        <v>217</v>
      </c>
      <c r="D28" s="9" t="str">
        <f t="shared" si="6"/>
        <v>N/A</v>
      </c>
      <c r="E28" s="9">
        <v>9.5885158043000001</v>
      </c>
      <c r="F28" s="9" t="str">
        <f t="shared" si="7"/>
        <v>N/A</v>
      </c>
      <c r="G28" s="9">
        <v>8.6969855977999995</v>
      </c>
      <c r="H28" s="9" t="str">
        <f t="shared" si="9"/>
        <v>N/A</v>
      </c>
      <c r="I28" s="10" t="s">
        <v>217</v>
      </c>
      <c r="J28" s="10">
        <v>-9.3000000000000007</v>
      </c>
      <c r="K28" s="9" t="str">
        <f t="shared" si="8"/>
        <v>Yes</v>
      </c>
    </row>
    <row r="29" spans="1:11" x14ac:dyDescent="0.2">
      <c r="A29" s="2" t="s">
        <v>55</v>
      </c>
      <c r="B29" s="77" t="s">
        <v>217</v>
      </c>
      <c r="C29" s="9" t="s">
        <v>217</v>
      </c>
      <c r="D29" s="9" t="str">
        <f t="shared" si="6"/>
        <v>N/A</v>
      </c>
      <c r="E29" s="9">
        <v>90.293393387999998</v>
      </c>
      <c r="F29" s="9" t="str">
        <f t="shared" si="7"/>
        <v>N/A</v>
      </c>
      <c r="G29" s="9">
        <v>91.196927393999999</v>
      </c>
      <c r="H29" s="9" t="str">
        <f t="shared" si="9"/>
        <v>N/A</v>
      </c>
      <c r="I29" s="10" t="s">
        <v>217</v>
      </c>
      <c r="J29" s="10">
        <v>1.0009999999999999</v>
      </c>
      <c r="K29" s="9" t="str">
        <f t="shared" si="8"/>
        <v>Yes</v>
      </c>
    </row>
    <row r="30" spans="1:11" x14ac:dyDescent="0.2">
      <c r="A30" s="2" t="s">
        <v>56</v>
      </c>
      <c r="B30" s="77" t="s">
        <v>217</v>
      </c>
      <c r="C30" s="9" t="s">
        <v>217</v>
      </c>
      <c r="D30" s="9" t="str">
        <f t="shared" si="6"/>
        <v>N/A</v>
      </c>
      <c r="E30" s="9">
        <v>79.826555663999997</v>
      </c>
      <c r="F30" s="9" t="str">
        <f t="shared" si="7"/>
        <v>N/A</v>
      </c>
      <c r="G30" s="9">
        <v>81.014275967000003</v>
      </c>
      <c r="H30" s="9" t="str">
        <f t="shared" si="9"/>
        <v>N/A</v>
      </c>
      <c r="I30" s="10" t="s">
        <v>217</v>
      </c>
      <c r="J30" s="10">
        <v>1.488</v>
      </c>
      <c r="K30" s="9" t="str">
        <f t="shared" si="8"/>
        <v>Yes</v>
      </c>
    </row>
    <row r="31" spans="1:11" x14ac:dyDescent="0.2">
      <c r="A31" s="2" t="s">
        <v>57</v>
      </c>
      <c r="B31" s="77" t="s">
        <v>217</v>
      </c>
      <c r="C31" s="9" t="s">
        <v>217</v>
      </c>
      <c r="D31" s="9" t="str">
        <f t="shared" si="6"/>
        <v>N/A</v>
      </c>
      <c r="E31" s="9">
        <v>17.849260701999999</v>
      </c>
      <c r="F31" s="9" t="str">
        <f t="shared" si="7"/>
        <v>N/A</v>
      </c>
      <c r="G31" s="9">
        <v>16.178951477999998</v>
      </c>
      <c r="H31" s="9" t="str">
        <f t="shared" si="9"/>
        <v>N/A</v>
      </c>
      <c r="I31" s="10" t="s">
        <v>217</v>
      </c>
      <c r="J31" s="10">
        <v>-9.36</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565298</v>
      </c>
      <c r="D7" s="74" t="str">
        <f>IF($B7="N/A","N/A",IF(C7&gt;10,"No",IF(C7&lt;-10,"No","Yes")))</f>
        <v>N/A</v>
      </c>
      <c r="E7" s="30">
        <v>623729</v>
      </c>
      <c r="F7" s="74" t="str">
        <f>IF($B7="N/A","N/A",IF(E7&gt;10,"No",IF(E7&lt;-10,"No","Yes")))</f>
        <v>N/A</v>
      </c>
      <c r="G7" s="30">
        <v>645378</v>
      </c>
      <c r="H7" s="74" t="str">
        <f>IF($B7="N/A","N/A",IF(G7&gt;10,"No",IF(G7&lt;-10,"No","Yes")))</f>
        <v>N/A</v>
      </c>
      <c r="I7" s="75">
        <v>10.34</v>
      </c>
      <c r="J7" s="75">
        <v>3.4710000000000001</v>
      </c>
      <c r="K7" s="76" t="s">
        <v>732</v>
      </c>
      <c r="L7" s="31" t="str">
        <f>IF(J7="Div by 0", "N/A", IF(K7="N/A","N/A", IF(J7&gt;VALUE(MID(K7,1,2)), "No", IF(J7&lt;-1*VALUE(MID(K7,1,2)), "No", "Yes"))))</f>
        <v>Yes</v>
      </c>
    </row>
    <row r="8" spans="1:12" x14ac:dyDescent="0.2">
      <c r="A8" s="3" t="s">
        <v>58</v>
      </c>
      <c r="B8" s="34" t="s">
        <v>217</v>
      </c>
      <c r="C8" s="46">
        <v>2749491592</v>
      </c>
      <c r="D8" s="43" t="str">
        <f>IF($B8="N/A","N/A",IF(C8&gt;10,"No",IF(C8&lt;-10,"No","Yes")))</f>
        <v>N/A</v>
      </c>
      <c r="E8" s="46">
        <v>2478748541</v>
      </c>
      <c r="F8" s="43" t="str">
        <f>IF($B8="N/A","N/A",IF(E8&gt;10,"No",IF(E8&lt;-10,"No","Yes")))</f>
        <v>N/A</v>
      </c>
      <c r="G8" s="46">
        <v>2366636096</v>
      </c>
      <c r="H8" s="43" t="str">
        <f>IF($B8="N/A","N/A",IF(G8&gt;10,"No",IF(G8&lt;-10,"No","Yes")))</f>
        <v>N/A</v>
      </c>
      <c r="I8" s="12">
        <v>-9.85</v>
      </c>
      <c r="J8" s="12">
        <v>-4.5199999999999996</v>
      </c>
      <c r="K8" s="44" t="s">
        <v>732</v>
      </c>
      <c r="L8" s="9" t="str">
        <f>IF(J8="Div by 0", "N/A", IF(K8="N/A","N/A", IF(J8&gt;VALUE(MID(K8,1,2)), "No", IF(J8&lt;-1*VALUE(MID(K8,1,2)), "No", "Yes"))))</f>
        <v>Yes</v>
      </c>
    </row>
    <row r="9" spans="1:12" x14ac:dyDescent="0.2">
      <c r="A9" s="58" t="s">
        <v>937</v>
      </c>
      <c r="B9" s="9" t="s">
        <v>217</v>
      </c>
      <c r="C9" s="8">
        <v>7.4845479728999997</v>
      </c>
      <c r="D9" s="43" t="str">
        <f>IF($B9="N/A","N/A",IF(C9&gt;10,"No",IF(C9&lt;-10,"No","Yes")))</f>
        <v>N/A</v>
      </c>
      <c r="E9" s="8">
        <v>8.2957502377000001</v>
      </c>
      <c r="F9" s="43" t="str">
        <f>IF($B9="N/A","N/A",IF(E9&gt;10,"No",IF(E9&lt;-10,"No","Yes")))</f>
        <v>N/A</v>
      </c>
      <c r="G9" s="8">
        <v>8.1973665045999997</v>
      </c>
      <c r="H9" s="43" t="str">
        <f>IF($B9="N/A","N/A",IF(G9&gt;10,"No",IF(G9&lt;-10,"No","Yes")))</f>
        <v>N/A</v>
      </c>
      <c r="I9" s="12">
        <v>10.84</v>
      </c>
      <c r="J9" s="12">
        <v>-1.19</v>
      </c>
      <c r="K9" s="9" t="s">
        <v>217</v>
      </c>
      <c r="L9" s="9" t="str">
        <f>IF(J9="Div by 0", "N/A", IF(K9="N/A","N/A", IF(J9&gt;VALUE(MID(K9,1,2)), "No", IF(J9&lt;-1*VALUE(MID(K9,1,2)), "No", "Yes"))))</f>
        <v>N/A</v>
      </c>
    </row>
    <row r="10" spans="1:12" x14ac:dyDescent="0.2">
      <c r="A10" s="58" t="s">
        <v>938</v>
      </c>
      <c r="B10" s="9" t="s">
        <v>217</v>
      </c>
      <c r="C10" s="8">
        <v>14.831115624000001</v>
      </c>
      <c r="D10" s="43" t="str">
        <f t="shared" ref="D10:D19" si="0">IF($B10="N/A","N/A",IF(C10&gt;10,"No",IF(C10&lt;-10,"No","Yes")))</f>
        <v>N/A</v>
      </c>
      <c r="E10" s="8">
        <v>10.837398933999999</v>
      </c>
      <c r="F10" s="43" t="str">
        <f t="shared" ref="F10:F19" si="1">IF($B10="N/A","N/A",IF(E10&gt;10,"No",IF(E10&lt;-10,"No","Yes")))</f>
        <v>N/A</v>
      </c>
      <c r="G10" s="8">
        <v>11.461809978</v>
      </c>
      <c r="H10" s="43" t="str">
        <f t="shared" ref="H10:H19" si="2">IF($B10="N/A","N/A",IF(G10&gt;10,"No",IF(G10&lt;-10,"No","Yes")))</f>
        <v>N/A</v>
      </c>
      <c r="I10" s="12">
        <v>-26.9</v>
      </c>
      <c r="J10" s="12">
        <v>5.7619999999999996</v>
      </c>
      <c r="K10" s="9" t="s">
        <v>217</v>
      </c>
      <c r="L10" s="9" t="str">
        <f t="shared" ref="L10:L26" si="3">IF(J10="Div by 0", "N/A", IF(K10="N/A","N/A", IF(J10&gt;VALUE(MID(K10,1,2)), "No", IF(J10&lt;-1*VALUE(MID(K10,1,2)), "No", "Yes"))))</f>
        <v>N/A</v>
      </c>
    </row>
    <row r="11" spans="1:12" x14ac:dyDescent="0.2">
      <c r="A11" s="58" t="s">
        <v>939</v>
      </c>
      <c r="B11" s="9" t="s">
        <v>217</v>
      </c>
      <c r="C11" s="8">
        <v>8.2252192648999998</v>
      </c>
      <c r="D11" s="43" t="str">
        <f t="shared" si="0"/>
        <v>N/A</v>
      </c>
      <c r="E11" s="8">
        <v>7.8960574224000002</v>
      </c>
      <c r="F11" s="43" t="str">
        <f t="shared" si="1"/>
        <v>N/A</v>
      </c>
      <c r="G11" s="8">
        <v>7.6697687246999999</v>
      </c>
      <c r="H11" s="43" t="str">
        <f t="shared" si="2"/>
        <v>N/A</v>
      </c>
      <c r="I11" s="12">
        <v>-4</v>
      </c>
      <c r="J11" s="12">
        <v>-2.87</v>
      </c>
      <c r="K11" s="9" t="s">
        <v>217</v>
      </c>
      <c r="L11" s="9" t="str">
        <f t="shared" si="3"/>
        <v>N/A</v>
      </c>
    </row>
    <row r="12" spans="1:12" x14ac:dyDescent="0.2">
      <c r="A12" s="58" t="s">
        <v>940</v>
      </c>
      <c r="B12" s="9" t="s">
        <v>217</v>
      </c>
      <c r="C12" s="8">
        <v>0.66407452349999996</v>
      </c>
      <c r="D12" s="43" t="str">
        <f t="shared" si="0"/>
        <v>N/A</v>
      </c>
      <c r="E12" s="8">
        <v>3.2268821875999998</v>
      </c>
      <c r="F12" s="43" t="str">
        <f t="shared" si="1"/>
        <v>N/A</v>
      </c>
      <c r="G12" s="8">
        <v>5.6292591318999996</v>
      </c>
      <c r="H12" s="43" t="str">
        <f t="shared" si="2"/>
        <v>N/A</v>
      </c>
      <c r="I12" s="12">
        <v>385.9</v>
      </c>
      <c r="J12" s="12">
        <v>74.45</v>
      </c>
      <c r="K12" s="9" t="s">
        <v>217</v>
      </c>
      <c r="L12" s="9" t="str">
        <f t="shared" si="3"/>
        <v>N/A</v>
      </c>
    </row>
    <row r="13" spans="1:12" x14ac:dyDescent="0.2">
      <c r="A13" s="58" t="s">
        <v>941</v>
      </c>
      <c r="B13" s="11" t="s">
        <v>217</v>
      </c>
      <c r="C13" s="8">
        <v>1.2747258967999999</v>
      </c>
      <c r="D13" s="43" t="str">
        <f t="shared" si="0"/>
        <v>N/A</v>
      </c>
      <c r="E13" s="8">
        <v>1.088453479</v>
      </c>
      <c r="F13" s="43" t="str">
        <f t="shared" si="1"/>
        <v>N/A</v>
      </c>
      <c r="G13" s="8">
        <v>0.93573068810000004</v>
      </c>
      <c r="H13" s="43" t="str">
        <f t="shared" si="2"/>
        <v>N/A</v>
      </c>
      <c r="I13" s="12">
        <v>-14.6</v>
      </c>
      <c r="J13" s="12">
        <v>-14</v>
      </c>
      <c r="K13" s="9" t="s">
        <v>217</v>
      </c>
      <c r="L13" s="9" t="str">
        <f t="shared" si="3"/>
        <v>N/A</v>
      </c>
    </row>
    <row r="14" spans="1:12" ht="12.75" customHeight="1" x14ac:dyDescent="0.2">
      <c r="A14" s="58" t="s">
        <v>942</v>
      </c>
      <c r="B14" s="11" t="s">
        <v>217</v>
      </c>
      <c r="C14" s="8">
        <v>48.769675462999999</v>
      </c>
      <c r="D14" s="43" t="str">
        <f t="shared" si="0"/>
        <v>N/A</v>
      </c>
      <c r="E14" s="8">
        <v>51.346818890999998</v>
      </c>
      <c r="F14" s="43" t="str">
        <f t="shared" si="1"/>
        <v>N/A</v>
      </c>
      <c r="G14" s="8">
        <v>52.099389815000002</v>
      </c>
      <c r="H14" s="43" t="str">
        <f t="shared" si="2"/>
        <v>N/A</v>
      </c>
      <c r="I14" s="12">
        <v>5.2839999999999998</v>
      </c>
      <c r="J14" s="12">
        <v>1.466</v>
      </c>
      <c r="K14" s="9" t="s">
        <v>217</v>
      </c>
      <c r="L14" s="9" t="str">
        <f t="shared" si="3"/>
        <v>N/A</v>
      </c>
    </row>
    <row r="15" spans="1:12" x14ac:dyDescent="0.2">
      <c r="A15" s="58" t="s">
        <v>943</v>
      </c>
      <c r="B15" s="11" t="s">
        <v>217</v>
      </c>
      <c r="C15" s="8">
        <v>6.9126372285000004</v>
      </c>
      <c r="D15" s="43" t="str">
        <f t="shared" si="0"/>
        <v>N/A</v>
      </c>
      <c r="E15" s="8">
        <v>5.8611993350000002</v>
      </c>
      <c r="F15" s="43" t="str">
        <f t="shared" si="1"/>
        <v>N/A</v>
      </c>
      <c r="G15" s="8">
        <v>3.8004084427999998</v>
      </c>
      <c r="H15" s="43" t="str">
        <f t="shared" si="2"/>
        <v>N/A</v>
      </c>
      <c r="I15" s="12">
        <v>-15.2</v>
      </c>
      <c r="J15" s="12">
        <v>-35.200000000000003</v>
      </c>
      <c r="K15" s="9" t="s">
        <v>217</v>
      </c>
      <c r="L15" s="9" t="str">
        <f t="shared" si="3"/>
        <v>N/A</v>
      </c>
    </row>
    <row r="16" spans="1:12" ht="12.75" customHeight="1" x14ac:dyDescent="0.2">
      <c r="A16" s="58" t="s">
        <v>944</v>
      </c>
      <c r="B16" s="11" t="s">
        <v>217</v>
      </c>
      <c r="C16" s="8">
        <v>11.838004026</v>
      </c>
      <c r="D16" s="43" t="str">
        <f t="shared" si="0"/>
        <v>N/A</v>
      </c>
      <c r="E16" s="8">
        <v>11.447439513000001</v>
      </c>
      <c r="F16" s="43" t="str">
        <f t="shared" si="1"/>
        <v>N/A</v>
      </c>
      <c r="G16" s="8">
        <v>10.206266715</v>
      </c>
      <c r="H16" s="43" t="str">
        <f t="shared" si="2"/>
        <v>N/A</v>
      </c>
      <c r="I16" s="12">
        <v>-3.3</v>
      </c>
      <c r="J16" s="12">
        <v>-10.8</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26.404215824000001</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65.398417671999994</v>
      </c>
      <c r="H18" s="43" t="str">
        <f t="shared" si="2"/>
        <v>N/A</v>
      </c>
      <c r="I18" s="12" t="s">
        <v>217</v>
      </c>
      <c r="J18" s="12" t="s">
        <v>217</v>
      </c>
      <c r="K18" s="9" t="s">
        <v>217</v>
      </c>
      <c r="L18" s="9" t="str">
        <f t="shared" si="3"/>
        <v>N/A</v>
      </c>
    </row>
    <row r="19" spans="1:12" ht="12.75" customHeight="1" x14ac:dyDescent="0.2">
      <c r="A19" s="16" t="s">
        <v>132</v>
      </c>
      <c r="B19" s="1" t="s">
        <v>217</v>
      </c>
      <c r="C19" s="35">
        <v>3536</v>
      </c>
      <c r="D19" s="43" t="str">
        <f t="shared" si="0"/>
        <v>N/A</v>
      </c>
      <c r="E19" s="35">
        <v>957</v>
      </c>
      <c r="F19" s="43" t="str">
        <f t="shared" si="1"/>
        <v>N/A</v>
      </c>
      <c r="G19" s="35">
        <v>1669</v>
      </c>
      <c r="H19" s="43" t="str">
        <f t="shared" si="2"/>
        <v>N/A</v>
      </c>
      <c r="I19" s="12">
        <v>-72.900000000000006</v>
      </c>
      <c r="J19" s="12">
        <v>74.400000000000006</v>
      </c>
      <c r="K19" s="35" t="s">
        <v>217</v>
      </c>
      <c r="L19" s="9" t="str">
        <f t="shared" si="3"/>
        <v>N/A</v>
      </c>
    </row>
    <row r="20" spans="1:12" ht="12.75" customHeight="1" x14ac:dyDescent="0.2">
      <c r="A20" s="16" t="s">
        <v>133</v>
      </c>
      <c r="B20" s="47" t="s">
        <v>280</v>
      </c>
      <c r="C20" s="8">
        <v>0.62551079249999997</v>
      </c>
      <c r="D20" s="43" t="str">
        <f>IF($B20="N/A","N/A",IF(C20&gt;=2,"No",IF(C20&lt;0,"No","Yes")))</f>
        <v>Yes</v>
      </c>
      <c r="E20" s="8">
        <v>0.15343201940000001</v>
      </c>
      <c r="F20" s="43" t="str">
        <f>IF($B20="N/A","N/A",IF(E20&gt;=2,"No",IF(E20&lt;0,"No","Yes")))</f>
        <v>Yes</v>
      </c>
      <c r="G20" s="8">
        <v>0.2586081335</v>
      </c>
      <c r="H20" s="43" t="str">
        <f>IF($B20="N/A","N/A",IF(G20&gt;=2,"No",IF(G20&lt;0,"No","Yes")))</f>
        <v>Yes</v>
      </c>
      <c r="I20" s="12">
        <v>-75.5</v>
      </c>
      <c r="J20" s="12">
        <v>68.55</v>
      </c>
      <c r="K20" s="9" t="s">
        <v>217</v>
      </c>
      <c r="L20" s="9" t="str">
        <f t="shared" si="3"/>
        <v>N/A</v>
      </c>
    </row>
    <row r="21" spans="1:12" ht="25.5" x14ac:dyDescent="0.2">
      <c r="A21" s="2" t="s">
        <v>134</v>
      </c>
      <c r="B21" s="47" t="s">
        <v>217</v>
      </c>
      <c r="C21" s="46">
        <v>2408899</v>
      </c>
      <c r="D21" s="43" t="str">
        <f t="shared" ref="D21:D26" si="4">IF($B21="N/A","N/A",IF(C21&gt;10,"No",IF(C21&lt;-10,"No","Yes")))</f>
        <v>N/A</v>
      </c>
      <c r="E21" s="46">
        <v>1218356</v>
      </c>
      <c r="F21" s="43" t="str">
        <f t="shared" ref="F21:F26" si="5">IF($B21="N/A","N/A",IF(E21&gt;10,"No",IF(E21&lt;-10,"No","Yes")))</f>
        <v>N/A</v>
      </c>
      <c r="G21" s="46">
        <v>2788027</v>
      </c>
      <c r="H21" s="43" t="str">
        <f t="shared" ref="H21:H26" si="6">IF($B21="N/A","N/A",IF(G21&gt;10,"No",IF(G21&lt;-10,"No","Yes")))</f>
        <v>N/A</v>
      </c>
      <c r="I21" s="12">
        <v>-49.4</v>
      </c>
      <c r="J21" s="12">
        <v>128.80000000000001</v>
      </c>
      <c r="K21" s="9" t="s">
        <v>217</v>
      </c>
      <c r="L21" s="9" t="str">
        <f t="shared" si="3"/>
        <v>N/A</v>
      </c>
    </row>
    <row r="22" spans="1:12" ht="13.5" customHeight="1" x14ac:dyDescent="0.2">
      <c r="A22" s="2" t="s">
        <v>1725</v>
      </c>
      <c r="B22" s="47" t="s">
        <v>217</v>
      </c>
      <c r="C22" s="46">
        <v>681.24971718999996</v>
      </c>
      <c r="D22" s="43" t="str">
        <f t="shared" si="4"/>
        <v>N/A</v>
      </c>
      <c r="E22" s="46">
        <v>1273.0992685000001</v>
      </c>
      <c r="F22" s="43" t="str">
        <f t="shared" si="5"/>
        <v>N/A</v>
      </c>
      <c r="G22" s="46">
        <v>1670.4775314999999</v>
      </c>
      <c r="H22" s="43" t="str">
        <f t="shared" si="6"/>
        <v>N/A</v>
      </c>
      <c r="I22" s="12">
        <v>86.88</v>
      </c>
      <c r="J22" s="12">
        <v>31.21</v>
      </c>
      <c r="K22" s="9" t="s">
        <v>217</v>
      </c>
      <c r="L22" s="9" t="str">
        <f t="shared" si="3"/>
        <v>N/A</v>
      </c>
    </row>
    <row r="23" spans="1:12" ht="12.75" customHeight="1" x14ac:dyDescent="0.2">
      <c r="A23" s="16" t="s">
        <v>135</v>
      </c>
      <c r="B23" s="34" t="s">
        <v>217</v>
      </c>
      <c r="C23" s="1">
        <v>1391</v>
      </c>
      <c r="D23" s="43" t="str">
        <f t="shared" si="4"/>
        <v>N/A</v>
      </c>
      <c r="E23" s="1">
        <v>474</v>
      </c>
      <c r="F23" s="43" t="str">
        <f t="shared" si="5"/>
        <v>N/A</v>
      </c>
      <c r="G23" s="1">
        <v>687</v>
      </c>
      <c r="H23" s="43" t="str">
        <f t="shared" si="6"/>
        <v>N/A</v>
      </c>
      <c r="I23" s="12">
        <v>-65.900000000000006</v>
      </c>
      <c r="J23" s="12">
        <v>44.94</v>
      </c>
      <c r="K23" s="35" t="s">
        <v>217</v>
      </c>
      <c r="L23" s="9" t="str">
        <f t="shared" si="3"/>
        <v>N/A</v>
      </c>
    </row>
    <row r="24" spans="1:12" ht="12.75" customHeight="1" x14ac:dyDescent="0.2">
      <c r="A24" s="16" t="s">
        <v>136</v>
      </c>
      <c r="B24" s="34" t="s">
        <v>217</v>
      </c>
      <c r="C24" s="13">
        <v>0.2460649074</v>
      </c>
      <c r="D24" s="43" t="str">
        <f t="shared" si="4"/>
        <v>N/A</v>
      </c>
      <c r="E24" s="13">
        <v>7.5994542499999998E-2</v>
      </c>
      <c r="F24" s="43" t="str">
        <f t="shared" si="5"/>
        <v>N/A</v>
      </c>
      <c r="G24" s="13">
        <v>0.1064492437</v>
      </c>
      <c r="H24" s="43" t="str">
        <f t="shared" si="6"/>
        <v>N/A</v>
      </c>
      <c r="I24" s="12">
        <v>-69.099999999999994</v>
      </c>
      <c r="J24" s="12">
        <v>40.07</v>
      </c>
      <c r="K24" s="9" t="s">
        <v>217</v>
      </c>
      <c r="L24" s="9" t="str">
        <f t="shared" si="3"/>
        <v>N/A</v>
      </c>
    </row>
    <row r="25" spans="1:12" ht="25.5" x14ac:dyDescent="0.2">
      <c r="A25" s="2" t="s">
        <v>137</v>
      </c>
      <c r="B25" s="34" t="s">
        <v>217</v>
      </c>
      <c r="C25" s="14">
        <v>2146100</v>
      </c>
      <c r="D25" s="43" t="str">
        <f t="shared" si="4"/>
        <v>N/A</v>
      </c>
      <c r="E25" s="14">
        <v>1068415</v>
      </c>
      <c r="F25" s="43" t="str">
        <f t="shared" si="5"/>
        <v>N/A</v>
      </c>
      <c r="G25" s="14">
        <v>2261268</v>
      </c>
      <c r="H25" s="43" t="str">
        <f t="shared" si="6"/>
        <v>N/A</v>
      </c>
      <c r="I25" s="12">
        <v>-50.2</v>
      </c>
      <c r="J25" s="12">
        <v>111.6</v>
      </c>
      <c r="K25" s="9" t="s">
        <v>217</v>
      </c>
      <c r="L25" s="9" t="str">
        <f t="shared" si="3"/>
        <v>N/A</v>
      </c>
    </row>
    <row r="26" spans="1:12" ht="25.5" x14ac:dyDescent="0.2">
      <c r="A26" s="2" t="s">
        <v>947</v>
      </c>
      <c r="B26" s="34" t="s">
        <v>217</v>
      </c>
      <c r="C26" s="14">
        <v>1542.8468728</v>
      </c>
      <c r="D26" s="43" t="str">
        <f t="shared" si="4"/>
        <v>N/A</v>
      </c>
      <c r="E26" s="14">
        <v>2254.0400844000001</v>
      </c>
      <c r="F26" s="43" t="str">
        <f t="shared" si="5"/>
        <v>N/A</v>
      </c>
      <c r="G26" s="14">
        <v>3291.5109170000001</v>
      </c>
      <c r="H26" s="43" t="str">
        <f t="shared" si="6"/>
        <v>N/A</v>
      </c>
      <c r="I26" s="12">
        <v>46.1</v>
      </c>
      <c r="J26" s="12">
        <v>46.03</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561762</v>
      </c>
      <c r="D6" s="43" t="str">
        <f>IF($B6="N/A","N/A",IF(C6&gt;10,"No",IF(C6&lt;-10,"No","Yes")))</f>
        <v>N/A</v>
      </c>
      <c r="E6" s="35">
        <v>622772</v>
      </c>
      <c r="F6" s="43" t="str">
        <f>IF($B6="N/A","N/A",IF(E6&gt;10,"No",IF(E6&lt;-10,"No","Yes")))</f>
        <v>N/A</v>
      </c>
      <c r="G6" s="35">
        <v>643709</v>
      </c>
      <c r="H6" s="43" t="str">
        <f>IF($B6="N/A","N/A",IF(G6&gt;10,"No",IF(G6&lt;-10,"No","Yes")))</f>
        <v>N/A</v>
      </c>
      <c r="I6" s="12">
        <v>10.86</v>
      </c>
      <c r="J6" s="12">
        <v>3.3620000000000001</v>
      </c>
      <c r="K6" s="49" t="s">
        <v>732</v>
      </c>
      <c r="L6" s="9" t="str">
        <f>IF(J6="Div by 0", "N/A", IF(K6="N/A","N/A", IF(J6&gt;VALUE(MID(K6,1,2)), "No", IF(J6&lt;-1*VALUE(MID(K6,1,2)), "No", "Yes"))))</f>
        <v>Yes</v>
      </c>
    </row>
    <row r="7" spans="1:12" x14ac:dyDescent="0.2">
      <c r="A7" s="16" t="s">
        <v>59</v>
      </c>
      <c r="B7" s="35" t="s">
        <v>217</v>
      </c>
      <c r="C7" s="35">
        <v>468638.87</v>
      </c>
      <c r="D7" s="43" t="str">
        <f>IF($B7="N/A","N/A",IF(C7&gt;10,"No",IF(C7&lt;-10,"No","Yes")))</f>
        <v>N/A</v>
      </c>
      <c r="E7" s="35">
        <v>509252.04</v>
      </c>
      <c r="F7" s="43" t="str">
        <f>IF($B7="N/A","N/A",IF(E7&gt;10,"No",IF(E7&lt;-10,"No","Yes")))</f>
        <v>N/A</v>
      </c>
      <c r="G7" s="35">
        <v>550910.31999999995</v>
      </c>
      <c r="H7" s="43" t="str">
        <f>IF($B7="N/A","N/A",IF(G7&gt;10,"No",IF(G7&lt;-10,"No","Yes")))</f>
        <v>N/A</v>
      </c>
      <c r="I7" s="12">
        <v>8.6660000000000004</v>
      </c>
      <c r="J7" s="12">
        <v>8.18</v>
      </c>
      <c r="K7" s="49" t="s">
        <v>733</v>
      </c>
      <c r="L7" s="9" t="str">
        <f>IF(J7="Div by 0", "N/A", IF(K7="N/A","N/A", IF(J7&gt;VALUE(MID(K7,1,2)), "No", IF(J7&lt;-1*VALUE(MID(K7,1,2)), "No", "Yes"))))</f>
        <v>Yes</v>
      </c>
    </row>
    <row r="8" spans="1:12" x14ac:dyDescent="0.2">
      <c r="A8" s="66" t="s">
        <v>143</v>
      </c>
      <c r="B8" s="35" t="s">
        <v>217</v>
      </c>
      <c r="C8" s="35">
        <v>55643</v>
      </c>
      <c r="D8" s="43" t="str">
        <f>IF($B8="N/A","N/A",IF(C8&gt;10,"No",IF(C8&lt;-10,"No","Yes")))</f>
        <v>N/A</v>
      </c>
      <c r="E8" s="35">
        <v>78052</v>
      </c>
      <c r="F8" s="43" t="str">
        <f>IF($B8="N/A","N/A",IF(E8&gt;10,"No",IF(E8&lt;-10,"No","Yes")))</f>
        <v>N/A</v>
      </c>
      <c r="G8" s="35">
        <v>32756</v>
      </c>
      <c r="H8" s="43" t="str">
        <f>IF($B8="N/A","N/A",IF(G8&gt;10,"No",IF(G8&lt;-10,"No","Yes")))</f>
        <v>N/A</v>
      </c>
      <c r="I8" s="12">
        <v>40.270000000000003</v>
      </c>
      <c r="J8" s="12">
        <v>-58</v>
      </c>
      <c r="K8" s="35" t="s">
        <v>217</v>
      </c>
      <c r="L8" s="9" t="str">
        <f>IF(J8="Div by 0", "N/A", IF(K8="N/A","N/A", IF(J8&gt;VALUE(MID(K8,1,2)), "No", IF(J8&lt;-1*VALUE(MID(K8,1,2)), "No", "Yes"))))</f>
        <v>N/A</v>
      </c>
    </row>
    <row r="9" spans="1:12" x14ac:dyDescent="0.2">
      <c r="A9" s="16" t="s">
        <v>681</v>
      </c>
      <c r="B9" s="35" t="s">
        <v>217</v>
      </c>
      <c r="C9" s="35">
        <v>15612</v>
      </c>
      <c r="D9" s="43" t="str">
        <f t="shared" ref="D9:D11" si="0">IF($B9="N/A","N/A",IF(C9&gt;10,"No",IF(C9&lt;-10,"No","Yes")))</f>
        <v>N/A</v>
      </c>
      <c r="E9" s="35">
        <v>15678</v>
      </c>
      <c r="F9" s="43" t="str">
        <f t="shared" ref="F9:F11" si="1">IF($B9="N/A","N/A",IF(E9&gt;10,"No",IF(E9&lt;-10,"No","Yes")))</f>
        <v>N/A</v>
      </c>
      <c r="G9" s="35">
        <v>11929</v>
      </c>
      <c r="H9" s="43" t="str">
        <f t="shared" ref="H9:H11" si="2">IF($B9="N/A","N/A",IF(G9&gt;10,"No",IF(G9&lt;-10,"No","Yes")))</f>
        <v>N/A</v>
      </c>
      <c r="I9" s="12">
        <v>0.42280000000000001</v>
      </c>
      <c r="J9" s="12">
        <v>-23.9</v>
      </c>
      <c r="K9" s="35" t="s">
        <v>217</v>
      </c>
      <c r="L9" s="9" t="str">
        <f t="shared" ref="L9:L11" si="3">IF(J9="Div by 0", "N/A", IF(K9="N/A","N/A", IF(J9&gt;VALUE(MID(K9,1,2)), "No", IF(J9&lt;-1*VALUE(MID(K9,1,2)), "No", "Yes"))))</f>
        <v>N/A</v>
      </c>
    </row>
    <row r="10" spans="1:12" x14ac:dyDescent="0.2">
      <c r="A10" s="16" t="s">
        <v>424</v>
      </c>
      <c r="B10" s="35" t="s">
        <v>217</v>
      </c>
      <c r="C10" s="35">
        <v>40031</v>
      </c>
      <c r="D10" s="43" t="str">
        <f t="shared" si="0"/>
        <v>N/A</v>
      </c>
      <c r="E10" s="35">
        <v>62374</v>
      </c>
      <c r="F10" s="43" t="str">
        <f t="shared" si="1"/>
        <v>N/A</v>
      </c>
      <c r="G10" s="35">
        <v>20827</v>
      </c>
      <c r="H10" s="43" t="str">
        <f t="shared" si="2"/>
        <v>N/A</v>
      </c>
      <c r="I10" s="12">
        <v>55.81</v>
      </c>
      <c r="J10" s="12">
        <v>-66.599999999999994</v>
      </c>
      <c r="K10" s="35" t="s">
        <v>217</v>
      </c>
      <c r="L10" s="9" t="str">
        <f t="shared" si="3"/>
        <v>N/A</v>
      </c>
    </row>
    <row r="11" spans="1:12" x14ac:dyDescent="0.2">
      <c r="A11" s="16" t="s">
        <v>173</v>
      </c>
      <c r="B11" s="35" t="s">
        <v>217</v>
      </c>
      <c r="C11" s="8">
        <v>9.9050843596</v>
      </c>
      <c r="D11" s="43" t="str">
        <f t="shared" si="0"/>
        <v>N/A</v>
      </c>
      <c r="E11" s="8">
        <v>12.532997630000001</v>
      </c>
      <c r="F11" s="43" t="str">
        <f t="shared" si="1"/>
        <v>N/A</v>
      </c>
      <c r="G11" s="8">
        <v>5.0886347712999997</v>
      </c>
      <c r="H11" s="43" t="str">
        <f t="shared" si="2"/>
        <v>N/A</v>
      </c>
      <c r="I11" s="12">
        <v>26.53</v>
      </c>
      <c r="J11" s="12">
        <v>-59.4</v>
      </c>
      <c r="K11" s="35" t="s">
        <v>217</v>
      </c>
      <c r="L11" s="9" t="str">
        <f t="shared" si="3"/>
        <v>N/A</v>
      </c>
    </row>
    <row r="12" spans="1:12" x14ac:dyDescent="0.2">
      <c r="A12" s="16" t="s">
        <v>144</v>
      </c>
      <c r="B12" s="35" t="s">
        <v>217</v>
      </c>
      <c r="C12" s="35">
        <v>34796.833333000002</v>
      </c>
      <c r="D12" s="43" t="str">
        <f>IF($B12="N/A","N/A",IF(C12&gt;10,"No",IF(C12&lt;-10,"No","Yes")))</f>
        <v>N/A</v>
      </c>
      <c r="E12" s="35">
        <v>50331.666666999998</v>
      </c>
      <c r="F12" s="43" t="str">
        <f>IF($B12="N/A","N/A",IF(E12&gt;10,"No",IF(E12&lt;-10,"No","Yes")))</f>
        <v>N/A</v>
      </c>
      <c r="G12" s="35">
        <v>26285.583332999999</v>
      </c>
      <c r="H12" s="43" t="str">
        <f>IF($B12="N/A","N/A",IF(G12&gt;10,"No",IF(G12&lt;-10,"No","Yes")))</f>
        <v>N/A</v>
      </c>
      <c r="I12" s="12">
        <v>44.64</v>
      </c>
      <c r="J12" s="12">
        <v>-47.8</v>
      </c>
      <c r="K12" s="35" t="s">
        <v>217</v>
      </c>
      <c r="L12" s="9" t="str">
        <f>IF(J12="Div by 0", "N/A", IF(K12="N/A","N/A", IF(J12&gt;VALUE(MID(K12,1,2)), "No", IF(J12&lt;-1*VALUE(MID(K12,1,2)), "No", "Yes"))))</f>
        <v>N/A</v>
      </c>
    </row>
    <row r="13" spans="1:12" s="104" customFormat="1" ht="12.75" customHeight="1" x14ac:dyDescent="0.2">
      <c r="A13" s="2" t="s">
        <v>1656</v>
      </c>
      <c r="B13" s="47" t="s">
        <v>281</v>
      </c>
      <c r="C13" s="13">
        <v>97.990608121999998</v>
      </c>
      <c r="D13" s="11" t="str">
        <f>IF($B13="N/A","N/A",IF(C13&gt;=95,"Yes","No"))</f>
        <v>Yes</v>
      </c>
      <c r="E13" s="13">
        <v>98.103318711</v>
      </c>
      <c r="F13" s="11" t="str">
        <f>IF($B13="N/A","N/A",IF(E13&gt;=95,"Yes","No"))</f>
        <v>Yes</v>
      </c>
      <c r="G13" s="13">
        <v>98.548567753</v>
      </c>
      <c r="H13" s="11" t="str">
        <f>IF($B13="N/A","N/A",IF(G13&gt;=95,"Yes","No"))</f>
        <v>Yes</v>
      </c>
      <c r="I13" s="56">
        <v>0.115</v>
      </c>
      <c r="J13" s="56">
        <v>0.45390000000000003</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97.928482169000006</v>
      </c>
      <c r="D14" s="11" t="str">
        <f>IF($B14="N/A","N/A",IF(C14&gt;95,"Yes","No"))</f>
        <v>Yes</v>
      </c>
      <c r="E14" s="68">
        <v>97.984495128000006</v>
      </c>
      <c r="F14" s="11" t="str">
        <f>IF($B14="N/A","N/A",IF(E14&gt;95,"Yes","No"))</f>
        <v>Yes</v>
      </c>
      <c r="G14" s="68">
        <v>98.317096700999997</v>
      </c>
      <c r="H14" s="11" t="str">
        <f>IF($B14="N/A","N/A",IF(G14&gt;95,"Yes","No"))</f>
        <v>Yes</v>
      </c>
      <c r="I14" s="128">
        <v>5.7200000000000001E-2</v>
      </c>
      <c r="J14" s="128">
        <v>0.33939999999999998</v>
      </c>
      <c r="K14" s="127" t="s">
        <v>733</v>
      </c>
      <c r="L14" s="11" t="str">
        <f t="shared" si="4"/>
        <v>Yes</v>
      </c>
    </row>
    <row r="15" spans="1:12" s="104" customFormat="1" ht="12.75" customHeight="1" x14ac:dyDescent="0.2">
      <c r="A15" s="2" t="s">
        <v>1659</v>
      </c>
      <c r="B15" s="127" t="s">
        <v>217</v>
      </c>
      <c r="C15" s="68">
        <v>3.6670333700000002E-2</v>
      </c>
      <c r="D15" s="129" t="str">
        <f t="shared" ref="D15:D19" si="5">IF($B15="N/A","N/A",IF(C15&gt;10,"No",IF(C15&lt;-10,"No","Yes")))</f>
        <v>N/A</v>
      </c>
      <c r="E15" s="68">
        <v>6.3104956500000003E-2</v>
      </c>
      <c r="F15" s="129" t="str">
        <f t="shared" ref="F15:F19" si="6">IF($B15="N/A","N/A",IF(E15&gt;10,"No",IF(E15&lt;-10,"No","Yes")))</f>
        <v>N/A</v>
      </c>
      <c r="G15" s="68">
        <v>3.5419731599999997E-2</v>
      </c>
      <c r="H15" s="129" t="str">
        <f t="shared" ref="H15:H19" si="7">IF($B15="N/A","N/A",IF(G15&gt;10,"No",IF(G15&lt;-10,"No","Yes")))</f>
        <v>N/A</v>
      </c>
      <c r="I15" s="128">
        <v>72.09</v>
      </c>
      <c r="J15" s="128">
        <v>-43.9</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2.5277608699999999E-2</v>
      </c>
      <c r="D18" s="11" t="str">
        <f t="shared" si="5"/>
        <v>N/A</v>
      </c>
      <c r="E18" s="13">
        <v>5.5236908500000001E-2</v>
      </c>
      <c r="F18" s="11" t="str">
        <f t="shared" si="6"/>
        <v>N/A</v>
      </c>
      <c r="G18" s="13">
        <v>0.1958959716</v>
      </c>
      <c r="H18" s="11" t="str">
        <f t="shared" si="7"/>
        <v>N/A</v>
      </c>
      <c r="I18" s="56">
        <v>118.5</v>
      </c>
      <c r="J18" s="56">
        <v>254.6</v>
      </c>
      <c r="K18" s="47" t="s">
        <v>217</v>
      </c>
      <c r="L18" s="11" t="str">
        <f t="shared" si="4"/>
        <v>N/A</v>
      </c>
    </row>
    <row r="19" spans="1:14" s="104" customFormat="1" ht="27.75" customHeight="1" x14ac:dyDescent="0.2">
      <c r="A19" s="2" t="s">
        <v>1663</v>
      </c>
      <c r="B19" s="47" t="s">
        <v>217</v>
      </c>
      <c r="C19" s="13">
        <v>1.7801129999999999E-4</v>
      </c>
      <c r="D19" s="11" t="str">
        <f t="shared" si="5"/>
        <v>N/A</v>
      </c>
      <c r="E19" s="13">
        <v>4.8171720000000001E-4</v>
      </c>
      <c r="F19" s="11" t="str">
        <f t="shared" si="6"/>
        <v>N/A</v>
      </c>
      <c r="G19" s="13">
        <v>1.5534969999999999E-4</v>
      </c>
      <c r="H19" s="11" t="str">
        <f t="shared" si="7"/>
        <v>N/A</v>
      </c>
      <c r="I19" s="56">
        <v>170.6</v>
      </c>
      <c r="J19" s="56">
        <v>-67.8</v>
      </c>
      <c r="K19" s="47" t="s">
        <v>217</v>
      </c>
      <c r="L19" s="11" t="str">
        <f t="shared" si="4"/>
        <v>N/A</v>
      </c>
    </row>
    <row r="20" spans="1:14" s="104" customFormat="1" x14ac:dyDescent="0.2">
      <c r="A20" s="2" t="s">
        <v>1664</v>
      </c>
      <c r="B20" s="47" t="s">
        <v>217</v>
      </c>
      <c r="C20" s="1">
        <v>11637</v>
      </c>
      <c r="D20" s="11" t="str">
        <f>IF($B20="N/A","N/A",IF(C20&gt;0,"No",IF(C20&lt;0,"No","Yes")))</f>
        <v>N/A</v>
      </c>
      <c r="E20" s="1">
        <v>12552</v>
      </c>
      <c r="F20" s="11" t="str">
        <f>IF($B20="N/A","N/A",IF(E20&gt;0,"No",IF(E20&lt;0,"No","Yes")))</f>
        <v>N/A</v>
      </c>
      <c r="G20" s="1">
        <v>10833</v>
      </c>
      <c r="H20" s="11" t="str">
        <f>IF($B20="N/A","N/A",IF(G20&gt;0,"No",IF(G20&lt;0,"No","Yes")))</f>
        <v>N/A</v>
      </c>
      <c r="I20" s="56">
        <v>7.8630000000000004</v>
      </c>
      <c r="J20" s="56">
        <v>-13.7</v>
      </c>
      <c r="K20" s="47" t="s">
        <v>217</v>
      </c>
      <c r="L20" s="11" t="str">
        <f t="shared" si="4"/>
        <v>N/A</v>
      </c>
    </row>
    <row r="21" spans="1:14" s="104" customFormat="1" x14ac:dyDescent="0.2">
      <c r="A21" s="2" t="s">
        <v>1665</v>
      </c>
      <c r="B21" s="47" t="s">
        <v>282</v>
      </c>
      <c r="C21" s="13">
        <v>2.0715178314</v>
      </c>
      <c r="D21" s="11" t="str">
        <f>IF($B21="N/A","N/A",IF(C21&gt;=5,"No",IF(C21&lt;0,"No","Yes")))</f>
        <v>Yes</v>
      </c>
      <c r="E21" s="13">
        <v>2.0155048718000002</v>
      </c>
      <c r="F21" s="11" t="str">
        <f>IF($B21="N/A","N/A",IF(E21&gt;=5,"No",IF(E21&lt;0,"No","Yes")))</f>
        <v>Yes</v>
      </c>
      <c r="G21" s="13">
        <v>1.6829032994999999</v>
      </c>
      <c r="H21" s="11" t="str">
        <f>IF($B21="N/A","N/A",IF(G21&gt;=5,"No",IF(G21&lt;0,"No","Yes")))</f>
        <v>Yes</v>
      </c>
      <c r="I21" s="56">
        <v>-2.7</v>
      </c>
      <c r="J21" s="56">
        <v>-16.5</v>
      </c>
      <c r="K21" s="11" t="s">
        <v>217</v>
      </c>
      <c r="L21" s="11" t="str">
        <f t="shared" si="4"/>
        <v>N/A</v>
      </c>
    </row>
    <row r="22" spans="1:14" s="104" customFormat="1" ht="12.75" customHeight="1" x14ac:dyDescent="0.2">
      <c r="A22" s="4" t="s">
        <v>1666</v>
      </c>
      <c r="B22" s="127" t="s">
        <v>217</v>
      </c>
      <c r="C22" s="68">
        <v>83.157171091999999</v>
      </c>
      <c r="D22" s="129" t="str">
        <f t="shared" ref="D22:D25" si="8">IF($B22="N/A","N/A",IF(C22&gt;10,"No",IF(C22&lt;-10,"No","Yes")))</f>
        <v>N/A</v>
      </c>
      <c r="E22" s="68">
        <v>84.090184831000002</v>
      </c>
      <c r="F22" s="129" t="str">
        <f t="shared" ref="F22:F25" si="9">IF($B22="N/A","N/A",IF(E22&gt;10,"No",IF(E22&lt;-10,"No","Yes")))</f>
        <v>N/A</v>
      </c>
      <c r="G22" s="68">
        <v>81.842518231</v>
      </c>
      <c r="H22" s="129" t="str">
        <f t="shared" ref="H22:H25" si="10">IF($B22="N/A","N/A",IF(G22&gt;10,"No",IF(G22&lt;-10,"No","Yes")))</f>
        <v>N/A</v>
      </c>
      <c r="I22" s="56">
        <v>1.1220000000000001</v>
      </c>
      <c r="J22" s="56">
        <v>-2.67</v>
      </c>
      <c r="K22" s="127" t="s">
        <v>217</v>
      </c>
      <c r="L22" s="11" t="str">
        <f t="shared" si="4"/>
        <v>N/A</v>
      </c>
    </row>
    <row r="23" spans="1:14" s="104" customFormat="1" ht="12.75" customHeight="1" x14ac:dyDescent="0.2">
      <c r="A23" s="4" t="s">
        <v>1667</v>
      </c>
      <c r="B23" s="127" t="s">
        <v>217</v>
      </c>
      <c r="C23" s="68">
        <v>37.810432241999997</v>
      </c>
      <c r="D23" s="129" t="str">
        <f t="shared" si="8"/>
        <v>N/A</v>
      </c>
      <c r="E23" s="68">
        <v>39.611217336000003</v>
      </c>
      <c r="F23" s="129" t="str">
        <f t="shared" si="9"/>
        <v>N/A</v>
      </c>
      <c r="G23" s="68">
        <v>42.813625035000001</v>
      </c>
      <c r="H23" s="129" t="str">
        <f t="shared" si="10"/>
        <v>N/A</v>
      </c>
      <c r="I23" s="56">
        <v>4.7629999999999999</v>
      </c>
      <c r="J23" s="56">
        <v>8.0850000000000009</v>
      </c>
      <c r="K23" s="127" t="s">
        <v>217</v>
      </c>
      <c r="L23" s="11" t="str">
        <f t="shared" si="4"/>
        <v>N/A</v>
      </c>
    </row>
    <row r="24" spans="1:14" s="104" customFormat="1" ht="12.75" customHeight="1" x14ac:dyDescent="0.2">
      <c r="A24" s="4" t="s">
        <v>1668</v>
      </c>
      <c r="B24" s="127" t="s">
        <v>217</v>
      </c>
      <c r="C24" s="68">
        <v>20.529346051000001</v>
      </c>
      <c r="D24" s="129" t="str">
        <f t="shared" si="8"/>
        <v>N/A</v>
      </c>
      <c r="E24" s="68">
        <v>19.510834927000001</v>
      </c>
      <c r="F24" s="129" t="str">
        <f t="shared" si="9"/>
        <v>N/A</v>
      </c>
      <c r="G24" s="68">
        <v>21.859134127000001</v>
      </c>
      <c r="H24" s="129" t="str">
        <f t="shared" si="10"/>
        <v>N/A</v>
      </c>
      <c r="I24" s="56">
        <v>-4.96</v>
      </c>
      <c r="J24" s="56">
        <v>12.04</v>
      </c>
      <c r="K24" s="127" t="s">
        <v>217</v>
      </c>
      <c r="L24" s="11" t="str">
        <f t="shared" si="4"/>
        <v>N/A</v>
      </c>
    </row>
    <row r="25" spans="1:14" s="104" customFormat="1" ht="12.75" customHeight="1" x14ac:dyDescent="0.2">
      <c r="A25" s="4" t="s">
        <v>1669</v>
      </c>
      <c r="B25" s="127" t="s">
        <v>217</v>
      </c>
      <c r="C25" s="68">
        <v>0.1804588812</v>
      </c>
      <c r="D25" s="129" t="str">
        <f t="shared" si="8"/>
        <v>N/A</v>
      </c>
      <c r="E25" s="68">
        <v>0.17527087320000001</v>
      </c>
      <c r="F25" s="129" t="str">
        <f t="shared" si="9"/>
        <v>N/A</v>
      </c>
      <c r="G25" s="68">
        <v>0.15692790549999999</v>
      </c>
      <c r="H25" s="129" t="str">
        <f t="shared" si="10"/>
        <v>N/A</v>
      </c>
      <c r="I25" s="56">
        <v>-2.87</v>
      </c>
      <c r="J25" s="56">
        <v>-10.5</v>
      </c>
      <c r="K25" s="127" t="s">
        <v>217</v>
      </c>
      <c r="L25" s="11" t="str">
        <f t="shared" si="4"/>
        <v>N/A</v>
      </c>
    </row>
    <row r="26" spans="1:14" x14ac:dyDescent="0.2">
      <c r="A26" s="2" t="s">
        <v>1670</v>
      </c>
      <c r="B26" s="47" t="s">
        <v>221</v>
      </c>
      <c r="C26" s="1">
        <v>0</v>
      </c>
      <c r="D26" s="43" t="str">
        <f>IF($B26="N/A","N/A",IF(C26&gt;0,"No",IF(C26&lt;0,"No","Yes")))</f>
        <v>Yes</v>
      </c>
      <c r="E26" s="1">
        <v>0</v>
      </c>
      <c r="F26" s="43" t="str">
        <f>IF($B26="N/A","N/A",IF(E26&gt;0,"No",IF(E26&lt;0,"No","Yes")))</f>
        <v>Yes</v>
      </c>
      <c r="G26" s="1">
        <v>0</v>
      </c>
      <c r="H26" s="43" t="str">
        <f>IF($B26="N/A","N/A",IF(G26&gt;0,"No",IF(G26&lt;0,"No","Yes")))</f>
        <v>Yes</v>
      </c>
      <c r="I26" s="12" t="s">
        <v>1743</v>
      </c>
      <c r="J26" s="12" t="s">
        <v>1743</v>
      </c>
      <c r="K26" s="44" t="s">
        <v>217</v>
      </c>
      <c r="L26" s="9" t="str">
        <f t="shared" ref="L26:L74" si="11">IF(J26="Div by 0", "N/A", IF(K26="N/A","N/A", IF(J26&gt;VALUE(MID(K26,1,2)), "No", IF(J26&lt;-1*VALUE(MID(K26,1,2)), "No", "Yes"))))</f>
        <v>N/A</v>
      </c>
    </row>
    <row r="27" spans="1:14" x14ac:dyDescent="0.2">
      <c r="A27" s="6" t="s">
        <v>149</v>
      </c>
      <c r="B27" s="47" t="s">
        <v>283</v>
      </c>
      <c r="C27" s="8">
        <v>0</v>
      </c>
      <c r="D27" s="43" t="str">
        <f>IF($B27="N/A","N/A",IF(C27&gt;=10,"No",IF(C27&lt;0,"No","Yes")))</f>
        <v>Yes</v>
      </c>
      <c r="E27" s="8">
        <v>0</v>
      </c>
      <c r="F27" s="43" t="str">
        <f>IF($B27="N/A","N/A",IF(E27&gt;=10,"No",IF(E27&lt;0,"No","Yes")))</f>
        <v>Yes</v>
      </c>
      <c r="G27" s="8">
        <v>0</v>
      </c>
      <c r="H27" s="43" t="str">
        <f>IF($B27="N/A","N/A",IF(G27&gt;=10,"No",IF(G27&lt;0,"No","Yes")))</f>
        <v>Yes</v>
      </c>
      <c r="I27" s="12" t="s">
        <v>1743</v>
      </c>
      <c r="J27" s="12" t="s">
        <v>1743</v>
      </c>
      <c r="K27" s="44" t="s">
        <v>217</v>
      </c>
      <c r="L27" s="9" t="str">
        <f t="shared" si="11"/>
        <v>N/A</v>
      </c>
    </row>
    <row r="28" spans="1:14" x14ac:dyDescent="0.2">
      <c r="A28" s="2" t="s">
        <v>425</v>
      </c>
      <c r="B28" s="34" t="s">
        <v>217</v>
      </c>
      <c r="C28" s="13" t="s">
        <v>1743</v>
      </c>
      <c r="D28" s="70" t="str">
        <f t="shared" ref="D28:D31" si="12">IF($B28="N/A","N/A",IF(C28&gt;10,"No",IF(C28&lt;-10,"No","Yes")))</f>
        <v>N/A</v>
      </c>
      <c r="E28" s="13" t="s">
        <v>1743</v>
      </c>
      <c r="F28" s="43" t="str">
        <f t="shared" ref="F28:F31" si="13">IF($B28="N/A","N/A",IF(E28&gt;10,"No",IF(E28&lt;-10,"No","Yes")))</f>
        <v>N/A</v>
      </c>
      <c r="G28" s="13" t="s">
        <v>1743</v>
      </c>
      <c r="H28" s="43" t="str">
        <f t="shared" ref="H28:H31" si="14">IF($B28="N/A","N/A",IF(G28&gt;10,"No",IF(G28&lt;-10,"No","Yes")))</f>
        <v>N/A</v>
      </c>
      <c r="I28" s="12" t="s">
        <v>1743</v>
      </c>
      <c r="J28" s="12" t="s">
        <v>1743</v>
      </c>
      <c r="K28" s="44" t="s">
        <v>217</v>
      </c>
      <c r="L28" s="9" t="str">
        <f t="shared" si="11"/>
        <v>N/A</v>
      </c>
    </row>
    <row r="29" spans="1:14" x14ac:dyDescent="0.2">
      <c r="A29" s="2" t="s">
        <v>426</v>
      </c>
      <c r="B29" s="34" t="s">
        <v>217</v>
      </c>
      <c r="C29" s="13" t="s">
        <v>1743</v>
      </c>
      <c r="D29" s="70" t="str">
        <f t="shared" si="12"/>
        <v>N/A</v>
      </c>
      <c r="E29" s="13" t="s">
        <v>1743</v>
      </c>
      <c r="F29" s="43" t="str">
        <f t="shared" si="13"/>
        <v>N/A</v>
      </c>
      <c r="G29" s="13" t="s">
        <v>1743</v>
      </c>
      <c r="H29" s="43" t="str">
        <f t="shared" si="14"/>
        <v>N/A</v>
      </c>
      <c r="I29" s="12" t="s">
        <v>1743</v>
      </c>
      <c r="J29" s="12" t="s">
        <v>1743</v>
      </c>
      <c r="K29" s="44" t="s">
        <v>217</v>
      </c>
      <c r="L29" s="9" t="str">
        <f t="shared" si="11"/>
        <v>N/A</v>
      </c>
    </row>
    <row r="30" spans="1:14" x14ac:dyDescent="0.2">
      <c r="A30" s="2" t="s">
        <v>422</v>
      </c>
      <c r="B30" s="34" t="s">
        <v>217</v>
      </c>
      <c r="C30" s="13" t="s">
        <v>1743</v>
      </c>
      <c r="D30" s="70" t="str">
        <f t="shared" si="12"/>
        <v>N/A</v>
      </c>
      <c r="E30" s="13" t="s">
        <v>1743</v>
      </c>
      <c r="F30" s="43" t="str">
        <f t="shared" si="13"/>
        <v>N/A</v>
      </c>
      <c r="G30" s="13" t="s">
        <v>1743</v>
      </c>
      <c r="H30" s="43" t="str">
        <f t="shared" si="14"/>
        <v>N/A</v>
      </c>
      <c r="I30" s="12" t="s">
        <v>1743</v>
      </c>
      <c r="J30" s="12" t="s">
        <v>1743</v>
      </c>
      <c r="K30" s="44" t="s">
        <v>217</v>
      </c>
      <c r="L30" s="9" t="str">
        <f t="shared" si="11"/>
        <v>N/A</v>
      </c>
    </row>
    <row r="31" spans="1:14" x14ac:dyDescent="0.2">
      <c r="A31" s="2" t="s">
        <v>423</v>
      </c>
      <c r="B31" s="34" t="s">
        <v>217</v>
      </c>
      <c r="C31" s="13" t="s">
        <v>1743</v>
      </c>
      <c r="D31" s="70" t="str">
        <f t="shared" si="12"/>
        <v>N/A</v>
      </c>
      <c r="E31" s="13" t="s">
        <v>1743</v>
      </c>
      <c r="F31" s="43" t="str">
        <f t="shared" si="13"/>
        <v>N/A</v>
      </c>
      <c r="G31" s="13" t="s">
        <v>1743</v>
      </c>
      <c r="H31" s="43" t="str">
        <f t="shared" si="14"/>
        <v>N/A</v>
      </c>
      <c r="I31" s="12" t="s">
        <v>1743</v>
      </c>
      <c r="J31" s="12" t="s">
        <v>1743</v>
      </c>
      <c r="K31" s="44" t="s">
        <v>217</v>
      </c>
      <c r="L31" s="9" t="str">
        <f t="shared" si="11"/>
        <v>N/A</v>
      </c>
    </row>
    <row r="32" spans="1:14" x14ac:dyDescent="0.2">
      <c r="A32" s="2" t="s">
        <v>948</v>
      </c>
      <c r="B32" s="34" t="s">
        <v>217</v>
      </c>
      <c r="C32" s="68">
        <v>11.312263912000001</v>
      </c>
      <c r="D32" s="70" t="str">
        <f>IF($B32="N/A","N/A",IF(C32&gt;10,"No",IF(C32&lt;-10,"No","Yes")))</f>
        <v>N/A</v>
      </c>
      <c r="E32" s="68">
        <v>12.048068956</v>
      </c>
      <c r="F32" s="70" t="str">
        <f>IF($B32="N/A","N/A",IF(E32&gt;10,"No",IF(E32&lt;-10,"No","Yes")))</f>
        <v>N/A</v>
      </c>
      <c r="G32" s="68">
        <v>12.365525416000001</v>
      </c>
      <c r="H32" s="70" t="str">
        <f>IF($B32="N/A","N/A",IF(G32&gt;10,"No",IF(G32&lt;-10,"No","Yes")))</f>
        <v>N/A</v>
      </c>
      <c r="I32" s="12">
        <v>6.5039999999999996</v>
      </c>
      <c r="J32" s="12">
        <v>2.6349999999999998</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99.917402744</v>
      </c>
      <c r="D34" s="43" t="str">
        <f>IF($B34="N/A","N/A",IF(C34&gt;=98,"Yes","No"))</f>
        <v>Yes</v>
      </c>
      <c r="E34" s="13">
        <v>99.925173258000001</v>
      </c>
      <c r="F34" s="43" t="str">
        <f>IF($B34="N/A","N/A",IF(E34&gt;=98,"Yes","No"))</f>
        <v>Yes</v>
      </c>
      <c r="G34" s="13">
        <v>99.927140991000002</v>
      </c>
      <c r="H34" s="43" t="str">
        <f>IF($B34="N/A","N/A",IF(G34&gt;=98,"Yes","No"))</f>
        <v>Yes</v>
      </c>
      <c r="I34" s="12">
        <v>7.7999999999999996E-3</v>
      </c>
      <c r="J34" s="12">
        <v>2E-3</v>
      </c>
      <c r="K34" s="44" t="s">
        <v>733</v>
      </c>
      <c r="L34" s="9" t="str">
        <f t="shared" si="11"/>
        <v>Yes</v>
      </c>
    </row>
    <row r="35" spans="1:14" x14ac:dyDescent="0.2">
      <c r="A35" s="2" t="s">
        <v>18</v>
      </c>
      <c r="B35" s="47" t="s">
        <v>281</v>
      </c>
      <c r="C35" s="13">
        <v>99.978104607000006</v>
      </c>
      <c r="D35" s="43" t="str">
        <f>IF($B35="N/A","N/A",IF(C35&gt;=95,"Yes","No"))</f>
        <v>Yes</v>
      </c>
      <c r="E35" s="13">
        <v>99.852112812000001</v>
      </c>
      <c r="F35" s="43" t="str">
        <f>IF($B35="N/A","N/A",IF(E35&gt;=95,"Yes","No"))</f>
        <v>Yes</v>
      </c>
      <c r="G35" s="13">
        <v>99.729691521999996</v>
      </c>
      <c r="H35" s="43" t="str">
        <f>IF($B35="N/A","N/A",IF(G35&gt;=95,"Yes","No"))</f>
        <v>Yes</v>
      </c>
      <c r="I35" s="12">
        <v>-0.126</v>
      </c>
      <c r="J35" s="12">
        <v>-0.123</v>
      </c>
      <c r="K35" s="44" t="s">
        <v>733</v>
      </c>
      <c r="L35" s="9" t="str">
        <f t="shared" si="11"/>
        <v>Yes</v>
      </c>
    </row>
    <row r="36" spans="1:14" x14ac:dyDescent="0.2">
      <c r="A36" s="2" t="s">
        <v>23</v>
      </c>
      <c r="B36" s="34" t="s">
        <v>217</v>
      </c>
      <c r="C36" s="13">
        <v>23.341379445000001</v>
      </c>
      <c r="D36" s="43" t="str">
        <f t="shared" ref="D36:D41" si="15">IF($B36="N/A","N/A",IF(C36&gt;10,"No",IF(C36&lt;-10,"No","Yes")))</f>
        <v>N/A</v>
      </c>
      <c r="E36" s="13">
        <v>23.592903983999999</v>
      </c>
      <c r="F36" s="43" t="str">
        <f t="shared" ref="F36:F41" si="16">IF($B36="N/A","N/A",IF(E36&gt;10,"No",IF(E36&lt;-10,"No","Yes")))</f>
        <v>N/A</v>
      </c>
      <c r="G36" s="13">
        <v>23.518391074</v>
      </c>
      <c r="H36" s="43" t="str">
        <f t="shared" ref="H36:H41" si="17">IF($B36="N/A","N/A",IF(G36&gt;10,"No",IF(G36&lt;-10,"No","Yes")))</f>
        <v>N/A</v>
      </c>
      <c r="I36" s="12">
        <v>1.0780000000000001</v>
      </c>
      <c r="J36" s="12">
        <v>-0.316</v>
      </c>
      <c r="K36" s="44" t="s">
        <v>733</v>
      </c>
      <c r="L36" s="9" t="str">
        <f t="shared" si="11"/>
        <v>Yes</v>
      </c>
    </row>
    <row r="37" spans="1:14" x14ac:dyDescent="0.2">
      <c r="A37" s="2" t="s">
        <v>24</v>
      </c>
      <c r="B37" s="34" t="s">
        <v>217</v>
      </c>
      <c r="C37" s="13">
        <v>2.0763241372999999</v>
      </c>
      <c r="D37" s="43" t="str">
        <f t="shared" si="15"/>
        <v>N/A</v>
      </c>
      <c r="E37" s="13">
        <v>2.0391090157999998</v>
      </c>
      <c r="F37" s="43" t="str">
        <f t="shared" si="16"/>
        <v>N/A</v>
      </c>
      <c r="G37" s="13">
        <v>1.9850584658999999</v>
      </c>
      <c r="H37" s="43" t="str">
        <f t="shared" si="17"/>
        <v>N/A</v>
      </c>
      <c r="I37" s="12">
        <v>-1.79</v>
      </c>
      <c r="J37" s="12">
        <v>-2.65</v>
      </c>
      <c r="K37" s="44" t="s">
        <v>733</v>
      </c>
      <c r="L37" s="9" t="str">
        <f t="shared" si="11"/>
        <v>Yes</v>
      </c>
    </row>
    <row r="38" spans="1:14" x14ac:dyDescent="0.2">
      <c r="A38" s="2" t="s">
        <v>25</v>
      </c>
      <c r="B38" s="34" t="s">
        <v>217</v>
      </c>
      <c r="C38" s="13">
        <v>17.202836788999999</v>
      </c>
      <c r="D38" s="43" t="str">
        <f t="shared" si="15"/>
        <v>N/A</v>
      </c>
      <c r="E38" s="13">
        <v>16.674320617999999</v>
      </c>
      <c r="F38" s="43" t="str">
        <f t="shared" si="16"/>
        <v>N/A</v>
      </c>
      <c r="G38" s="13">
        <v>16.420773983</v>
      </c>
      <c r="H38" s="43" t="str">
        <f t="shared" si="17"/>
        <v>N/A</v>
      </c>
      <c r="I38" s="12">
        <v>-3.07</v>
      </c>
      <c r="J38" s="12">
        <v>-1.52</v>
      </c>
      <c r="K38" s="44" t="s">
        <v>733</v>
      </c>
      <c r="L38" s="9" t="str">
        <f t="shared" si="11"/>
        <v>Yes</v>
      </c>
    </row>
    <row r="39" spans="1:14" x14ac:dyDescent="0.2">
      <c r="A39" s="2" t="s">
        <v>26</v>
      </c>
      <c r="B39" s="47" t="s">
        <v>217</v>
      </c>
      <c r="C39" s="13">
        <v>0.66896657299999995</v>
      </c>
      <c r="D39" s="11" t="str">
        <f t="shared" si="15"/>
        <v>N/A</v>
      </c>
      <c r="E39" s="13">
        <v>0.67103209519999996</v>
      </c>
      <c r="F39" s="11" t="str">
        <f t="shared" si="16"/>
        <v>N/A</v>
      </c>
      <c r="G39" s="13">
        <v>0.66101297329999997</v>
      </c>
      <c r="H39" s="11" t="str">
        <f t="shared" si="17"/>
        <v>N/A</v>
      </c>
      <c r="I39" s="12">
        <v>0.30880000000000002</v>
      </c>
      <c r="J39" s="12">
        <v>-1.49</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56.710493055999997</v>
      </c>
      <c r="D42" s="11" t="str">
        <f>IF($B42="N/A","N/A",IF(C42&gt;=5,"No",IF(C42&lt;0,"No","Yes")))</f>
        <v>No</v>
      </c>
      <c r="E42" s="13">
        <v>57.022634287000002</v>
      </c>
      <c r="F42" s="11" t="str">
        <f>IF($B42="N/A","N/A",IF(E42&gt;=5,"No",IF(E42&lt;0,"No","Yes")))</f>
        <v>No</v>
      </c>
      <c r="G42" s="13">
        <v>57.414763503000003</v>
      </c>
      <c r="H42" s="11" t="str">
        <f>IF($B42="N/A","N/A",IF(G42&gt;=5,"No",IF(G42&lt;0,"No","Yes")))</f>
        <v>No</v>
      </c>
      <c r="I42" s="12">
        <v>0.5504</v>
      </c>
      <c r="J42" s="12">
        <v>0.68769999999999998</v>
      </c>
      <c r="K42" s="44" t="s">
        <v>733</v>
      </c>
      <c r="L42" s="9" t="str">
        <f t="shared" si="11"/>
        <v>Yes</v>
      </c>
    </row>
    <row r="43" spans="1:14" x14ac:dyDescent="0.2">
      <c r="A43" s="2" t="s">
        <v>63</v>
      </c>
      <c r="B43" s="47" t="s">
        <v>217</v>
      </c>
      <c r="C43" s="13">
        <v>54.127370665999997</v>
      </c>
      <c r="D43" s="11" t="str">
        <f>IF($B43="N/A","N/A",IF(C43&gt;10,"No",IF(C43&lt;-10,"No","Yes")))</f>
        <v>N/A</v>
      </c>
      <c r="E43" s="13">
        <v>54.524288183000003</v>
      </c>
      <c r="F43" s="11" t="str">
        <f>IF($B43="N/A","N/A",IF(E43&gt;10,"No",IF(E43&lt;-10,"No","Yes")))</f>
        <v>N/A</v>
      </c>
      <c r="G43" s="13">
        <v>54.764186922999997</v>
      </c>
      <c r="H43" s="11" t="str">
        <f>IF($B43="N/A","N/A",IF(G43&gt;10,"No",IF(G43&lt;-10,"No","Yes")))</f>
        <v>N/A</v>
      </c>
      <c r="I43" s="12">
        <v>0.73329999999999995</v>
      </c>
      <c r="J43" s="12">
        <v>0.44</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3.9173172981</v>
      </c>
      <c r="D45" s="43" t="str">
        <f>IF($B45="N/A","N/A",IF(C45&gt;8,"No",IF(C45&lt;2,"No","Yes")))</f>
        <v>Yes</v>
      </c>
      <c r="E45" s="8">
        <v>3.5337169943000002</v>
      </c>
      <c r="F45" s="43" t="str">
        <f>IF($B45="N/A","N/A",IF(E45&gt;8,"No",IF(E45&lt;2,"No","Yes")))</f>
        <v>Yes</v>
      </c>
      <c r="G45" s="8">
        <v>3.2516245695000001</v>
      </c>
      <c r="H45" s="43" t="str">
        <f>IF($B45="N/A","N/A",IF(G45&gt;8,"No",IF(G45&lt;2,"No","Yes")))</f>
        <v>Yes</v>
      </c>
      <c r="I45" s="12">
        <v>-9.7899999999999991</v>
      </c>
      <c r="J45" s="12">
        <v>-7.98</v>
      </c>
      <c r="K45" s="44" t="s">
        <v>733</v>
      </c>
      <c r="L45" s="9" t="str">
        <f t="shared" si="11"/>
        <v>Yes</v>
      </c>
    </row>
    <row r="46" spans="1:14" x14ac:dyDescent="0.2">
      <c r="A46" s="3" t="s">
        <v>174</v>
      </c>
      <c r="B46" s="34" t="s">
        <v>217</v>
      </c>
      <c r="C46" s="8">
        <v>18.550560558000001</v>
      </c>
      <c r="D46" s="11" t="str">
        <f t="shared" ref="D46:D53" si="18">IF($B46="N/A","N/A",IF(C46&gt;10,"No",IF(C46&lt;-10,"No","Yes")))</f>
        <v>N/A</v>
      </c>
      <c r="E46" s="8">
        <v>17.934974597</v>
      </c>
      <c r="F46" s="11" t="str">
        <f t="shared" ref="F46:F53" si="19">IF($B46="N/A","N/A",IF(E46&gt;10,"No",IF(E46&lt;-10,"No","Yes")))</f>
        <v>N/A</v>
      </c>
      <c r="G46" s="8">
        <v>17.847816327</v>
      </c>
      <c r="H46" s="11" t="str">
        <f t="shared" ref="H46:H53" si="20">IF($B46="N/A","N/A",IF(G46&gt;10,"No",IF(G46&lt;-10,"No","Yes")))</f>
        <v>N/A</v>
      </c>
      <c r="I46" s="12">
        <v>-3.32</v>
      </c>
      <c r="J46" s="12">
        <v>-0.48599999999999999</v>
      </c>
      <c r="K46" s="44" t="s">
        <v>733</v>
      </c>
      <c r="L46" s="9" t="str">
        <f>IF(J46="Div by 0", "N/A", IF(OR(J46="N/A",K46="N/A"),"N/A", IF(J46&gt;VALUE(MID(K46,1,2)), "No", IF(J46&lt;-1*VALUE(MID(K46,1,2)), "No", "Yes"))))</f>
        <v>Yes</v>
      </c>
    </row>
    <row r="47" spans="1:14" x14ac:dyDescent="0.2">
      <c r="A47" s="3" t="s">
        <v>175</v>
      </c>
      <c r="B47" s="34" t="s">
        <v>217</v>
      </c>
      <c r="C47" s="8">
        <v>35.432264908999997</v>
      </c>
      <c r="D47" s="11" t="str">
        <f t="shared" si="18"/>
        <v>N/A</v>
      </c>
      <c r="E47" s="8">
        <v>34.470239509999999</v>
      </c>
      <c r="F47" s="11" t="str">
        <f t="shared" si="19"/>
        <v>N/A</v>
      </c>
      <c r="G47" s="8">
        <v>34.892630054999998</v>
      </c>
      <c r="H47" s="11" t="str">
        <f t="shared" si="20"/>
        <v>N/A</v>
      </c>
      <c r="I47" s="12">
        <v>-2.72</v>
      </c>
      <c r="J47" s="12">
        <v>1.2250000000000001</v>
      </c>
      <c r="K47" s="44" t="s">
        <v>733</v>
      </c>
      <c r="L47" s="9" t="str">
        <f>IF(J47="Div by 0", "N/A", IF(OR(J47="N/A",K47="N/A"),"N/A", IF(J47&gt;VALUE(MID(K47,1,2)), "No", IF(J47&lt;-1*VALUE(MID(K47,1,2)), "No", "Yes"))))</f>
        <v>Yes</v>
      </c>
    </row>
    <row r="48" spans="1:14" x14ac:dyDescent="0.2">
      <c r="A48" s="3" t="s">
        <v>176</v>
      </c>
      <c r="B48" s="34" t="s">
        <v>217</v>
      </c>
      <c r="C48" s="8">
        <v>3.1817744880999999</v>
      </c>
      <c r="D48" s="11" t="str">
        <f t="shared" si="18"/>
        <v>N/A</v>
      </c>
      <c r="E48" s="8">
        <v>3.2419569281</v>
      </c>
      <c r="F48" s="11" t="str">
        <f t="shared" si="19"/>
        <v>N/A</v>
      </c>
      <c r="G48" s="8">
        <v>3.3749722312000001</v>
      </c>
      <c r="H48" s="11" t="str">
        <f t="shared" si="20"/>
        <v>N/A</v>
      </c>
      <c r="I48" s="12">
        <v>1.891</v>
      </c>
      <c r="J48" s="12">
        <v>4.1029999999999998</v>
      </c>
      <c r="K48" s="44" t="s">
        <v>733</v>
      </c>
      <c r="L48" s="9" t="str">
        <f t="shared" ref="L48:L57" si="21">IF(J48="Div by 0", "N/A", IF(OR(J48="N/A",K48="N/A"),"N/A", IF(J48&gt;VALUE(MID(K48,1,2)), "No", IF(J48&lt;-1*VALUE(MID(K48,1,2)), "No", "Yes"))))</f>
        <v>Yes</v>
      </c>
    </row>
    <row r="49" spans="1:12" x14ac:dyDescent="0.2">
      <c r="A49" s="3" t="s">
        <v>177</v>
      </c>
      <c r="B49" s="34" t="s">
        <v>217</v>
      </c>
      <c r="C49" s="8">
        <v>22.582517151000001</v>
      </c>
      <c r="D49" s="11" t="str">
        <f t="shared" si="18"/>
        <v>N/A</v>
      </c>
      <c r="E49" s="8">
        <v>22.949490343000001</v>
      </c>
      <c r="F49" s="11" t="str">
        <f t="shared" si="19"/>
        <v>N/A</v>
      </c>
      <c r="G49" s="8">
        <v>22.907090005000001</v>
      </c>
      <c r="H49" s="11" t="str">
        <f t="shared" si="20"/>
        <v>N/A</v>
      </c>
      <c r="I49" s="12">
        <v>1.625</v>
      </c>
      <c r="J49" s="12">
        <v>-0.185</v>
      </c>
      <c r="K49" s="44" t="s">
        <v>733</v>
      </c>
      <c r="L49" s="9" t="str">
        <f t="shared" si="21"/>
        <v>Yes</v>
      </c>
    </row>
    <row r="50" spans="1:12" x14ac:dyDescent="0.2">
      <c r="A50" s="3" t="s">
        <v>178</v>
      </c>
      <c r="B50" s="34" t="s">
        <v>217</v>
      </c>
      <c r="C50" s="8">
        <v>9.9828753102000007</v>
      </c>
      <c r="D50" s="11" t="str">
        <f t="shared" si="18"/>
        <v>N/A</v>
      </c>
      <c r="E50" s="8">
        <v>11.182101957</v>
      </c>
      <c r="F50" s="11" t="str">
        <f t="shared" si="19"/>
        <v>N/A</v>
      </c>
      <c r="G50" s="8">
        <v>10.938327723</v>
      </c>
      <c r="H50" s="11" t="str">
        <f t="shared" si="20"/>
        <v>N/A</v>
      </c>
      <c r="I50" s="12">
        <v>12.01</v>
      </c>
      <c r="J50" s="12">
        <v>-2.1800000000000002</v>
      </c>
      <c r="K50" s="44" t="s">
        <v>733</v>
      </c>
      <c r="L50" s="9" t="str">
        <f t="shared" si="21"/>
        <v>Yes</v>
      </c>
    </row>
    <row r="51" spans="1:12" x14ac:dyDescent="0.2">
      <c r="A51" s="3" t="s">
        <v>179</v>
      </c>
      <c r="B51" s="34" t="s">
        <v>217</v>
      </c>
      <c r="C51" s="8">
        <v>3.0429256518000001</v>
      </c>
      <c r="D51" s="11" t="str">
        <f t="shared" si="18"/>
        <v>N/A</v>
      </c>
      <c r="E51" s="8">
        <v>3.2698965270999998</v>
      </c>
      <c r="F51" s="11" t="str">
        <f t="shared" si="19"/>
        <v>N/A</v>
      </c>
      <c r="G51" s="8">
        <v>3.3745061821000002</v>
      </c>
      <c r="H51" s="11" t="str">
        <f t="shared" si="20"/>
        <v>N/A</v>
      </c>
      <c r="I51" s="12">
        <v>7.4589999999999996</v>
      </c>
      <c r="J51" s="12">
        <v>3.1989999999999998</v>
      </c>
      <c r="K51" s="44" t="s">
        <v>733</v>
      </c>
      <c r="L51" s="9" t="str">
        <f t="shared" si="21"/>
        <v>Yes</v>
      </c>
    </row>
    <row r="52" spans="1:12" x14ac:dyDescent="0.2">
      <c r="A52" s="3" t="s">
        <v>180</v>
      </c>
      <c r="B52" s="34" t="s">
        <v>217</v>
      </c>
      <c r="C52" s="8">
        <v>2.1370260003000001</v>
      </c>
      <c r="D52" s="11" t="str">
        <f t="shared" si="18"/>
        <v>N/A</v>
      </c>
      <c r="E52" s="8">
        <v>2.2592537879000001</v>
      </c>
      <c r="F52" s="11" t="str">
        <f t="shared" si="19"/>
        <v>N/A</v>
      </c>
      <c r="G52" s="8">
        <v>2.2640665270000002</v>
      </c>
      <c r="H52" s="11" t="str">
        <f t="shared" si="20"/>
        <v>N/A</v>
      </c>
      <c r="I52" s="12">
        <v>5.72</v>
      </c>
      <c r="J52" s="12">
        <v>0.21299999999999999</v>
      </c>
      <c r="K52" s="44" t="s">
        <v>733</v>
      </c>
      <c r="L52" s="9" t="str">
        <f t="shared" si="21"/>
        <v>Yes</v>
      </c>
    </row>
    <row r="53" spans="1:12" x14ac:dyDescent="0.2">
      <c r="A53" s="3" t="s">
        <v>950</v>
      </c>
      <c r="B53" s="34" t="s">
        <v>217</v>
      </c>
      <c r="C53" s="8">
        <v>1.1725606218</v>
      </c>
      <c r="D53" s="11" t="str">
        <f t="shared" si="18"/>
        <v>N/A</v>
      </c>
      <c r="E53" s="8">
        <v>1.1582087827000001</v>
      </c>
      <c r="F53" s="11" t="str">
        <f t="shared" si="19"/>
        <v>N/A</v>
      </c>
      <c r="G53" s="8">
        <v>1.1489663807999999</v>
      </c>
      <c r="H53" s="11" t="str">
        <f t="shared" si="20"/>
        <v>N/A</v>
      </c>
      <c r="I53" s="12">
        <v>-1.22</v>
      </c>
      <c r="J53" s="12">
        <v>-0.79800000000000004</v>
      </c>
      <c r="K53" s="44" t="s">
        <v>733</v>
      </c>
      <c r="L53" s="9" t="str">
        <f t="shared" si="21"/>
        <v>Yes</v>
      </c>
    </row>
    <row r="54" spans="1:12" x14ac:dyDescent="0.2">
      <c r="A54" s="2" t="s">
        <v>212</v>
      </c>
      <c r="B54" s="34" t="s">
        <v>217</v>
      </c>
      <c r="C54" s="35" t="s">
        <v>217</v>
      </c>
      <c r="D54" s="9" t="str">
        <f t="shared" ref="D54:D57" si="22">IF($B54="N/A","N/A",IF(C54&lt;0,"No","Yes"))</f>
        <v>N/A</v>
      </c>
      <c r="E54" s="35">
        <v>345183</v>
      </c>
      <c r="F54" s="9" t="str">
        <f t="shared" ref="F54:F57" si="23">IF($B54="N/A","N/A",IF(E54&lt;0,"No","Yes"))</f>
        <v>N/A</v>
      </c>
      <c r="G54" s="35">
        <v>358695</v>
      </c>
      <c r="H54" s="9" t="str">
        <f t="shared" ref="H54:H57" si="24">IF($B54="N/A","N/A",IF(G54&lt;0,"No","Yes"))</f>
        <v>N/A</v>
      </c>
      <c r="I54" s="12" t="s">
        <v>217</v>
      </c>
      <c r="J54" s="12">
        <v>3.9140000000000001</v>
      </c>
      <c r="K54" s="44" t="s">
        <v>733</v>
      </c>
      <c r="L54" s="9" t="str">
        <f t="shared" si="21"/>
        <v>Yes</v>
      </c>
    </row>
    <row r="55" spans="1:12" x14ac:dyDescent="0.2">
      <c r="A55" s="2" t="s">
        <v>213</v>
      </c>
      <c r="B55" s="34" t="s">
        <v>217</v>
      </c>
      <c r="C55" s="35" t="s">
        <v>217</v>
      </c>
      <c r="D55" s="9" t="str">
        <f t="shared" si="22"/>
        <v>N/A</v>
      </c>
      <c r="E55" s="35">
        <v>20013</v>
      </c>
      <c r="F55" s="9" t="str">
        <f t="shared" si="23"/>
        <v>N/A</v>
      </c>
      <c r="G55" s="35">
        <v>21599</v>
      </c>
      <c r="H55" s="9" t="str">
        <f t="shared" si="24"/>
        <v>N/A</v>
      </c>
      <c r="I55" s="12" t="s">
        <v>217</v>
      </c>
      <c r="J55" s="12">
        <v>7.9249999999999998</v>
      </c>
      <c r="K55" s="44" t="s">
        <v>733</v>
      </c>
      <c r="L55" s="9" t="str">
        <f t="shared" si="21"/>
        <v>Yes</v>
      </c>
    </row>
    <row r="56" spans="1:12" x14ac:dyDescent="0.2">
      <c r="A56" s="2" t="s">
        <v>214</v>
      </c>
      <c r="B56" s="34" t="s">
        <v>217</v>
      </c>
      <c r="C56" s="35" t="s">
        <v>217</v>
      </c>
      <c r="D56" s="9" t="str">
        <f t="shared" si="22"/>
        <v>N/A</v>
      </c>
      <c r="E56" s="35">
        <v>211203</v>
      </c>
      <c r="F56" s="9" t="str">
        <f t="shared" si="23"/>
        <v>N/A</v>
      </c>
      <c r="G56" s="35">
        <v>216320</v>
      </c>
      <c r="H56" s="9" t="str">
        <f t="shared" si="24"/>
        <v>N/A</v>
      </c>
      <c r="I56" s="12" t="s">
        <v>217</v>
      </c>
      <c r="J56" s="12">
        <v>2.423</v>
      </c>
      <c r="K56" s="44" t="s">
        <v>733</v>
      </c>
      <c r="L56" s="9" t="str">
        <f t="shared" si="21"/>
        <v>Yes</v>
      </c>
    </row>
    <row r="57" spans="1:12" x14ac:dyDescent="0.2">
      <c r="A57" s="2" t="s">
        <v>951</v>
      </c>
      <c r="B57" s="34" t="s">
        <v>217</v>
      </c>
      <c r="C57" s="35" t="s">
        <v>217</v>
      </c>
      <c r="D57" s="9" t="str">
        <f t="shared" si="22"/>
        <v>N/A</v>
      </c>
      <c r="E57" s="35">
        <v>36936</v>
      </c>
      <c r="F57" s="9" t="str">
        <f t="shared" si="23"/>
        <v>N/A</v>
      </c>
      <c r="G57" s="35">
        <v>38705</v>
      </c>
      <c r="H57" s="9" t="str">
        <f t="shared" si="24"/>
        <v>N/A</v>
      </c>
      <c r="I57" s="12" t="s">
        <v>217</v>
      </c>
      <c r="J57" s="12">
        <v>4.7889999999999997</v>
      </c>
      <c r="K57" s="44" t="s">
        <v>733</v>
      </c>
      <c r="L57" s="9" t="str">
        <f t="shared" si="21"/>
        <v>Yes</v>
      </c>
    </row>
    <row r="58" spans="1:12" x14ac:dyDescent="0.2">
      <c r="A58" s="2" t="s">
        <v>952</v>
      </c>
      <c r="B58" s="34" t="s">
        <v>217</v>
      </c>
      <c r="C58" s="8">
        <v>99.999821988999997</v>
      </c>
      <c r="D58" s="43" t="str">
        <f>IF($B58="N/A","N/A",IF(C58&gt;10,"No",IF(C58&lt;-10,"No","Yes")))</f>
        <v>N/A</v>
      </c>
      <c r="E58" s="8">
        <v>100</v>
      </c>
      <c r="F58" s="43" t="str">
        <f>IF($B58="N/A","N/A",IF(E58&gt;10,"No",IF(E58&lt;-10,"No","Yes")))</f>
        <v>N/A</v>
      </c>
      <c r="G58" s="8">
        <v>100</v>
      </c>
      <c r="H58" s="43" t="str">
        <f>IF($B58="N/A","N/A",IF(G58&gt;10,"No",IF(G58&lt;-10,"No","Yes")))</f>
        <v>N/A</v>
      </c>
      <c r="I58" s="12">
        <v>2.0000000000000001E-4</v>
      </c>
      <c r="J58" s="12">
        <v>0</v>
      </c>
      <c r="K58" s="34" t="s">
        <v>217</v>
      </c>
      <c r="L58" s="9" t="str">
        <f t="shared" si="11"/>
        <v>N/A</v>
      </c>
    </row>
    <row r="59" spans="1:12" x14ac:dyDescent="0.2">
      <c r="A59" s="2" t="s">
        <v>953</v>
      </c>
      <c r="B59" s="34" t="s">
        <v>217</v>
      </c>
      <c r="C59" s="8">
        <v>99.999821988999997</v>
      </c>
      <c r="D59" s="43" t="str">
        <f>IF($B59="N/A","N/A",IF(C59&gt;10,"No",IF(C59&lt;-10,"No","Yes")))</f>
        <v>N/A</v>
      </c>
      <c r="E59" s="8">
        <v>99.999839428000001</v>
      </c>
      <c r="F59" s="43" t="str">
        <f>IF($B59="N/A","N/A",IF(E59&gt;10,"No",IF(E59&lt;-10,"No","Yes")))</f>
        <v>N/A</v>
      </c>
      <c r="G59" s="8">
        <v>99.999378601000004</v>
      </c>
      <c r="H59" s="43" t="str">
        <f>IF($B59="N/A","N/A",IF(G59&gt;10,"No",IF(G59&lt;-10,"No","Yes")))</f>
        <v>N/A</v>
      </c>
      <c r="I59" s="12">
        <v>0</v>
      </c>
      <c r="J59" s="12">
        <v>0</v>
      </c>
      <c r="K59" s="34" t="s">
        <v>217</v>
      </c>
      <c r="L59" s="9" t="str">
        <f t="shared" si="11"/>
        <v>N/A</v>
      </c>
    </row>
    <row r="60" spans="1:12" x14ac:dyDescent="0.2">
      <c r="A60" s="2" t="s">
        <v>181</v>
      </c>
      <c r="B60" s="34" t="s">
        <v>217</v>
      </c>
      <c r="C60" s="8">
        <v>58.465506744999999</v>
      </c>
      <c r="D60" s="43" t="str">
        <f t="shared" ref="D60:D61" si="25">IF($B60="N/A","N/A",IF(C60&gt;10,"No",IF(C60&lt;-10,"No","Yes")))</f>
        <v>N/A</v>
      </c>
      <c r="E60" s="8">
        <v>57.849903335</v>
      </c>
      <c r="F60" s="43" t="str">
        <f t="shared" ref="F60:F61" si="26">IF($B60="N/A","N/A",IF(E60&gt;10,"No",IF(E60&lt;-10,"No","Yes")))</f>
        <v>N/A</v>
      </c>
      <c r="G60" s="8">
        <v>57.766164525000001</v>
      </c>
      <c r="H60" s="43" t="str">
        <f t="shared" ref="H60:H61" si="27">IF($B60="N/A","N/A",IF(G60&gt;10,"No",IF(G60&lt;-10,"No","Yes")))</f>
        <v>N/A</v>
      </c>
      <c r="I60" s="12">
        <v>-1.05</v>
      </c>
      <c r="J60" s="12">
        <v>-0.14499999999999999</v>
      </c>
      <c r="K60" s="44" t="s">
        <v>733</v>
      </c>
      <c r="L60" s="9" t="str">
        <f>IF(J60="Div by 0", "N/A", IF(OR(J60="N/A",K60="N/A"),"N/A", IF(J60&gt;VALUE(MID(K60,1,2)), "No", IF(J60&lt;-1*VALUE(MID(K60,1,2)), "No", "Yes"))))</f>
        <v>Yes</v>
      </c>
    </row>
    <row r="61" spans="1:12" x14ac:dyDescent="0.2">
      <c r="A61" s="6" t="s">
        <v>182</v>
      </c>
      <c r="B61" s="34" t="s">
        <v>217</v>
      </c>
      <c r="C61" s="8">
        <v>41.534315243999998</v>
      </c>
      <c r="D61" s="43" t="str">
        <f t="shared" si="25"/>
        <v>N/A</v>
      </c>
      <c r="E61" s="8">
        <v>42.149936091999997</v>
      </c>
      <c r="F61" s="43" t="str">
        <f t="shared" si="26"/>
        <v>N/A</v>
      </c>
      <c r="G61" s="8">
        <v>42.233214077</v>
      </c>
      <c r="H61" s="43" t="str">
        <f t="shared" si="27"/>
        <v>N/A</v>
      </c>
      <c r="I61" s="12">
        <v>1.482</v>
      </c>
      <c r="J61" s="12">
        <v>0.1976</v>
      </c>
      <c r="K61" s="44" t="s">
        <v>733</v>
      </c>
      <c r="L61" s="9" t="str">
        <f>IF(J61="Div by 0", "N/A", IF(OR(J61="N/A",K61="N/A"),"N/A", IF(J61&gt;VALUE(MID(K61,1,2)), "No", IF(J61&lt;-1*VALUE(MID(K61,1,2)), "No", "Yes"))))</f>
        <v>Yes</v>
      </c>
    </row>
    <row r="62" spans="1:12" x14ac:dyDescent="0.2">
      <c r="A62" s="7" t="s">
        <v>682</v>
      </c>
      <c r="B62" s="34" t="s">
        <v>286</v>
      </c>
      <c r="C62" s="8">
        <v>62.988952617000002</v>
      </c>
      <c r="D62" s="43" t="str">
        <f>IF($B62="N/A","N/A",IF(C62&gt;70,"No",IF(C62&lt;40,"No","Yes")))</f>
        <v>Yes</v>
      </c>
      <c r="E62" s="8">
        <v>62.394744785999997</v>
      </c>
      <c r="F62" s="43" t="str">
        <f>IF($B62="N/A","N/A",IF(E62&gt;70,"No",IF(E62&lt;40,"No","Yes")))</f>
        <v>Yes</v>
      </c>
      <c r="G62" s="8">
        <v>68.221665380000005</v>
      </c>
      <c r="H62" s="43" t="str">
        <f>IF($B62="N/A","N/A",IF(G62&gt;70,"No",IF(G62&lt;40,"No","Yes")))</f>
        <v>Yes</v>
      </c>
      <c r="I62" s="12">
        <v>-0.94299999999999995</v>
      </c>
      <c r="J62" s="12">
        <v>9.3390000000000004</v>
      </c>
      <c r="K62" s="44" t="s">
        <v>733</v>
      </c>
      <c r="L62" s="9" t="str">
        <f t="shared" si="11"/>
        <v>Yes</v>
      </c>
    </row>
    <row r="63" spans="1:12" x14ac:dyDescent="0.2">
      <c r="A63" s="2" t="s">
        <v>683</v>
      </c>
      <c r="B63" s="34" t="s">
        <v>217</v>
      </c>
      <c r="C63" s="8">
        <v>74.271109428000003</v>
      </c>
      <c r="D63" s="43" t="str">
        <f>IF($B63="N/A","N/A",IF(C63&gt;10,"No",IF(C63&lt;-10,"No","Yes")))</f>
        <v>N/A</v>
      </c>
      <c r="E63" s="8">
        <v>61.926246200999998</v>
      </c>
      <c r="F63" s="43" t="str">
        <f>IF($B63="N/A","N/A",IF(E63&gt;10,"No",IF(E63&lt;-10,"No","Yes")))</f>
        <v>N/A</v>
      </c>
      <c r="G63" s="8">
        <v>74.349198784999999</v>
      </c>
      <c r="H63" s="43" t="str">
        <f>IF($B63="N/A","N/A",IF(G63&gt;10,"No",IF(G63&lt;-10,"No","Yes")))</f>
        <v>N/A</v>
      </c>
      <c r="I63" s="12">
        <v>-16.600000000000001</v>
      </c>
      <c r="J63" s="12">
        <v>20.059999999999999</v>
      </c>
      <c r="K63" s="34" t="s">
        <v>217</v>
      </c>
      <c r="L63" s="9" t="str">
        <f t="shared" si="11"/>
        <v>N/A</v>
      </c>
    </row>
    <row r="64" spans="1:12" x14ac:dyDescent="0.2">
      <c r="A64" s="2" t="s">
        <v>684</v>
      </c>
      <c r="B64" s="34" t="s">
        <v>217</v>
      </c>
      <c r="C64" s="8">
        <v>83.081933989999996</v>
      </c>
      <c r="D64" s="43" t="str">
        <f t="shared" ref="D64:D70" si="28">IF($B64="N/A","N/A",IF(C64&gt;10,"No",IF(C64&lt;-10,"No","Yes")))</f>
        <v>N/A</v>
      </c>
      <c r="E64" s="8">
        <v>78.248745119999995</v>
      </c>
      <c r="F64" s="43" t="str">
        <f t="shared" ref="F64:F70" si="29">IF($B64="N/A","N/A",IF(E64&gt;10,"No",IF(E64&lt;-10,"No","Yes")))</f>
        <v>N/A</v>
      </c>
      <c r="G64" s="8">
        <v>82.108191888999997</v>
      </c>
      <c r="H64" s="43" t="str">
        <f t="shared" ref="H64:H70" si="30">IF($B64="N/A","N/A",IF(G64&gt;10,"No",IF(G64&lt;-10,"No","Yes")))</f>
        <v>N/A</v>
      </c>
      <c r="I64" s="12">
        <v>-5.82</v>
      </c>
      <c r="J64" s="12">
        <v>4.9320000000000004</v>
      </c>
      <c r="K64" s="34" t="s">
        <v>217</v>
      </c>
      <c r="L64" s="9" t="str">
        <f t="shared" si="11"/>
        <v>N/A</v>
      </c>
    </row>
    <row r="65" spans="1:12" x14ac:dyDescent="0.2">
      <c r="A65" s="2" t="s">
        <v>427</v>
      </c>
      <c r="B65" s="34" t="s">
        <v>217</v>
      </c>
      <c r="C65" s="8">
        <v>66.014484452000005</v>
      </c>
      <c r="D65" s="43" t="str">
        <f t="shared" si="28"/>
        <v>N/A</v>
      </c>
      <c r="E65" s="8">
        <v>66.690921481000004</v>
      </c>
      <c r="F65" s="43" t="str">
        <f t="shared" si="29"/>
        <v>N/A</v>
      </c>
      <c r="G65" s="8">
        <v>69.260487793999999</v>
      </c>
      <c r="H65" s="43" t="str">
        <f t="shared" si="30"/>
        <v>N/A</v>
      </c>
      <c r="I65" s="12">
        <v>1.0249999999999999</v>
      </c>
      <c r="J65" s="12">
        <v>3.8530000000000002</v>
      </c>
      <c r="K65" s="34" t="s">
        <v>217</v>
      </c>
      <c r="L65" s="9" t="str">
        <f t="shared" si="11"/>
        <v>N/A</v>
      </c>
    </row>
    <row r="66" spans="1:12" x14ac:dyDescent="0.2">
      <c r="A66" s="2" t="s">
        <v>685</v>
      </c>
      <c r="B66" s="34" t="s">
        <v>217</v>
      </c>
      <c r="C66" s="8">
        <v>44.405289418000002</v>
      </c>
      <c r="D66" s="43" t="str">
        <f t="shared" si="28"/>
        <v>N/A</v>
      </c>
      <c r="E66" s="8">
        <v>46.635859738000001</v>
      </c>
      <c r="F66" s="43" t="str">
        <f t="shared" si="29"/>
        <v>N/A</v>
      </c>
      <c r="G66" s="8">
        <v>58.428196018999998</v>
      </c>
      <c r="H66" s="43" t="str">
        <f t="shared" si="30"/>
        <v>N/A</v>
      </c>
      <c r="I66" s="12">
        <v>5.0229999999999997</v>
      </c>
      <c r="J66" s="12">
        <v>25.29</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0.73803496850000005</v>
      </c>
      <c r="D68" s="43" t="str">
        <f t="shared" si="28"/>
        <v>N/A</v>
      </c>
      <c r="E68" s="8">
        <v>0.67055037799999995</v>
      </c>
      <c r="F68" s="43" t="str">
        <f t="shared" si="29"/>
        <v>N/A</v>
      </c>
      <c r="G68" s="8">
        <v>0.69146151440000003</v>
      </c>
      <c r="H68" s="43" t="str">
        <f t="shared" si="30"/>
        <v>N/A</v>
      </c>
      <c r="I68" s="12">
        <v>-9.14</v>
      </c>
      <c r="J68" s="12">
        <v>3.1190000000000002</v>
      </c>
      <c r="K68" s="34" t="s">
        <v>217</v>
      </c>
      <c r="L68" s="9" t="str">
        <f t="shared" si="11"/>
        <v>N/A</v>
      </c>
    </row>
    <row r="69" spans="1:12" x14ac:dyDescent="0.2">
      <c r="A69" s="3" t="s">
        <v>151</v>
      </c>
      <c r="B69" s="34" t="s">
        <v>217</v>
      </c>
      <c r="C69" s="8">
        <v>0.78360586870000004</v>
      </c>
      <c r="D69" s="43" t="str">
        <f t="shared" si="28"/>
        <v>N/A</v>
      </c>
      <c r="E69" s="8">
        <v>0.71149634220000002</v>
      </c>
      <c r="F69" s="43" t="str">
        <f t="shared" si="29"/>
        <v>N/A</v>
      </c>
      <c r="G69" s="8">
        <v>0.73837712379999998</v>
      </c>
      <c r="H69" s="43" t="str">
        <f t="shared" si="30"/>
        <v>N/A</v>
      </c>
      <c r="I69" s="12">
        <v>-9.1999999999999993</v>
      </c>
      <c r="J69" s="12">
        <v>3.778</v>
      </c>
      <c r="K69" s="34" t="s">
        <v>217</v>
      </c>
      <c r="L69" s="9" t="str">
        <f t="shared" si="11"/>
        <v>N/A</v>
      </c>
    </row>
    <row r="70" spans="1:12" x14ac:dyDescent="0.2">
      <c r="A70" s="3" t="s">
        <v>152</v>
      </c>
      <c r="B70" s="34" t="s">
        <v>217</v>
      </c>
      <c r="C70" s="8">
        <v>0.84323966380000004</v>
      </c>
      <c r="D70" s="43" t="str">
        <f t="shared" si="28"/>
        <v>N/A</v>
      </c>
      <c r="E70" s="8">
        <v>0.76817840240000002</v>
      </c>
      <c r="F70" s="43" t="str">
        <f t="shared" si="29"/>
        <v>N/A</v>
      </c>
      <c r="G70" s="8">
        <v>0.79616721219999997</v>
      </c>
      <c r="H70" s="43" t="str">
        <f t="shared" si="30"/>
        <v>N/A</v>
      </c>
      <c r="I70" s="12">
        <v>-8.9</v>
      </c>
      <c r="J70" s="12">
        <v>3.6440000000000001</v>
      </c>
      <c r="K70" s="34" t="s">
        <v>217</v>
      </c>
      <c r="L70" s="9" t="str">
        <f t="shared" si="11"/>
        <v>N/A</v>
      </c>
    </row>
    <row r="71" spans="1:12" x14ac:dyDescent="0.2">
      <c r="A71" s="2" t="s">
        <v>954</v>
      </c>
      <c r="B71" s="47" t="s">
        <v>217</v>
      </c>
      <c r="C71" s="1">
        <v>886</v>
      </c>
      <c r="D71" s="11" t="str">
        <f>IF($B71="N/A","N/A",IF(C71&gt;10,"No",IF(C71&lt;-10,"No","Yes")))</f>
        <v>N/A</v>
      </c>
      <c r="E71" s="1">
        <v>1023</v>
      </c>
      <c r="F71" s="11" t="str">
        <f>IF($B71="N/A","N/A",IF(E71&gt;10,"No",IF(E71&lt;-10,"No","Yes")))</f>
        <v>N/A</v>
      </c>
      <c r="G71" s="1">
        <v>1146</v>
      </c>
      <c r="H71" s="11" t="str">
        <f>IF($B71="N/A","N/A",IF(G71&gt;10,"No",IF(G71&lt;-10,"No","Yes")))</f>
        <v>N/A</v>
      </c>
      <c r="I71" s="12">
        <v>15.46</v>
      </c>
      <c r="J71" s="12">
        <v>12.02</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67</v>
      </c>
      <c r="D73" s="43" t="str">
        <f t="shared" si="31"/>
        <v>No</v>
      </c>
      <c r="E73" s="1">
        <v>145</v>
      </c>
      <c r="F73" s="43" t="str">
        <f t="shared" si="32"/>
        <v>No</v>
      </c>
      <c r="G73" s="1">
        <v>154</v>
      </c>
      <c r="H73" s="43" t="str">
        <f t="shared" si="33"/>
        <v>No</v>
      </c>
      <c r="I73" s="12">
        <v>116.4</v>
      </c>
      <c r="J73" s="12">
        <v>6.2069999999999999</v>
      </c>
      <c r="K73" s="34" t="s">
        <v>217</v>
      </c>
      <c r="L73" s="9" t="str">
        <f t="shared" si="11"/>
        <v>N/A</v>
      </c>
    </row>
    <row r="74" spans="1:12" x14ac:dyDescent="0.2">
      <c r="A74" s="3" t="s">
        <v>207</v>
      </c>
      <c r="B74" s="67" t="s">
        <v>217</v>
      </c>
      <c r="C74" s="13">
        <v>71.641791045000005</v>
      </c>
      <c r="D74" s="11" t="str">
        <f>IF($B74="N/A","N/A",IF(C74&gt;10,"No",IF(C74&lt;-10,"No","Yes")))</f>
        <v>N/A</v>
      </c>
      <c r="E74" s="13">
        <v>73.793103447999997</v>
      </c>
      <c r="F74" s="11" t="str">
        <f>IF($B74="N/A","N/A",IF(E74&gt;10,"No",IF(E74&lt;-10,"No","Yes")))</f>
        <v>N/A</v>
      </c>
      <c r="G74" s="13">
        <v>81.818181817999999</v>
      </c>
      <c r="H74" s="11" t="str">
        <f>IF($B74="N/A","N/A",IF(G74&gt;10,"No",IF(G74&lt;-10,"No","Yes")))</f>
        <v>N/A</v>
      </c>
      <c r="I74" s="12">
        <v>3.0030000000000001</v>
      </c>
      <c r="J74" s="12">
        <v>10.88</v>
      </c>
      <c r="K74" s="67" t="s">
        <v>217</v>
      </c>
      <c r="L74" s="9" t="str">
        <f t="shared" si="11"/>
        <v>N/A</v>
      </c>
    </row>
    <row r="75" spans="1:12" x14ac:dyDescent="0.2">
      <c r="A75" s="2" t="s">
        <v>65</v>
      </c>
      <c r="B75" s="47" t="s">
        <v>217</v>
      </c>
      <c r="C75" s="1">
        <v>56451</v>
      </c>
      <c r="D75" s="11" t="str">
        <f>IF($B75="N/A","N/A",IF(C75&gt;10,"No",IF(C75&lt;-10,"No","Yes")))</f>
        <v>N/A</v>
      </c>
      <c r="E75" s="1">
        <v>66956</v>
      </c>
      <c r="F75" s="11" t="str">
        <f>IF($B75="N/A","N/A",IF(E75&gt;10,"No",IF(E75&lt;-10,"No","Yes")))</f>
        <v>N/A</v>
      </c>
      <c r="G75" s="1">
        <v>71420</v>
      </c>
      <c r="H75" s="11" t="str">
        <f>IF($B75="N/A","N/A",IF(G75&gt;10,"No",IF(G75&lt;-10,"No","Yes")))</f>
        <v>N/A</v>
      </c>
      <c r="I75" s="12">
        <v>18.61</v>
      </c>
      <c r="J75" s="12">
        <v>6.6669999999999998</v>
      </c>
      <c r="K75" s="47" t="s">
        <v>733</v>
      </c>
      <c r="L75" s="9" t="str">
        <f t="shared" ref="L75:L107" si="34">IF(J75="Div by 0", "N/A", IF(K75="N/A","N/A", IF(J75&gt;VALUE(MID(K75,1,2)), "No", IF(J75&lt;-1*VALUE(MID(K75,1,2)), "No", "Yes"))))</f>
        <v>Yes</v>
      </c>
    </row>
    <row r="76" spans="1:12" x14ac:dyDescent="0.2">
      <c r="A76" s="4" t="s">
        <v>66</v>
      </c>
      <c r="B76" s="47" t="s">
        <v>217</v>
      </c>
      <c r="C76" s="1">
        <v>50489.37</v>
      </c>
      <c r="D76" s="11" t="str">
        <f>IF($B76="N/A","N/A",IF(C76&gt;10,"No",IF(C76&lt;-10,"No","Yes")))</f>
        <v>N/A</v>
      </c>
      <c r="E76" s="1">
        <v>54531.88</v>
      </c>
      <c r="F76" s="11" t="str">
        <f>IF($B76="N/A","N/A",IF(E76&gt;10,"No",IF(E76&lt;-10,"No","Yes")))</f>
        <v>N/A</v>
      </c>
      <c r="G76" s="1">
        <v>64492.14</v>
      </c>
      <c r="H76" s="11" t="str">
        <f>IF($B76="N/A","N/A",IF(G76&gt;10,"No",IF(G76&lt;-10,"No","Yes")))</f>
        <v>N/A</v>
      </c>
      <c r="I76" s="12">
        <v>8.0069999999999997</v>
      </c>
      <c r="J76" s="12">
        <v>18.27</v>
      </c>
      <c r="K76" s="47" t="s">
        <v>734</v>
      </c>
      <c r="L76" s="9" t="str">
        <f t="shared" si="34"/>
        <v>No</v>
      </c>
    </row>
    <row r="77" spans="1:12" x14ac:dyDescent="0.2">
      <c r="A77" s="3" t="s">
        <v>67</v>
      </c>
      <c r="B77" s="34" t="s">
        <v>287</v>
      </c>
      <c r="C77" s="8">
        <v>95.199798240000007</v>
      </c>
      <c r="D77" s="43" t="str">
        <f>IF($B77="N/A","N/A",IF(C77&gt;=90,"Yes","No"))</f>
        <v>Yes</v>
      </c>
      <c r="E77" s="8">
        <v>95.896463131000004</v>
      </c>
      <c r="F77" s="43" t="str">
        <f>IF($B77="N/A","N/A",IF(E77&gt;=90,"Yes","No"))</f>
        <v>Yes</v>
      </c>
      <c r="G77" s="8">
        <v>96.454728553999999</v>
      </c>
      <c r="H77" s="43" t="str">
        <f>IF($B77="N/A","N/A",IF(G77&gt;=90,"Yes","No"))</f>
        <v>Yes</v>
      </c>
      <c r="I77" s="12">
        <v>0.73180000000000001</v>
      </c>
      <c r="J77" s="12">
        <v>0.58220000000000005</v>
      </c>
      <c r="K77" s="44" t="s">
        <v>733</v>
      </c>
      <c r="L77" s="9" t="str">
        <f t="shared" si="34"/>
        <v>Yes</v>
      </c>
    </row>
    <row r="78" spans="1:12" x14ac:dyDescent="0.2">
      <c r="A78" s="2" t="s">
        <v>955</v>
      </c>
      <c r="B78" s="34" t="s">
        <v>287</v>
      </c>
      <c r="C78" s="8">
        <v>97.572889056999998</v>
      </c>
      <c r="D78" s="43" t="str">
        <f>IF($B78="N/A","N/A",IF(C78&gt;=90,"Yes","No"))</f>
        <v>Yes</v>
      </c>
      <c r="E78" s="8">
        <v>97.700285115</v>
      </c>
      <c r="F78" s="43" t="str">
        <f>IF($B78="N/A","N/A",IF(E78&gt;=90,"Yes","No"))</f>
        <v>Yes</v>
      </c>
      <c r="G78" s="8">
        <v>97.962709239000006</v>
      </c>
      <c r="H78" s="43" t="str">
        <f>IF($B78="N/A","N/A",IF(G78&gt;=90,"Yes","No"))</f>
        <v>Yes</v>
      </c>
      <c r="I78" s="12">
        <v>0.13059999999999999</v>
      </c>
      <c r="J78" s="12">
        <v>0.26860000000000001</v>
      </c>
      <c r="K78" s="44" t="s">
        <v>733</v>
      </c>
      <c r="L78" s="9" t="str">
        <f t="shared" si="34"/>
        <v>Yes</v>
      </c>
    </row>
    <row r="79" spans="1:12" x14ac:dyDescent="0.2">
      <c r="A79" s="6" t="s">
        <v>956</v>
      </c>
      <c r="B79" s="47" t="s">
        <v>288</v>
      </c>
      <c r="C79" s="13">
        <v>42.688187609000003</v>
      </c>
      <c r="D79" s="43" t="str">
        <f>IF($B79="N/A","N/A",IF(C79&gt;55,"No",IF(C79&lt;30,"No","Yes")))</f>
        <v>Yes</v>
      </c>
      <c r="E79" s="13">
        <v>45.511645817999998</v>
      </c>
      <c r="F79" s="43" t="str">
        <f>IF($B79="N/A","N/A",IF(E79&gt;55,"No",IF(E79&lt;30,"No","Yes")))</f>
        <v>Yes</v>
      </c>
      <c r="G79" s="13">
        <v>46.714605143</v>
      </c>
      <c r="H79" s="43" t="str">
        <f>IF($B79="N/A","N/A",IF(G79&gt;55,"No",IF(G79&lt;30,"No","Yes")))</f>
        <v>Yes</v>
      </c>
      <c r="I79" s="12">
        <v>6.6139999999999999</v>
      </c>
      <c r="J79" s="12">
        <v>2.6429999999999998</v>
      </c>
      <c r="K79" s="47" t="s">
        <v>733</v>
      </c>
      <c r="L79" s="9" t="str">
        <f t="shared" si="34"/>
        <v>Yes</v>
      </c>
    </row>
    <row r="80" spans="1:12" ht="25.5" x14ac:dyDescent="0.2">
      <c r="A80" s="2" t="s">
        <v>957</v>
      </c>
      <c r="B80" s="47" t="s">
        <v>282</v>
      </c>
      <c r="C80" s="13">
        <v>2.1310517085999998</v>
      </c>
      <c r="D80" s="43" t="str">
        <f>IF($B80="N/A","N/A",IF(C80&gt;=5,"No",IF(C80&lt;0,"No","Yes")))</f>
        <v>Yes</v>
      </c>
      <c r="E80" s="13">
        <v>2.7630085429000002</v>
      </c>
      <c r="F80" s="43" t="str">
        <f>IF($B80="N/A","N/A",IF(E80&gt;=5,"No",IF(E80&lt;0,"No","Yes")))</f>
        <v>Yes</v>
      </c>
      <c r="G80" s="13">
        <v>2.9543545225000001</v>
      </c>
      <c r="H80" s="43" t="str">
        <f>IF($B80="N/A","N/A",IF(G80&gt;=5,"No",IF(G80&lt;0,"No","Yes")))</f>
        <v>Yes</v>
      </c>
      <c r="I80" s="12">
        <v>29.65</v>
      </c>
      <c r="J80" s="12">
        <v>6.9249999999999998</v>
      </c>
      <c r="K80" s="47" t="s">
        <v>217</v>
      </c>
      <c r="L80" s="9" t="str">
        <f t="shared" si="34"/>
        <v>N/A</v>
      </c>
    </row>
    <row r="81" spans="1:12" ht="25.5" x14ac:dyDescent="0.2">
      <c r="A81" s="2" t="s">
        <v>958</v>
      </c>
      <c r="B81" s="47" t="s">
        <v>217</v>
      </c>
      <c r="C81" s="13">
        <v>29.083630051</v>
      </c>
      <c r="D81" s="47" t="s">
        <v>217</v>
      </c>
      <c r="E81" s="13">
        <v>25.805006273</v>
      </c>
      <c r="F81" s="47" t="s">
        <v>217</v>
      </c>
      <c r="G81" s="13">
        <v>26.740408849000001</v>
      </c>
      <c r="H81" s="47" t="s">
        <v>217</v>
      </c>
      <c r="I81" s="12">
        <v>-11.3</v>
      </c>
      <c r="J81" s="12">
        <v>3.625</v>
      </c>
      <c r="K81" s="47" t="s">
        <v>217</v>
      </c>
      <c r="L81" s="9" t="str">
        <f t="shared" si="34"/>
        <v>N/A</v>
      </c>
    </row>
    <row r="82" spans="1:12" ht="25.5" x14ac:dyDescent="0.2">
      <c r="A82" s="2" t="s">
        <v>959</v>
      </c>
      <c r="B82" s="47" t="s">
        <v>217</v>
      </c>
      <c r="C82" s="13">
        <v>59.634018884</v>
      </c>
      <c r="D82" s="47" t="s">
        <v>217</v>
      </c>
      <c r="E82" s="13">
        <v>50.049286098000003</v>
      </c>
      <c r="F82" s="47" t="s">
        <v>217</v>
      </c>
      <c r="G82" s="13">
        <v>46.960235228000002</v>
      </c>
      <c r="H82" s="47" t="s">
        <v>217</v>
      </c>
      <c r="I82" s="12">
        <v>-16.100000000000001</v>
      </c>
      <c r="J82" s="12">
        <v>-6.17</v>
      </c>
      <c r="K82" s="47" t="s">
        <v>217</v>
      </c>
      <c r="L82" s="9" t="str">
        <f t="shared" si="34"/>
        <v>N/A</v>
      </c>
    </row>
    <row r="83" spans="1:12" ht="25.5" x14ac:dyDescent="0.2">
      <c r="A83" s="2" t="s">
        <v>960</v>
      </c>
      <c r="B83" s="47" t="s">
        <v>217</v>
      </c>
      <c r="C83" s="13">
        <v>0</v>
      </c>
      <c r="D83" s="47" t="s">
        <v>217</v>
      </c>
      <c r="E83" s="13">
        <v>9.6152697293999996</v>
      </c>
      <c r="F83" s="47" t="s">
        <v>217</v>
      </c>
      <c r="G83" s="13">
        <v>10.914309717</v>
      </c>
      <c r="H83" s="47" t="s">
        <v>217</v>
      </c>
      <c r="I83" s="12" t="s">
        <v>1743</v>
      </c>
      <c r="J83" s="12">
        <v>13.51</v>
      </c>
      <c r="K83" s="47" t="s">
        <v>217</v>
      </c>
      <c r="L83" s="9" t="str">
        <f t="shared" si="34"/>
        <v>N/A</v>
      </c>
    </row>
    <row r="84" spans="1:12" ht="25.5" x14ac:dyDescent="0.2">
      <c r="A84" s="2" t="s">
        <v>961</v>
      </c>
      <c r="B84" s="47" t="s">
        <v>217</v>
      </c>
      <c r="C84" s="13">
        <v>0</v>
      </c>
      <c r="D84" s="47" t="s">
        <v>217</v>
      </c>
      <c r="E84" s="13">
        <v>0.1314295956</v>
      </c>
      <c r="F84" s="47" t="s">
        <v>217</v>
      </c>
      <c r="G84" s="13">
        <v>1.5345841500999999</v>
      </c>
      <c r="H84" s="47" t="s">
        <v>217</v>
      </c>
      <c r="I84" s="12" t="s">
        <v>1743</v>
      </c>
      <c r="J84" s="12">
        <v>1068</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0</v>
      </c>
      <c r="D86" s="47" t="s">
        <v>217</v>
      </c>
      <c r="E86" s="13">
        <v>4.1325646692999998</v>
      </c>
      <c r="F86" s="47" t="s">
        <v>217</v>
      </c>
      <c r="G86" s="13">
        <v>4.7493699243999998</v>
      </c>
      <c r="H86" s="47" t="s">
        <v>217</v>
      </c>
      <c r="I86" s="12" t="s">
        <v>1743</v>
      </c>
      <c r="J86" s="12">
        <v>14.93</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9.1512993569999992</v>
      </c>
      <c r="D88" s="47" t="s">
        <v>217</v>
      </c>
      <c r="E88" s="13">
        <v>7.5034350917000001</v>
      </c>
      <c r="F88" s="47" t="s">
        <v>217</v>
      </c>
      <c r="G88" s="13">
        <v>6.1467376084999996</v>
      </c>
      <c r="H88" s="47" t="s">
        <v>217</v>
      </c>
      <c r="I88" s="12">
        <v>-18</v>
      </c>
      <c r="J88" s="12">
        <v>-18.100000000000001</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70.916369949</v>
      </c>
      <c r="D91" s="47" t="s">
        <v>217</v>
      </c>
      <c r="E91" s="13">
        <v>60.447159329000002</v>
      </c>
      <c r="F91" s="47" t="s">
        <v>217</v>
      </c>
      <c r="G91" s="13">
        <v>57.595911508999997</v>
      </c>
      <c r="H91" s="47" t="s">
        <v>217</v>
      </c>
      <c r="I91" s="12">
        <v>-14.8</v>
      </c>
      <c r="J91" s="12">
        <v>-4.72</v>
      </c>
      <c r="K91" s="47" t="s">
        <v>217</v>
      </c>
      <c r="L91" s="9" t="str">
        <f t="shared" si="34"/>
        <v>N/A</v>
      </c>
    </row>
    <row r="92" spans="1:12" x14ac:dyDescent="0.2">
      <c r="A92" s="2" t="s">
        <v>969</v>
      </c>
      <c r="B92" s="47" t="s">
        <v>217</v>
      </c>
      <c r="C92" s="13">
        <v>29.083630051</v>
      </c>
      <c r="D92" s="47" t="s">
        <v>217</v>
      </c>
      <c r="E92" s="13">
        <v>39.552840670999998</v>
      </c>
      <c r="F92" s="47" t="s">
        <v>217</v>
      </c>
      <c r="G92" s="13">
        <v>42.404088491000003</v>
      </c>
      <c r="H92" s="47" t="s">
        <v>217</v>
      </c>
      <c r="I92" s="12">
        <v>36</v>
      </c>
      <c r="J92" s="12">
        <v>7.2089999999999996</v>
      </c>
      <c r="K92" s="47" t="s">
        <v>217</v>
      </c>
      <c r="L92" s="9" t="str">
        <f t="shared" si="34"/>
        <v>N/A</v>
      </c>
    </row>
    <row r="93" spans="1:12" x14ac:dyDescent="0.2">
      <c r="A93" s="6" t="s">
        <v>68</v>
      </c>
      <c r="B93" s="47" t="s">
        <v>217</v>
      </c>
      <c r="C93" s="1">
        <v>807</v>
      </c>
      <c r="D93" s="11" t="str">
        <f>IF($B93="N/A","N/A",IF(C93&gt;10,"No",IF(C93&lt;-10,"No","Yes")))</f>
        <v>N/A</v>
      </c>
      <c r="E93" s="1">
        <v>1029</v>
      </c>
      <c r="F93" s="11" t="str">
        <f>IF($B93="N/A","N/A",IF(E93&gt;10,"No",IF(E93&lt;-10,"No","Yes")))</f>
        <v>N/A</v>
      </c>
      <c r="G93" s="1">
        <v>1034</v>
      </c>
      <c r="H93" s="11" t="str">
        <f>IF($B93="N/A","N/A",IF(G93&gt;10,"No",IF(G93&lt;-10,"No","Yes")))</f>
        <v>N/A</v>
      </c>
      <c r="I93" s="12">
        <v>27.51</v>
      </c>
      <c r="J93" s="12">
        <v>0.4859</v>
      </c>
      <c r="K93" s="47" t="s">
        <v>733</v>
      </c>
      <c r="L93" s="9" t="str">
        <f t="shared" si="34"/>
        <v>Yes</v>
      </c>
    </row>
    <row r="94" spans="1:12" x14ac:dyDescent="0.2">
      <c r="A94" s="2" t="s">
        <v>109</v>
      </c>
      <c r="B94" s="47" t="s">
        <v>217</v>
      </c>
      <c r="C94" s="13">
        <v>0</v>
      </c>
      <c r="D94" s="43" t="str">
        <f>IF($B94="N/A","N/A",IF(C94&gt;10,"No",IF(C94&lt;-10,"No","Yes")))</f>
        <v>N/A</v>
      </c>
      <c r="E94" s="13">
        <v>9.7181729800000005E-2</v>
      </c>
      <c r="F94" s="43" t="str">
        <f>IF($B94="N/A","N/A",IF(E94&gt;10,"No",IF(E94&lt;-10,"No","Yes")))</f>
        <v>N/A</v>
      </c>
      <c r="G94" s="13">
        <v>0.29013539649999998</v>
      </c>
      <c r="H94" s="43" t="str">
        <f>IF($B94="N/A","N/A",IF(G94&gt;10,"No",IF(G94&lt;-10,"No","Yes")))</f>
        <v>N/A</v>
      </c>
      <c r="I94" s="12" t="s">
        <v>1743</v>
      </c>
      <c r="J94" s="12">
        <v>198.5</v>
      </c>
      <c r="K94" s="47" t="s">
        <v>733</v>
      </c>
      <c r="L94" s="9" t="str">
        <f t="shared" si="34"/>
        <v>No</v>
      </c>
    </row>
    <row r="95" spans="1:12" x14ac:dyDescent="0.2">
      <c r="A95" s="2" t="s">
        <v>110</v>
      </c>
      <c r="B95" s="47" t="s">
        <v>217</v>
      </c>
      <c r="C95" s="13">
        <v>1.3630731103</v>
      </c>
      <c r="D95" s="43" t="str">
        <f>IF($B95="N/A","N/A",IF(C95&gt;10,"No",IF(C95&lt;-10,"No","Yes")))</f>
        <v>N/A</v>
      </c>
      <c r="E95" s="13">
        <v>1.1661807580000001</v>
      </c>
      <c r="F95" s="43" t="str">
        <f>IF($B95="N/A","N/A",IF(E95&gt;10,"No",IF(E95&lt;-10,"No","Yes")))</f>
        <v>N/A</v>
      </c>
      <c r="G95" s="13">
        <v>5.1257253384999997</v>
      </c>
      <c r="H95" s="43" t="str">
        <f>IF($B95="N/A","N/A",IF(G95&gt;10,"No",IF(G95&lt;-10,"No","Yes")))</f>
        <v>N/A</v>
      </c>
      <c r="I95" s="12">
        <v>-14.4</v>
      </c>
      <c r="J95" s="12">
        <v>339.5</v>
      </c>
      <c r="K95" s="47" t="s">
        <v>733</v>
      </c>
      <c r="L95" s="9" t="str">
        <f t="shared" si="34"/>
        <v>No</v>
      </c>
    </row>
    <row r="96" spans="1:12" x14ac:dyDescent="0.2">
      <c r="A96" s="4" t="s">
        <v>7</v>
      </c>
      <c r="B96" s="47" t="s">
        <v>217</v>
      </c>
      <c r="C96" s="13">
        <v>12.708366548000001</v>
      </c>
      <c r="D96" s="11" t="str">
        <f>IF($B96="N/A","N/A",IF(C96&gt;10,"No",IF(C96&lt;-10,"No","Yes")))</f>
        <v>N/A</v>
      </c>
      <c r="E96" s="13">
        <v>11.995937631</v>
      </c>
      <c r="F96" s="11" t="str">
        <f>IF($B96="N/A","N/A",IF(E96&gt;10,"No",IF(E96&lt;-10,"No","Yes")))</f>
        <v>N/A</v>
      </c>
      <c r="G96" s="13">
        <v>12.042845141000001</v>
      </c>
      <c r="H96" s="11" t="str">
        <f>IF($B96="N/A","N/A",IF(G96&gt;10,"No",IF(G96&lt;-10,"No","Yes")))</f>
        <v>N/A</v>
      </c>
      <c r="I96" s="12">
        <v>-5.61</v>
      </c>
      <c r="J96" s="12">
        <v>0.39100000000000001</v>
      </c>
      <c r="K96" s="47" t="s">
        <v>734</v>
      </c>
      <c r="L96" s="9" t="str">
        <f t="shared" si="34"/>
        <v>Yes</v>
      </c>
    </row>
    <row r="97" spans="1:12" x14ac:dyDescent="0.2">
      <c r="A97" s="4" t="s">
        <v>184</v>
      </c>
      <c r="B97" s="47" t="s">
        <v>217</v>
      </c>
      <c r="C97" s="13">
        <v>60.190253493999997</v>
      </c>
      <c r="D97" s="11" t="str">
        <f t="shared" ref="D97:D98" si="35">IF($B97="N/A","N/A",IF(C97&gt;10,"No",IF(C97&lt;-10,"No","Yes")))</f>
        <v>N/A</v>
      </c>
      <c r="E97" s="13">
        <v>59.600334547999999</v>
      </c>
      <c r="F97" s="11" t="str">
        <f t="shared" ref="F97:F98" si="36">IF($B97="N/A","N/A",IF(E97&gt;10,"No",IF(E97&lt;-10,"No","Yes")))</f>
        <v>N/A</v>
      </c>
      <c r="G97" s="13">
        <v>59.080089610999998</v>
      </c>
      <c r="H97" s="11" t="str">
        <f t="shared" ref="H97:H98" si="37">IF($B97="N/A","N/A",IF(G97&gt;10,"No",IF(G97&lt;-10,"No","Yes")))</f>
        <v>N/A</v>
      </c>
      <c r="I97" s="12">
        <v>-0.98</v>
      </c>
      <c r="J97" s="12">
        <v>-0.873</v>
      </c>
      <c r="K97" s="47" t="s">
        <v>733</v>
      </c>
      <c r="L97" s="9" t="str">
        <f>IF(J97="Div by 0", "N/A", IF(OR(J97="N/A",K97="N/A"),"N/A", IF(J97&gt;VALUE(MID(K97,1,2)), "No", IF(J97&lt;-1*VALUE(MID(K97,1,2)), "No", "Yes"))))</f>
        <v>Yes</v>
      </c>
    </row>
    <row r="98" spans="1:12" x14ac:dyDescent="0.2">
      <c r="A98" s="4" t="s">
        <v>185</v>
      </c>
      <c r="B98" s="47" t="s">
        <v>217</v>
      </c>
      <c r="C98" s="13">
        <v>39.809746506000003</v>
      </c>
      <c r="D98" s="11" t="str">
        <f t="shared" si="35"/>
        <v>N/A</v>
      </c>
      <c r="E98" s="13">
        <v>40.399665452000001</v>
      </c>
      <c r="F98" s="11" t="str">
        <f t="shared" si="36"/>
        <v>N/A</v>
      </c>
      <c r="G98" s="13">
        <v>40.919910389000002</v>
      </c>
      <c r="H98" s="11" t="str">
        <f t="shared" si="37"/>
        <v>N/A</v>
      </c>
      <c r="I98" s="12">
        <v>1.482</v>
      </c>
      <c r="J98" s="12">
        <v>1.288</v>
      </c>
      <c r="K98" s="47" t="s">
        <v>733</v>
      </c>
      <c r="L98" s="9" t="str">
        <f>IF(J98="Div by 0", "N/A", IF(OR(J98="N/A",K98="N/A"),"N/A", IF(J98&gt;VALUE(MID(K98,1,2)), "No", IF(J98&lt;-1*VALUE(MID(K98,1,2)), "No", "Yes"))))</f>
        <v>Yes</v>
      </c>
    </row>
    <row r="99" spans="1:12" x14ac:dyDescent="0.2">
      <c r="A99" s="2" t="s">
        <v>8</v>
      </c>
      <c r="B99" s="47" t="s">
        <v>289</v>
      </c>
      <c r="C99" s="13">
        <v>5.9538360702000004</v>
      </c>
      <c r="D99" s="43" t="str">
        <f>IF($B99="N/A","N/A",IF(C99&gt;10,"No",IF(C99&lt;5,"No","Yes")))</f>
        <v>Yes</v>
      </c>
      <c r="E99" s="13">
        <v>5.0077662942999996</v>
      </c>
      <c r="F99" s="43" t="str">
        <f>IF($B99="N/A","N/A",IF(E99&gt;10,"No",IF(E99&lt;5,"No","Yes")))</f>
        <v>Yes</v>
      </c>
      <c r="G99" s="13">
        <v>5.1540184821999997</v>
      </c>
      <c r="H99" s="43" t="str">
        <f t="shared" ref="H99:H102" si="38">IF($B99="N/A","N/A",IF(G99&gt;10,"No",IF(G99&lt;5,"No","Yes")))</f>
        <v>Yes</v>
      </c>
      <c r="I99" s="12">
        <v>-15.9</v>
      </c>
      <c r="J99" s="12">
        <v>2.9209999999999998</v>
      </c>
      <c r="K99" s="47" t="s">
        <v>734</v>
      </c>
      <c r="L99" s="9" t="str">
        <f t="shared" si="34"/>
        <v>Yes</v>
      </c>
    </row>
    <row r="100" spans="1:12" x14ac:dyDescent="0.2">
      <c r="A100" s="2" t="s">
        <v>153</v>
      </c>
      <c r="B100" s="47" t="s">
        <v>289</v>
      </c>
      <c r="C100" s="13">
        <v>5.3108005172999997</v>
      </c>
      <c r="D100" s="43" t="str">
        <f>IF($B100="N/A","N/A",IF(C100&gt;10,"No",IF(C100&lt;5,"No","Yes")))</f>
        <v>Yes</v>
      </c>
      <c r="E100" s="13">
        <v>4.5268534560000004</v>
      </c>
      <c r="F100" s="43" t="str">
        <f t="shared" ref="F100:F102" si="39">IF($B100="N/A","N/A",IF(E100&gt;10,"No",IF(E100&lt;5,"No","Yes")))</f>
        <v>No</v>
      </c>
      <c r="G100" s="13">
        <v>4.6625595071000001</v>
      </c>
      <c r="H100" s="43" t="str">
        <f t="shared" si="38"/>
        <v>No</v>
      </c>
      <c r="I100" s="12">
        <v>-14.8</v>
      </c>
      <c r="J100" s="12">
        <v>2.9980000000000002</v>
      </c>
      <c r="K100" s="47" t="s">
        <v>734</v>
      </c>
      <c r="L100" s="9" t="str">
        <f t="shared" si="34"/>
        <v>Yes</v>
      </c>
    </row>
    <row r="101" spans="1:12" x14ac:dyDescent="0.2">
      <c r="A101" s="2" t="s">
        <v>154</v>
      </c>
      <c r="B101" s="47" t="s">
        <v>289</v>
      </c>
      <c r="C101" s="13">
        <v>5.5038883279000004</v>
      </c>
      <c r="D101" s="43" t="str">
        <f>IF($B101="N/A","N/A",IF(C101&gt;10,"No",IF(C101&lt;5,"No","Yes")))</f>
        <v>Yes</v>
      </c>
      <c r="E101" s="13">
        <v>4.6433478702000004</v>
      </c>
      <c r="F101" s="43" t="str">
        <f t="shared" si="39"/>
        <v>No</v>
      </c>
      <c r="G101" s="13">
        <v>4.7731727807000004</v>
      </c>
      <c r="H101" s="43" t="str">
        <f t="shared" si="38"/>
        <v>No</v>
      </c>
      <c r="I101" s="12">
        <v>-15.6</v>
      </c>
      <c r="J101" s="12">
        <v>2.7959999999999998</v>
      </c>
      <c r="K101" s="47" t="s">
        <v>734</v>
      </c>
      <c r="L101" s="9" t="str">
        <f t="shared" si="34"/>
        <v>Yes</v>
      </c>
    </row>
    <row r="102" spans="1:12" x14ac:dyDescent="0.2">
      <c r="A102" s="2" t="s">
        <v>155</v>
      </c>
      <c r="B102" s="47" t="s">
        <v>289</v>
      </c>
      <c r="C102" s="13">
        <v>5.9786363395000004</v>
      </c>
      <c r="D102" s="43" t="str">
        <f>IF($B102="N/A","N/A",IF(C102&gt;10,"No",IF(C102&lt;5,"No","Yes")))</f>
        <v>Yes</v>
      </c>
      <c r="E102" s="13">
        <v>5.0286755480999998</v>
      </c>
      <c r="F102" s="43" t="str">
        <f t="shared" si="39"/>
        <v>Yes</v>
      </c>
      <c r="G102" s="13">
        <v>5.1764211705000003</v>
      </c>
      <c r="H102" s="43" t="str">
        <f t="shared" si="38"/>
        <v>Yes</v>
      </c>
      <c r="I102" s="12">
        <v>-15.9</v>
      </c>
      <c r="J102" s="12">
        <v>2.9380000000000002</v>
      </c>
      <c r="K102" s="47" t="s">
        <v>734</v>
      </c>
      <c r="L102" s="9" t="str">
        <f t="shared" si="34"/>
        <v>Yes</v>
      </c>
    </row>
    <row r="103" spans="1:12" x14ac:dyDescent="0.2">
      <c r="A103" s="2" t="s">
        <v>970</v>
      </c>
      <c r="B103" s="47" t="s">
        <v>217</v>
      </c>
      <c r="C103" s="1">
        <v>515</v>
      </c>
      <c r="D103" s="11" t="str">
        <f t="shared" ref="D103:D114" si="40">IF($B103="N/A","N/A",IF(C103&gt;10,"No",IF(C103&lt;-10,"No","Yes")))</f>
        <v>N/A</v>
      </c>
      <c r="E103" s="1">
        <v>459</v>
      </c>
      <c r="F103" s="11" t="str">
        <f t="shared" ref="F103:F114" si="41">IF($B103="N/A","N/A",IF(E103&gt;10,"No",IF(E103&lt;-10,"No","Yes")))</f>
        <v>N/A</v>
      </c>
      <c r="G103" s="1">
        <v>484</v>
      </c>
      <c r="H103" s="11" t="str">
        <f t="shared" ref="H103:H114" si="42">IF($B103="N/A","N/A",IF(G103&gt;10,"No",IF(G103&lt;-10,"No","Yes")))</f>
        <v>N/A</v>
      </c>
      <c r="I103" s="12">
        <v>-10.9</v>
      </c>
      <c r="J103" s="12">
        <v>5.4470000000000001</v>
      </c>
      <c r="K103" s="44" t="s">
        <v>733</v>
      </c>
      <c r="L103" s="9" t="str">
        <f t="shared" si="34"/>
        <v>Yes</v>
      </c>
    </row>
    <row r="104" spans="1:12" x14ac:dyDescent="0.2">
      <c r="A104" s="2" t="s">
        <v>971</v>
      </c>
      <c r="B104" s="47" t="s">
        <v>217</v>
      </c>
      <c r="C104" s="1">
        <v>345</v>
      </c>
      <c r="D104" s="11" t="str">
        <f t="shared" si="40"/>
        <v>N/A</v>
      </c>
      <c r="E104" s="1">
        <v>308</v>
      </c>
      <c r="F104" s="11" t="str">
        <f t="shared" si="41"/>
        <v>N/A</v>
      </c>
      <c r="G104" s="1">
        <v>345</v>
      </c>
      <c r="H104" s="11" t="str">
        <f t="shared" si="42"/>
        <v>N/A</v>
      </c>
      <c r="I104" s="12">
        <v>-10.7</v>
      </c>
      <c r="J104" s="12">
        <v>12.01</v>
      </c>
      <c r="K104" s="44" t="s">
        <v>733</v>
      </c>
      <c r="L104" s="9" t="str">
        <f t="shared" si="34"/>
        <v>No</v>
      </c>
    </row>
    <row r="105" spans="1:12" x14ac:dyDescent="0.2">
      <c r="A105" s="2" t="s">
        <v>1</v>
      </c>
      <c r="B105" s="47" t="s">
        <v>217</v>
      </c>
      <c r="C105" s="13">
        <v>97.333971055000006</v>
      </c>
      <c r="D105" s="11" t="str">
        <f t="shared" si="40"/>
        <v>N/A</v>
      </c>
      <c r="E105" s="13">
        <v>96.739649919000001</v>
      </c>
      <c r="F105" s="11" t="str">
        <f t="shared" si="41"/>
        <v>N/A</v>
      </c>
      <c r="G105" s="13">
        <v>96.603192383000007</v>
      </c>
      <c r="H105" s="11" t="str">
        <f t="shared" si="42"/>
        <v>N/A</v>
      </c>
      <c r="I105" s="12">
        <v>-0.61099999999999999</v>
      </c>
      <c r="J105" s="12">
        <v>-0.14099999999999999</v>
      </c>
      <c r="K105" s="47" t="s">
        <v>734</v>
      </c>
      <c r="L105" s="9" t="str">
        <f t="shared" si="34"/>
        <v>Yes</v>
      </c>
    </row>
    <row r="106" spans="1:12" x14ac:dyDescent="0.2">
      <c r="A106" s="2" t="s">
        <v>69</v>
      </c>
      <c r="B106" s="47" t="s">
        <v>217</v>
      </c>
      <c r="C106" s="13">
        <v>98.423907108999998</v>
      </c>
      <c r="D106" s="11" t="str">
        <f t="shared" si="40"/>
        <v>N/A</v>
      </c>
      <c r="E106" s="13">
        <v>98.534883362000002</v>
      </c>
      <c r="F106" s="11" t="str">
        <f t="shared" si="41"/>
        <v>N/A</v>
      </c>
      <c r="G106" s="13">
        <v>98.396962055000003</v>
      </c>
      <c r="H106" s="11" t="str">
        <f t="shared" si="42"/>
        <v>N/A</v>
      </c>
      <c r="I106" s="12">
        <v>0.1128</v>
      </c>
      <c r="J106" s="12">
        <v>-0.14000000000000001</v>
      </c>
      <c r="K106" s="47" t="s">
        <v>734</v>
      </c>
      <c r="L106" s="9" t="str">
        <f t="shared" si="34"/>
        <v>Yes</v>
      </c>
    </row>
    <row r="107" spans="1:12" x14ac:dyDescent="0.2">
      <c r="A107" s="4" t="s">
        <v>70</v>
      </c>
      <c r="B107" s="47" t="s">
        <v>217</v>
      </c>
      <c r="C107" s="1">
        <v>53215</v>
      </c>
      <c r="D107" s="11" t="str">
        <f t="shared" si="40"/>
        <v>N/A</v>
      </c>
      <c r="E107" s="1">
        <v>63560</v>
      </c>
      <c r="F107" s="11" t="str">
        <f t="shared" si="41"/>
        <v>N/A</v>
      </c>
      <c r="G107" s="1">
        <v>67530</v>
      </c>
      <c r="H107" s="11" t="str">
        <f t="shared" si="42"/>
        <v>N/A</v>
      </c>
      <c r="I107" s="12">
        <v>19.440000000000001</v>
      </c>
      <c r="J107" s="12">
        <v>6.2460000000000004</v>
      </c>
      <c r="K107" s="47" t="s">
        <v>733</v>
      </c>
      <c r="L107" s="9" t="str">
        <f t="shared" si="34"/>
        <v>Yes</v>
      </c>
    </row>
    <row r="108" spans="1:12" x14ac:dyDescent="0.2">
      <c r="A108" s="2" t="s">
        <v>688</v>
      </c>
      <c r="B108" s="47" t="s">
        <v>217</v>
      </c>
      <c r="C108" s="13">
        <v>1.6987691439999999</v>
      </c>
      <c r="D108" s="11" t="str">
        <f t="shared" si="40"/>
        <v>N/A</v>
      </c>
      <c r="E108" s="13">
        <v>1.7101950912999999</v>
      </c>
      <c r="F108" s="11" t="str">
        <f t="shared" si="41"/>
        <v>N/A</v>
      </c>
      <c r="G108" s="13">
        <v>1.6629646083</v>
      </c>
      <c r="H108" s="11" t="str">
        <f t="shared" si="42"/>
        <v>N/A</v>
      </c>
      <c r="I108" s="12">
        <v>0.67259999999999998</v>
      </c>
      <c r="J108" s="12">
        <v>-2.76</v>
      </c>
      <c r="K108" s="47" t="s">
        <v>734</v>
      </c>
      <c r="L108" s="9" t="str">
        <f t="shared" ref="L108:L114" si="43">IF(J108="Div by 0", "N/A", IF(K108="N/A","N/A", IF(J108&gt;VALUE(MID(K108,1,2)), "No", IF(J108&lt;-1*VALUE(MID(K108,1,2)), "No", "Yes"))))</f>
        <v>Yes</v>
      </c>
    </row>
    <row r="109" spans="1:12" x14ac:dyDescent="0.2">
      <c r="A109" s="2" t="s">
        <v>687</v>
      </c>
      <c r="B109" s="47" t="s">
        <v>217</v>
      </c>
      <c r="C109" s="13">
        <v>7.1070186977000001</v>
      </c>
      <c r="D109" s="11" t="str">
        <f t="shared" si="40"/>
        <v>N/A</v>
      </c>
      <c r="E109" s="13">
        <v>6.3215859030999999</v>
      </c>
      <c r="F109" s="11" t="str">
        <f t="shared" si="41"/>
        <v>N/A</v>
      </c>
      <c r="G109" s="13">
        <v>6.1676292017999996</v>
      </c>
      <c r="H109" s="11" t="str">
        <f t="shared" si="42"/>
        <v>N/A</v>
      </c>
      <c r="I109" s="12">
        <v>-11.1</v>
      </c>
      <c r="J109" s="12">
        <v>-2.44</v>
      </c>
      <c r="K109" s="47" t="s">
        <v>734</v>
      </c>
      <c r="L109" s="9" t="str">
        <f t="shared" si="43"/>
        <v>Yes</v>
      </c>
    </row>
    <row r="110" spans="1:12" x14ac:dyDescent="0.2">
      <c r="A110" s="2" t="s">
        <v>686</v>
      </c>
      <c r="B110" s="47" t="s">
        <v>217</v>
      </c>
      <c r="C110" s="13">
        <v>91.194212157999999</v>
      </c>
      <c r="D110" s="11" t="str">
        <f t="shared" si="40"/>
        <v>N/A</v>
      </c>
      <c r="E110" s="13">
        <v>91.968219005999998</v>
      </c>
      <c r="F110" s="11" t="str">
        <f t="shared" si="41"/>
        <v>N/A</v>
      </c>
      <c r="G110" s="13">
        <v>92.169406190000004</v>
      </c>
      <c r="H110" s="11" t="str">
        <f t="shared" si="42"/>
        <v>N/A</v>
      </c>
      <c r="I110" s="12">
        <v>0.84870000000000001</v>
      </c>
      <c r="J110" s="12">
        <v>0.21879999999999999</v>
      </c>
      <c r="K110" s="47" t="s">
        <v>734</v>
      </c>
      <c r="L110" s="9" t="str">
        <f t="shared" si="43"/>
        <v>Yes</v>
      </c>
    </row>
    <row r="111" spans="1:12" ht="25.5" x14ac:dyDescent="0.2">
      <c r="A111" s="4" t="s">
        <v>972</v>
      </c>
      <c r="B111" s="47" t="s">
        <v>217</v>
      </c>
      <c r="C111" s="13">
        <v>49.375564648999998</v>
      </c>
      <c r="D111" s="11" t="str">
        <f t="shared" si="40"/>
        <v>N/A</v>
      </c>
      <c r="E111" s="13">
        <v>48.309337475</v>
      </c>
      <c r="F111" s="11" t="str">
        <f t="shared" si="41"/>
        <v>N/A</v>
      </c>
      <c r="G111" s="13">
        <v>47.583309997000001</v>
      </c>
      <c r="H111" s="11" t="str">
        <f t="shared" si="42"/>
        <v>N/A</v>
      </c>
      <c r="I111" s="12">
        <v>-2.16</v>
      </c>
      <c r="J111" s="12">
        <v>-1.5</v>
      </c>
      <c r="K111" s="47" t="s">
        <v>734</v>
      </c>
      <c r="L111" s="9" t="str">
        <f t="shared" si="43"/>
        <v>Yes</v>
      </c>
    </row>
    <row r="112" spans="1:12" ht="25.5" x14ac:dyDescent="0.2">
      <c r="A112" s="4" t="s">
        <v>973</v>
      </c>
      <c r="B112" s="47" t="s">
        <v>217</v>
      </c>
      <c r="C112" s="13">
        <v>48.808701352</v>
      </c>
      <c r="D112" s="11" t="str">
        <f t="shared" si="40"/>
        <v>N/A</v>
      </c>
      <c r="E112" s="13">
        <v>49.932791684000001</v>
      </c>
      <c r="F112" s="11" t="str">
        <f t="shared" si="41"/>
        <v>N/A</v>
      </c>
      <c r="G112" s="13">
        <v>50.701484178000001</v>
      </c>
      <c r="H112" s="11" t="str">
        <f t="shared" si="42"/>
        <v>N/A</v>
      </c>
      <c r="I112" s="12">
        <v>2.3029999999999999</v>
      </c>
      <c r="J112" s="12">
        <v>1.5389999999999999</v>
      </c>
      <c r="K112" s="47" t="s">
        <v>734</v>
      </c>
      <c r="L112" s="9" t="str">
        <f t="shared" si="43"/>
        <v>Yes</v>
      </c>
    </row>
    <row r="113" spans="1:12" ht="25.5" x14ac:dyDescent="0.2">
      <c r="A113" s="4" t="s">
        <v>974</v>
      </c>
      <c r="B113" s="47" t="s">
        <v>217</v>
      </c>
      <c r="C113" s="13">
        <v>0.88749534990000001</v>
      </c>
      <c r="D113" s="11" t="str">
        <f t="shared" si="40"/>
        <v>N/A</v>
      </c>
      <c r="E113" s="13">
        <v>0.82292849040000005</v>
      </c>
      <c r="F113" s="11" t="str">
        <f t="shared" si="41"/>
        <v>N/A</v>
      </c>
      <c r="G113" s="13">
        <v>0.77849341920000004</v>
      </c>
      <c r="H113" s="11" t="str">
        <f t="shared" si="42"/>
        <v>N/A</v>
      </c>
      <c r="I113" s="12">
        <v>-7.28</v>
      </c>
      <c r="J113" s="12">
        <v>-5.4</v>
      </c>
      <c r="K113" s="47" t="s">
        <v>734</v>
      </c>
      <c r="L113" s="9" t="str">
        <f t="shared" si="43"/>
        <v>Yes</v>
      </c>
    </row>
    <row r="114" spans="1:12" ht="25.5" x14ac:dyDescent="0.2">
      <c r="A114" s="4" t="s">
        <v>975</v>
      </c>
      <c r="B114" s="47" t="s">
        <v>217</v>
      </c>
      <c r="C114" s="13">
        <v>0.9282386494</v>
      </c>
      <c r="D114" s="11" t="str">
        <f t="shared" si="40"/>
        <v>N/A</v>
      </c>
      <c r="E114" s="13">
        <v>0.93494235020000005</v>
      </c>
      <c r="F114" s="11" t="str">
        <f t="shared" si="41"/>
        <v>N/A</v>
      </c>
      <c r="G114" s="13">
        <v>0.93671240550000001</v>
      </c>
      <c r="H114" s="11" t="str">
        <f t="shared" si="42"/>
        <v>N/A</v>
      </c>
      <c r="I114" s="12">
        <v>0.72219999999999995</v>
      </c>
      <c r="J114" s="12">
        <v>0.1893</v>
      </c>
      <c r="K114" s="47" t="s">
        <v>734</v>
      </c>
      <c r="L114" s="9" t="str">
        <f t="shared" si="43"/>
        <v>Yes</v>
      </c>
    </row>
    <row r="115" spans="1:12" x14ac:dyDescent="0.2">
      <c r="A115" s="2" t="s">
        <v>976</v>
      </c>
      <c r="B115" s="47" t="s">
        <v>290</v>
      </c>
      <c r="C115" s="13">
        <v>99.969708444000005</v>
      </c>
      <c r="D115" s="43" t="str">
        <f>IF($B115="N/A","N/A",IF(C115&gt;=99,"Yes","No"))</f>
        <v>Yes</v>
      </c>
      <c r="E115" s="13">
        <v>99.984334367000002</v>
      </c>
      <c r="F115" s="43" t="str">
        <f>IF($B115="N/A","N/A",IF(E115&gt;=99,"Yes","No"))</f>
        <v>Yes</v>
      </c>
      <c r="G115" s="13">
        <v>99.979150532999995</v>
      </c>
      <c r="H115" s="43" t="str">
        <f>IF($B115="N/A","N/A",IF(G115&gt;=99,"Yes","No"))</f>
        <v>Yes</v>
      </c>
      <c r="I115" s="12">
        <v>1.46E-2</v>
      </c>
      <c r="J115" s="12">
        <v>-5.0000000000000001E-3</v>
      </c>
      <c r="K115" s="47" t="s">
        <v>733</v>
      </c>
      <c r="L115" s="9" t="str">
        <f t="shared" ref="L115:L149" si="44">IF(J115="Div by 0", "N/A", IF(K115="N/A","N/A", IF(J115&gt;VALUE(MID(K115,1,2)), "No", IF(J115&lt;-1*VALUE(MID(K115,1,2)), "No", "Yes"))))</f>
        <v>Yes</v>
      </c>
    </row>
    <row r="116" spans="1:12" x14ac:dyDescent="0.2">
      <c r="A116" s="2" t="s">
        <v>977</v>
      </c>
      <c r="B116" s="47" t="s">
        <v>217</v>
      </c>
      <c r="C116" s="13">
        <v>13.044296468000001</v>
      </c>
      <c r="D116" s="43" t="str">
        <f>IF($B116="N/A","N/A",IF(C116&gt;10,"No",IF(C116&lt;-10,"No","Yes")))</f>
        <v>N/A</v>
      </c>
      <c r="E116" s="13">
        <v>12.293841128</v>
      </c>
      <c r="F116" s="43" t="str">
        <f>IF($B116="N/A","N/A",IF(E116&gt;10,"No",IF(E116&lt;-10,"No","Yes")))</f>
        <v>N/A</v>
      </c>
      <c r="G116" s="13">
        <v>12.090913711000001</v>
      </c>
      <c r="H116" s="43" t="str">
        <f>IF($B116="N/A","N/A",IF(G116&gt;10,"No",IF(G116&lt;-10,"No","Yes")))</f>
        <v>N/A</v>
      </c>
      <c r="I116" s="12">
        <v>-5.75</v>
      </c>
      <c r="J116" s="12">
        <v>-1.65</v>
      </c>
      <c r="K116" s="47" t="s">
        <v>733</v>
      </c>
      <c r="L116" s="9" t="str">
        <f t="shared" si="44"/>
        <v>Yes</v>
      </c>
    </row>
    <row r="117" spans="1:12" x14ac:dyDescent="0.2">
      <c r="A117" s="3" t="s">
        <v>978</v>
      </c>
      <c r="B117" s="47" t="s">
        <v>284</v>
      </c>
      <c r="C117" s="8">
        <v>99.994426675</v>
      </c>
      <c r="D117" s="43" t="str">
        <f>IF($B117="N/A","N/A",IF(C117&gt;=98,"Yes","No"))</f>
        <v>Yes</v>
      </c>
      <c r="E117" s="8">
        <v>99.988738835999996</v>
      </c>
      <c r="F117" s="43" t="str">
        <f>IF($B117="N/A","N/A",IF(E117&gt;=98,"Yes","No"))</f>
        <v>Yes</v>
      </c>
      <c r="G117" s="8">
        <v>99.981695242000001</v>
      </c>
      <c r="H117" s="43" t="str">
        <f>IF($B117="N/A","N/A",IF(G117&gt;=98,"Yes","No"))</f>
        <v>Yes</v>
      </c>
      <c r="I117" s="12">
        <v>-6.0000000000000001E-3</v>
      </c>
      <c r="J117" s="12">
        <v>-7.0000000000000001E-3</v>
      </c>
      <c r="K117" s="44" t="s">
        <v>733</v>
      </c>
      <c r="L117" s="9" t="str">
        <f t="shared" si="44"/>
        <v>Yes</v>
      </c>
    </row>
    <row r="118" spans="1:12" x14ac:dyDescent="0.2">
      <c r="A118" s="3" t="s">
        <v>979</v>
      </c>
      <c r="B118" s="47" t="s">
        <v>291</v>
      </c>
      <c r="C118" s="8">
        <v>93.998115906999999</v>
      </c>
      <c r="D118" s="43" t="str">
        <f>IF($B118="N/A","N/A",IF(C118&gt;=80,"Yes","No"))</f>
        <v>Yes</v>
      </c>
      <c r="E118" s="8">
        <v>94.015694988000007</v>
      </c>
      <c r="F118" s="43" t="str">
        <f>IF($B118="N/A","N/A",IF(E118&gt;=80,"Yes","No"))</f>
        <v>Yes</v>
      </c>
      <c r="G118" s="8">
        <v>94.690420868000004</v>
      </c>
      <c r="H118" s="43" t="str">
        <f>IF($B118="N/A","N/A",IF(G118&gt;=80,"Yes","No"))</f>
        <v>Yes</v>
      </c>
      <c r="I118" s="12">
        <v>1.8700000000000001E-2</v>
      </c>
      <c r="J118" s="12">
        <v>0.7177</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99.998842901000003</v>
      </c>
      <c r="H120" s="43" t="str">
        <f t="shared" si="46"/>
        <v>No</v>
      </c>
      <c r="I120" s="12">
        <v>0</v>
      </c>
      <c r="J120" s="12">
        <v>-1E-3</v>
      </c>
      <c r="K120" s="44" t="s">
        <v>732</v>
      </c>
      <c r="L120" s="9" t="str">
        <f t="shared" si="44"/>
        <v>Yes</v>
      </c>
    </row>
    <row r="121" spans="1:12" ht="25.5" x14ac:dyDescent="0.2">
      <c r="A121" s="2" t="s">
        <v>982</v>
      </c>
      <c r="B121" s="47" t="s">
        <v>217</v>
      </c>
      <c r="C121" s="13">
        <v>88.776334988000002</v>
      </c>
      <c r="D121" s="35" t="s">
        <v>735</v>
      </c>
      <c r="E121" s="13">
        <v>88.705264682999996</v>
      </c>
      <c r="F121" s="35" t="s">
        <v>735</v>
      </c>
      <c r="G121" s="13">
        <v>89.426221474000002</v>
      </c>
      <c r="H121" s="43" t="str">
        <f>IF($B121="N/A","N/A",IF(G121&lt;100,"No",IF(G121=100,"No","Yes")))</f>
        <v>N/A</v>
      </c>
      <c r="I121" s="12">
        <v>-0.08</v>
      </c>
      <c r="J121" s="12">
        <v>0.81279999999999997</v>
      </c>
      <c r="K121" s="44" t="s">
        <v>732</v>
      </c>
      <c r="L121" s="9" t="str">
        <f t="shared" si="44"/>
        <v>Yes</v>
      </c>
    </row>
    <row r="122" spans="1:12" ht="25.5" x14ac:dyDescent="0.2">
      <c r="A122" s="2" t="s">
        <v>983</v>
      </c>
      <c r="B122" s="34" t="s">
        <v>217</v>
      </c>
      <c r="C122" s="13">
        <v>99.953163861999997</v>
      </c>
      <c r="D122" s="43" t="str">
        <f>IF($B122="N/A","N/A",IF(C122&gt;10,"No",IF(C122&lt;-10,"No","Yes")))</f>
        <v>N/A</v>
      </c>
      <c r="E122" s="13">
        <v>99.935762921999995</v>
      </c>
      <c r="F122" s="43" t="str">
        <f>IF($B122="N/A","N/A",IF(E122&gt;10,"No",IF(E122&lt;-10,"No","Yes")))</f>
        <v>N/A</v>
      </c>
      <c r="G122" s="13">
        <v>99.944489418000003</v>
      </c>
      <c r="H122" s="43" t="str">
        <f>IF($B122="N/A","N/A",IF(G122&gt;10,"No",IF(G122&lt;-10,"No","Yes")))</f>
        <v>N/A</v>
      </c>
      <c r="I122" s="12">
        <v>-1.7000000000000001E-2</v>
      </c>
      <c r="J122" s="12">
        <v>8.6999999999999994E-3</v>
      </c>
      <c r="K122" s="44" t="s">
        <v>732</v>
      </c>
      <c r="L122" s="9" t="str">
        <f>IF(J122="Div by 0", "N/A", IF(OR(J122="N/A",K122="N/A"),"N/A", IF(J122&gt;VALUE(MID(K122,1,2)), "No", IF(J122&lt;-1*VALUE(MID(K122,1,2)), "No", "Yes"))))</f>
        <v>Yes</v>
      </c>
    </row>
    <row r="123" spans="1:12" x14ac:dyDescent="0.2">
      <c r="A123" s="7" t="s">
        <v>100</v>
      </c>
      <c r="B123" s="34" t="s">
        <v>217</v>
      </c>
      <c r="C123" s="35">
        <v>26410</v>
      </c>
      <c r="D123" s="43" t="str">
        <f t="shared" ref="D123:D149" si="47">IF($B123="N/A","N/A",IF(C123&gt;10,"No",IF(C123&lt;-10,"No","Yes")))</f>
        <v>N/A</v>
      </c>
      <c r="E123" s="35">
        <v>31917</v>
      </c>
      <c r="F123" s="43" t="str">
        <f t="shared" ref="F123:F149" si="48">IF($B123="N/A","N/A",IF(E123&gt;10,"No",IF(E123&lt;-10,"No","Yes")))</f>
        <v>N/A</v>
      </c>
      <c r="G123" s="35">
        <v>33574</v>
      </c>
      <c r="H123" s="43" t="str">
        <f t="shared" ref="H123:H149" si="49">IF($B123="N/A","N/A",IF(G123&gt;10,"No",IF(G123&lt;-10,"No","Yes")))</f>
        <v>N/A</v>
      </c>
      <c r="I123" s="12">
        <v>20.85</v>
      </c>
      <c r="J123" s="12">
        <v>5.1920000000000002</v>
      </c>
      <c r="K123" s="44" t="s">
        <v>733</v>
      </c>
      <c r="L123" s="9" t="str">
        <f t="shared" si="44"/>
        <v>Yes</v>
      </c>
    </row>
    <row r="124" spans="1:12" x14ac:dyDescent="0.2">
      <c r="A124" s="2" t="s">
        <v>984</v>
      </c>
      <c r="B124" s="34" t="s">
        <v>217</v>
      </c>
      <c r="C124" s="35">
        <v>9185</v>
      </c>
      <c r="D124" s="43" t="str">
        <f t="shared" si="47"/>
        <v>N/A</v>
      </c>
      <c r="E124" s="35">
        <v>9162</v>
      </c>
      <c r="F124" s="43" t="str">
        <f t="shared" si="48"/>
        <v>N/A</v>
      </c>
      <c r="G124" s="35">
        <v>9130</v>
      </c>
      <c r="H124" s="43" t="str">
        <f t="shared" si="49"/>
        <v>N/A</v>
      </c>
      <c r="I124" s="12">
        <v>-0.25</v>
      </c>
      <c r="J124" s="12">
        <v>-0.34899999999999998</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10188</v>
      </c>
      <c r="D126" s="43" t="str">
        <f t="shared" si="47"/>
        <v>N/A</v>
      </c>
      <c r="E126" s="35">
        <v>16125</v>
      </c>
      <c r="F126" s="43" t="str">
        <f t="shared" si="48"/>
        <v>N/A</v>
      </c>
      <c r="G126" s="35">
        <v>18120</v>
      </c>
      <c r="H126" s="43" t="str">
        <f t="shared" si="49"/>
        <v>N/A</v>
      </c>
      <c r="I126" s="12">
        <v>58.27</v>
      </c>
      <c r="J126" s="12">
        <v>12.37</v>
      </c>
      <c r="K126" s="44" t="s">
        <v>733</v>
      </c>
      <c r="L126" s="9" t="str">
        <f t="shared" si="44"/>
        <v>No</v>
      </c>
    </row>
    <row r="127" spans="1:12" x14ac:dyDescent="0.2">
      <c r="A127" s="2" t="s">
        <v>987</v>
      </c>
      <c r="B127" s="34" t="s">
        <v>217</v>
      </c>
      <c r="C127" s="35">
        <v>7037</v>
      </c>
      <c r="D127" s="43" t="str">
        <f t="shared" si="47"/>
        <v>N/A</v>
      </c>
      <c r="E127" s="35">
        <v>6630</v>
      </c>
      <c r="F127" s="43" t="str">
        <f t="shared" si="48"/>
        <v>N/A</v>
      </c>
      <c r="G127" s="35">
        <v>6324</v>
      </c>
      <c r="H127" s="43" t="str">
        <f t="shared" si="49"/>
        <v>N/A</v>
      </c>
      <c r="I127" s="12">
        <v>-5.78</v>
      </c>
      <c r="J127" s="12">
        <v>-4.62</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69080</v>
      </c>
      <c r="D129" s="43" t="str">
        <f t="shared" si="47"/>
        <v>N/A</v>
      </c>
      <c r="E129" s="35">
        <v>75306</v>
      </c>
      <c r="F129" s="43" t="str">
        <f t="shared" si="48"/>
        <v>N/A</v>
      </c>
      <c r="G129" s="35">
        <v>78712</v>
      </c>
      <c r="H129" s="43" t="str">
        <f t="shared" si="49"/>
        <v>N/A</v>
      </c>
      <c r="I129" s="12">
        <v>9.0129999999999999</v>
      </c>
      <c r="J129" s="12">
        <v>4.5229999999999997</v>
      </c>
      <c r="K129" s="44" t="s">
        <v>733</v>
      </c>
      <c r="L129" s="9" t="str">
        <f t="shared" si="44"/>
        <v>Yes</v>
      </c>
    </row>
    <row r="130" spans="1:12" x14ac:dyDescent="0.2">
      <c r="A130" s="2" t="s">
        <v>989</v>
      </c>
      <c r="B130" s="34" t="s">
        <v>217</v>
      </c>
      <c r="C130" s="35">
        <v>56614</v>
      </c>
      <c r="D130" s="43" t="str">
        <f t="shared" si="47"/>
        <v>N/A</v>
      </c>
      <c r="E130" s="35">
        <v>58396</v>
      </c>
      <c r="F130" s="43" t="str">
        <f t="shared" si="48"/>
        <v>N/A</v>
      </c>
      <c r="G130" s="35">
        <v>59622</v>
      </c>
      <c r="H130" s="43" t="str">
        <f t="shared" si="49"/>
        <v>N/A</v>
      </c>
      <c r="I130" s="12">
        <v>3.1480000000000001</v>
      </c>
      <c r="J130" s="12">
        <v>2.0990000000000002</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6823</v>
      </c>
      <c r="D132" s="43" t="str">
        <f t="shared" si="47"/>
        <v>N/A</v>
      </c>
      <c r="E132" s="35">
        <v>11166</v>
      </c>
      <c r="F132" s="43" t="str">
        <f t="shared" si="48"/>
        <v>N/A</v>
      </c>
      <c r="G132" s="35">
        <v>13032</v>
      </c>
      <c r="H132" s="43" t="str">
        <f t="shared" si="49"/>
        <v>N/A</v>
      </c>
      <c r="I132" s="12">
        <v>63.65</v>
      </c>
      <c r="J132" s="12">
        <v>16.71</v>
      </c>
      <c r="K132" s="44" t="s">
        <v>733</v>
      </c>
      <c r="L132" s="9" t="str">
        <f t="shared" si="44"/>
        <v>No</v>
      </c>
    </row>
    <row r="133" spans="1:12" x14ac:dyDescent="0.2">
      <c r="A133" s="2" t="s">
        <v>992</v>
      </c>
      <c r="B133" s="34" t="s">
        <v>217</v>
      </c>
      <c r="C133" s="35">
        <v>5643</v>
      </c>
      <c r="D133" s="43" t="str">
        <f t="shared" si="47"/>
        <v>N/A</v>
      </c>
      <c r="E133" s="35">
        <v>5744</v>
      </c>
      <c r="F133" s="43" t="str">
        <f t="shared" si="48"/>
        <v>N/A</v>
      </c>
      <c r="G133" s="35">
        <v>6058</v>
      </c>
      <c r="H133" s="43" t="str">
        <f t="shared" si="49"/>
        <v>N/A</v>
      </c>
      <c r="I133" s="12">
        <v>1.79</v>
      </c>
      <c r="J133" s="12">
        <v>5.4669999999999996</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322967</v>
      </c>
      <c r="D135" s="43" t="str">
        <f t="shared" si="47"/>
        <v>N/A</v>
      </c>
      <c r="E135" s="35">
        <v>346323</v>
      </c>
      <c r="F135" s="43" t="str">
        <f t="shared" si="48"/>
        <v>N/A</v>
      </c>
      <c r="G135" s="35">
        <v>360562</v>
      </c>
      <c r="H135" s="43" t="str">
        <f t="shared" si="49"/>
        <v>N/A</v>
      </c>
      <c r="I135" s="12">
        <v>7.2320000000000002</v>
      </c>
      <c r="J135" s="12">
        <v>4.1109999999999998</v>
      </c>
      <c r="K135" s="44" t="s">
        <v>733</v>
      </c>
      <c r="L135" s="9" t="str">
        <f t="shared" si="44"/>
        <v>Yes</v>
      </c>
    </row>
    <row r="136" spans="1:12" x14ac:dyDescent="0.2">
      <c r="A136" s="2" t="s">
        <v>994</v>
      </c>
      <c r="B136" s="34" t="s">
        <v>217</v>
      </c>
      <c r="C136" s="35">
        <v>74452</v>
      </c>
      <c r="D136" s="43" t="str">
        <f t="shared" si="47"/>
        <v>N/A</v>
      </c>
      <c r="E136" s="35">
        <v>79019</v>
      </c>
      <c r="F136" s="43" t="str">
        <f t="shared" si="48"/>
        <v>N/A</v>
      </c>
      <c r="G136" s="35">
        <v>83804</v>
      </c>
      <c r="H136" s="43" t="str">
        <f t="shared" si="49"/>
        <v>N/A</v>
      </c>
      <c r="I136" s="12">
        <v>6.1340000000000003</v>
      </c>
      <c r="J136" s="12">
        <v>6.056</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208065</v>
      </c>
      <c r="D139" s="43" t="str">
        <f t="shared" si="47"/>
        <v>N/A</v>
      </c>
      <c r="E139" s="35">
        <v>229923</v>
      </c>
      <c r="F139" s="43" t="str">
        <f t="shared" si="48"/>
        <v>N/A</v>
      </c>
      <c r="G139" s="35">
        <v>242252</v>
      </c>
      <c r="H139" s="43" t="str">
        <f t="shared" si="49"/>
        <v>N/A</v>
      </c>
      <c r="I139" s="12">
        <v>10.51</v>
      </c>
      <c r="J139" s="12">
        <v>5.3620000000000001</v>
      </c>
      <c r="K139" s="44" t="s">
        <v>733</v>
      </c>
      <c r="L139" s="9" t="str">
        <f t="shared" si="44"/>
        <v>Yes</v>
      </c>
    </row>
    <row r="140" spans="1:12" x14ac:dyDescent="0.2">
      <c r="A140" s="2" t="s">
        <v>998</v>
      </c>
      <c r="B140" s="34" t="s">
        <v>217</v>
      </c>
      <c r="C140" s="35">
        <v>22745</v>
      </c>
      <c r="D140" s="43" t="str">
        <f t="shared" si="47"/>
        <v>N/A</v>
      </c>
      <c r="E140" s="35">
        <v>21645</v>
      </c>
      <c r="F140" s="43" t="str">
        <f t="shared" si="48"/>
        <v>N/A</v>
      </c>
      <c r="G140" s="35">
        <v>20120</v>
      </c>
      <c r="H140" s="43" t="str">
        <f t="shared" si="49"/>
        <v>N/A</v>
      </c>
      <c r="I140" s="12">
        <v>-4.84</v>
      </c>
      <c r="J140" s="12">
        <v>-7.05</v>
      </c>
      <c r="K140" s="44" t="s">
        <v>733</v>
      </c>
      <c r="L140" s="9" t="str">
        <f t="shared" si="44"/>
        <v>Yes</v>
      </c>
    </row>
    <row r="141" spans="1:12" x14ac:dyDescent="0.2">
      <c r="A141" s="2" t="s">
        <v>999</v>
      </c>
      <c r="B141" s="34" t="s">
        <v>217</v>
      </c>
      <c r="C141" s="35">
        <v>5551</v>
      </c>
      <c r="D141" s="43" t="str">
        <f t="shared" si="47"/>
        <v>N/A</v>
      </c>
      <c r="E141" s="35">
        <v>5232</v>
      </c>
      <c r="F141" s="43" t="str">
        <f t="shared" si="48"/>
        <v>N/A</v>
      </c>
      <c r="G141" s="35">
        <v>5305</v>
      </c>
      <c r="H141" s="43" t="str">
        <f t="shared" si="49"/>
        <v>N/A</v>
      </c>
      <c r="I141" s="12">
        <v>-5.75</v>
      </c>
      <c r="J141" s="12">
        <v>1.395</v>
      </c>
      <c r="K141" s="44" t="s">
        <v>733</v>
      </c>
      <c r="L141" s="9" t="str">
        <f t="shared" si="44"/>
        <v>Yes</v>
      </c>
    </row>
    <row r="142" spans="1:12" x14ac:dyDescent="0.2">
      <c r="A142" s="2" t="s">
        <v>1000</v>
      </c>
      <c r="B142" s="34" t="s">
        <v>217</v>
      </c>
      <c r="C142" s="35">
        <v>12154</v>
      </c>
      <c r="D142" s="43" t="str">
        <f t="shared" si="47"/>
        <v>N/A</v>
      </c>
      <c r="E142" s="35">
        <v>10504</v>
      </c>
      <c r="F142" s="43" t="str">
        <f t="shared" si="48"/>
        <v>N/A</v>
      </c>
      <c r="G142" s="35">
        <v>9081</v>
      </c>
      <c r="H142" s="43" t="str">
        <f t="shared" si="49"/>
        <v>N/A</v>
      </c>
      <c r="I142" s="12">
        <v>-13.6</v>
      </c>
      <c r="J142" s="12">
        <v>-13.5</v>
      </c>
      <c r="K142" s="44" t="s">
        <v>733</v>
      </c>
      <c r="L142" s="9" t="str">
        <f t="shared" si="44"/>
        <v>No</v>
      </c>
    </row>
    <row r="143" spans="1:12" x14ac:dyDescent="0.2">
      <c r="A143" s="7" t="s">
        <v>105</v>
      </c>
      <c r="B143" s="34" t="s">
        <v>217</v>
      </c>
      <c r="C143" s="35">
        <v>143305</v>
      </c>
      <c r="D143" s="43" t="str">
        <f t="shared" si="47"/>
        <v>N/A</v>
      </c>
      <c r="E143" s="35">
        <v>169226</v>
      </c>
      <c r="F143" s="43" t="str">
        <f t="shared" si="48"/>
        <v>N/A</v>
      </c>
      <c r="G143" s="35">
        <v>170861</v>
      </c>
      <c r="H143" s="43" t="str">
        <f t="shared" si="49"/>
        <v>N/A</v>
      </c>
      <c r="I143" s="12">
        <v>18.09</v>
      </c>
      <c r="J143" s="12">
        <v>0.96619999999999995</v>
      </c>
      <c r="K143" s="44" t="s">
        <v>733</v>
      </c>
      <c r="L143" s="9" t="str">
        <f t="shared" si="44"/>
        <v>Yes</v>
      </c>
    </row>
    <row r="144" spans="1:12" x14ac:dyDescent="0.2">
      <c r="A144" s="2" t="s">
        <v>1001</v>
      </c>
      <c r="B144" s="34" t="s">
        <v>217</v>
      </c>
      <c r="C144" s="35">
        <v>44911</v>
      </c>
      <c r="D144" s="43" t="str">
        <f t="shared" si="47"/>
        <v>N/A</v>
      </c>
      <c r="E144" s="35">
        <v>49242</v>
      </c>
      <c r="F144" s="43" t="str">
        <f t="shared" si="48"/>
        <v>N/A</v>
      </c>
      <c r="G144" s="35">
        <v>53127</v>
      </c>
      <c r="H144" s="43" t="str">
        <f t="shared" si="49"/>
        <v>N/A</v>
      </c>
      <c r="I144" s="12">
        <v>9.6440000000000001</v>
      </c>
      <c r="J144" s="12">
        <v>7.89</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8776</v>
      </c>
      <c r="D147" s="43" t="str">
        <f t="shared" si="47"/>
        <v>N/A</v>
      </c>
      <c r="E147" s="35">
        <v>8787</v>
      </c>
      <c r="F147" s="43" t="str">
        <f t="shared" si="48"/>
        <v>N/A</v>
      </c>
      <c r="G147" s="35">
        <v>9310</v>
      </c>
      <c r="H147" s="43" t="str">
        <f t="shared" si="49"/>
        <v>N/A</v>
      </c>
      <c r="I147" s="12">
        <v>0.12529999999999999</v>
      </c>
      <c r="J147" s="12">
        <v>5.952</v>
      </c>
      <c r="K147" s="44" t="s">
        <v>733</v>
      </c>
      <c r="L147" s="9" t="str">
        <f t="shared" si="44"/>
        <v>Yes</v>
      </c>
    </row>
    <row r="148" spans="1:12" x14ac:dyDescent="0.2">
      <c r="A148" s="2" t="s">
        <v>1005</v>
      </c>
      <c r="B148" s="34" t="s">
        <v>217</v>
      </c>
      <c r="C148" s="35">
        <v>17201</v>
      </c>
      <c r="D148" s="43" t="str">
        <f t="shared" si="47"/>
        <v>N/A</v>
      </c>
      <c r="E148" s="35">
        <v>17624</v>
      </c>
      <c r="F148" s="43" t="str">
        <f t="shared" si="48"/>
        <v>N/A</v>
      </c>
      <c r="G148" s="35">
        <v>17150</v>
      </c>
      <c r="H148" s="43" t="str">
        <f t="shared" si="49"/>
        <v>N/A</v>
      </c>
      <c r="I148" s="12">
        <v>2.4590000000000001</v>
      </c>
      <c r="J148" s="12">
        <v>-2.69</v>
      </c>
      <c r="K148" s="44" t="s">
        <v>733</v>
      </c>
      <c r="L148" s="9" t="str">
        <f t="shared" si="44"/>
        <v>Yes</v>
      </c>
    </row>
    <row r="149" spans="1:12" x14ac:dyDescent="0.2">
      <c r="A149" s="2" t="s">
        <v>1006</v>
      </c>
      <c r="B149" s="34" t="s">
        <v>217</v>
      </c>
      <c r="C149" s="35">
        <v>72417</v>
      </c>
      <c r="D149" s="43" t="str">
        <f t="shared" si="47"/>
        <v>N/A</v>
      </c>
      <c r="E149" s="35">
        <v>93573</v>
      </c>
      <c r="F149" s="43" t="str">
        <f t="shared" si="48"/>
        <v>N/A</v>
      </c>
      <c r="G149" s="35">
        <v>91274</v>
      </c>
      <c r="H149" s="43" t="str">
        <f t="shared" si="49"/>
        <v>N/A</v>
      </c>
      <c r="I149" s="12">
        <v>29.21</v>
      </c>
      <c r="J149" s="12">
        <v>-2.46</v>
      </c>
      <c r="K149" s="44" t="s">
        <v>733</v>
      </c>
      <c r="L149" s="9" t="str">
        <f t="shared" si="44"/>
        <v>Yes</v>
      </c>
    </row>
    <row r="150" spans="1:12" ht="25.5" x14ac:dyDescent="0.2">
      <c r="A150" s="16" t="s">
        <v>1007</v>
      </c>
      <c r="B150" s="1" t="s">
        <v>217</v>
      </c>
      <c r="C150" s="1">
        <v>5910</v>
      </c>
      <c r="D150" s="11" t="str">
        <f t="shared" ref="D150:D155" si="50">IF($B150="N/A","N/A",IF(C150&gt;10,"No",IF(C150&lt;-10,"No","Yes")))</f>
        <v>N/A</v>
      </c>
      <c r="E150" s="1">
        <v>2173</v>
      </c>
      <c r="F150" s="11" t="str">
        <f t="shared" ref="F150:F155" si="51">IF($B150="N/A","N/A",IF(E150&gt;10,"No",IF(E150&lt;-10,"No","Yes")))</f>
        <v>N/A</v>
      </c>
      <c r="G150" s="1">
        <v>850</v>
      </c>
      <c r="H150" s="11" t="str">
        <f t="shared" ref="H150:H155" si="52">IF($B150="N/A","N/A",IF(G150&gt;10,"No",IF(G150&lt;-10,"No","Yes")))</f>
        <v>N/A</v>
      </c>
      <c r="I150" s="56">
        <v>-63.2</v>
      </c>
      <c r="J150" s="56">
        <v>-60.9</v>
      </c>
      <c r="K150" s="44" t="s">
        <v>732</v>
      </c>
      <c r="L150" s="9" t="str">
        <f t="shared" ref="L150:L155" si="53">IF(J150="Div by 0", "N/A", IF(K150="N/A","N/A", IF(J150&gt;VALUE(MID(K150,1,2)), "No", IF(J150&lt;-1*VALUE(MID(K150,1,2)), "No", "Yes"))))</f>
        <v>No</v>
      </c>
    </row>
    <row r="151" spans="1:12" x14ac:dyDescent="0.2">
      <c r="A151" s="6" t="s">
        <v>330</v>
      </c>
      <c r="B151" s="47" t="s">
        <v>217</v>
      </c>
      <c r="C151" s="13">
        <v>1.0520469523</v>
      </c>
      <c r="D151" s="11" t="str">
        <f t="shared" si="50"/>
        <v>N/A</v>
      </c>
      <c r="E151" s="13">
        <v>0.34892384370000001</v>
      </c>
      <c r="F151" s="11" t="str">
        <f t="shared" si="51"/>
        <v>N/A</v>
      </c>
      <c r="G151" s="13">
        <v>0.13204724500000001</v>
      </c>
      <c r="H151" s="11" t="str">
        <f t="shared" si="52"/>
        <v>N/A</v>
      </c>
      <c r="I151" s="56">
        <v>-66.8</v>
      </c>
      <c r="J151" s="56">
        <v>-62.2</v>
      </c>
      <c r="K151" s="44" t="s">
        <v>732</v>
      </c>
      <c r="L151" s="9" t="str">
        <f t="shared" si="53"/>
        <v>No</v>
      </c>
    </row>
    <row r="152" spans="1:12" x14ac:dyDescent="0.2">
      <c r="A152" s="2" t="s">
        <v>331</v>
      </c>
      <c r="B152" s="47" t="s">
        <v>217</v>
      </c>
      <c r="C152" s="13">
        <v>16.020446799999998</v>
      </c>
      <c r="D152" s="11" t="str">
        <f t="shared" si="50"/>
        <v>N/A</v>
      </c>
      <c r="E152" s="13">
        <v>4.3675784064999998</v>
      </c>
      <c r="F152" s="11" t="str">
        <f t="shared" si="51"/>
        <v>N/A</v>
      </c>
      <c r="G152" s="13">
        <v>1.2360755346000001</v>
      </c>
      <c r="H152" s="11" t="str">
        <f t="shared" si="52"/>
        <v>N/A</v>
      </c>
      <c r="I152" s="56">
        <v>-72.7</v>
      </c>
      <c r="J152" s="56">
        <v>-71.7</v>
      </c>
      <c r="K152" s="44" t="s">
        <v>732</v>
      </c>
      <c r="L152" s="9" t="str">
        <f t="shared" si="53"/>
        <v>No</v>
      </c>
    </row>
    <row r="153" spans="1:12" x14ac:dyDescent="0.2">
      <c r="A153" s="2" t="s">
        <v>332</v>
      </c>
      <c r="B153" s="47" t="s">
        <v>217</v>
      </c>
      <c r="C153" s="13">
        <v>2.4247249566</v>
      </c>
      <c r="D153" s="11" t="str">
        <f t="shared" si="50"/>
        <v>N/A</v>
      </c>
      <c r="E153" s="13">
        <v>1.0264786338</v>
      </c>
      <c r="F153" s="11" t="str">
        <f t="shared" si="51"/>
        <v>N/A</v>
      </c>
      <c r="G153" s="13">
        <v>0.54375444660000005</v>
      </c>
      <c r="H153" s="11" t="str">
        <f t="shared" si="52"/>
        <v>N/A</v>
      </c>
      <c r="I153" s="56">
        <v>-57.7</v>
      </c>
      <c r="J153" s="56">
        <v>-47</v>
      </c>
      <c r="K153" s="44" t="s">
        <v>732</v>
      </c>
      <c r="L153" s="9" t="str">
        <f t="shared" si="53"/>
        <v>No</v>
      </c>
    </row>
    <row r="154" spans="1:12" x14ac:dyDescent="0.2">
      <c r="A154" s="2" t="s">
        <v>333</v>
      </c>
      <c r="B154" s="47" t="s">
        <v>217</v>
      </c>
      <c r="C154" s="13">
        <v>0</v>
      </c>
      <c r="D154" s="11" t="str">
        <f t="shared" si="50"/>
        <v>N/A</v>
      </c>
      <c r="E154" s="13">
        <v>2.8874780000000001E-4</v>
      </c>
      <c r="F154" s="11" t="str">
        <f t="shared" si="51"/>
        <v>N/A</v>
      </c>
      <c r="G154" s="13">
        <v>5.5468960000000002E-4</v>
      </c>
      <c r="H154" s="11" t="str">
        <f t="shared" si="52"/>
        <v>N/A</v>
      </c>
      <c r="I154" s="56" t="s">
        <v>1743</v>
      </c>
      <c r="J154" s="56">
        <v>92.1</v>
      </c>
      <c r="K154" s="44" t="s">
        <v>732</v>
      </c>
      <c r="L154" s="9" t="str">
        <f t="shared" si="53"/>
        <v>No</v>
      </c>
    </row>
    <row r="155" spans="1:12" x14ac:dyDescent="0.2">
      <c r="A155" s="2" t="s">
        <v>334</v>
      </c>
      <c r="B155" s="47" t="s">
        <v>217</v>
      </c>
      <c r="C155" s="13">
        <v>2.7912494000000001E-3</v>
      </c>
      <c r="D155" s="11" t="str">
        <f t="shared" si="50"/>
        <v>N/A</v>
      </c>
      <c r="E155" s="13">
        <v>2.9546287000000002E-3</v>
      </c>
      <c r="F155" s="11" t="str">
        <f t="shared" si="51"/>
        <v>N/A</v>
      </c>
      <c r="G155" s="13">
        <v>2.9263552999999999E-3</v>
      </c>
      <c r="H155" s="11" t="str">
        <f t="shared" si="52"/>
        <v>N/A</v>
      </c>
      <c r="I155" s="56">
        <v>5.8529999999999998</v>
      </c>
      <c r="J155" s="56">
        <v>-0.95699999999999996</v>
      </c>
      <c r="K155" s="44" t="s">
        <v>732</v>
      </c>
      <c r="L155" s="9" t="str">
        <f t="shared" si="53"/>
        <v>Yes</v>
      </c>
    </row>
    <row r="156" spans="1:12" x14ac:dyDescent="0.2">
      <c r="A156" s="16" t="s">
        <v>1008</v>
      </c>
      <c r="B156" s="34" t="s">
        <v>217</v>
      </c>
      <c r="C156" s="35">
        <v>22231</v>
      </c>
      <c r="D156" s="43" t="str">
        <f t="shared" ref="D156:D162" si="54">IF($B156="N/A","N/A",IF(C156&gt;10,"No",IF(C156&lt;-10,"No","Yes")))</f>
        <v>N/A</v>
      </c>
      <c r="E156" s="35">
        <v>14211</v>
      </c>
      <c r="F156" s="43" t="str">
        <f t="shared" ref="F156:F162" si="55">IF($B156="N/A","N/A",IF(E156&gt;10,"No",IF(E156&lt;-10,"No","Yes")))</f>
        <v>N/A</v>
      </c>
      <c r="G156" s="35">
        <v>6368</v>
      </c>
      <c r="H156" s="43" t="str">
        <f t="shared" ref="H156:H162" si="56">IF($B156="N/A","N/A",IF(G156&gt;10,"No",IF(G156&lt;-10,"No","Yes")))</f>
        <v>N/A</v>
      </c>
      <c r="I156" s="12">
        <v>-36.1</v>
      </c>
      <c r="J156" s="12">
        <v>-55.2</v>
      </c>
      <c r="K156" s="44" t="s">
        <v>732</v>
      </c>
      <c r="L156" s="9" t="str">
        <f t="shared" ref="L156:L163" si="57">IF(J156="Div by 0", "N/A", IF(K156="N/A","N/A", IF(J156&gt;VALUE(MID(K156,1,2)), "No", IF(J156&lt;-1*VALUE(MID(K156,1,2)), "No", "Yes"))))</f>
        <v>No</v>
      </c>
    </row>
    <row r="157" spans="1:12" x14ac:dyDescent="0.2">
      <c r="A157" s="6" t="s">
        <v>1009</v>
      </c>
      <c r="B157" s="34" t="s">
        <v>217</v>
      </c>
      <c r="C157" s="8">
        <v>3.9573698469999998</v>
      </c>
      <c r="D157" s="43" t="str">
        <f t="shared" si="54"/>
        <v>N/A</v>
      </c>
      <c r="E157" s="8">
        <v>2.2818944975000002</v>
      </c>
      <c r="F157" s="43" t="str">
        <f t="shared" si="55"/>
        <v>N/A</v>
      </c>
      <c r="G157" s="8">
        <v>0.98926688920000005</v>
      </c>
      <c r="H157" s="43" t="str">
        <f t="shared" si="56"/>
        <v>N/A</v>
      </c>
      <c r="I157" s="12">
        <v>-42.3</v>
      </c>
      <c r="J157" s="12">
        <v>-56.6</v>
      </c>
      <c r="K157" s="44" t="s">
        <v>732</v>
      </c>
      <c r="L157" s="9" t="str">
        <f t="shared" si="57"/>
        <v>No</v>
      </c>
    </row>
    <row r="158" spans="1:12" x14ac:dyDescent="0.2">
      <c r="A158" s="16" t="s">
        <v>1010</v>
      </c>
      <c r="B158" s="34" t="s">
        <v>217</v>
      </c>
      <c r="C158" s="8">
        <v>21.226808027000001</v>
      </c>
      <c r="D158" s="43" t="str">
        <f t="shared" si="54"/>
        <v>N/A</v>
      </c>
      <c r="E158" s="8">
        <v>7.9644076824000001</v>
      </c>
      <c r="F158" s="43" t="str">
        <f t="shared" si="55"/>
        <v>N/A</v>
      </c>
      <c r="G158" s="8">
        <v>0.8250431882</v>
      </c>
      <c r="H158" s="43" t="str">
        <f t="shared" si="56"/>
        <v>N/A</v>
      </c>
      <c r="I158" s="12">
        <v>-62.5</v>
      </c>
      <c r="J158" s="12">
        <v>-89.6</v>
      </c>
      <c r="K158" s="44" t="s">
        <v>732</v>
      </c>
      <c r="L158" s="9" t="str">
        <f t="shared" si="57"/>
        <v>No</v>
      </c>
    </row>
    <row r="159" spans="1:12" x14ac:dyDescent="0.2">
      <c r="A159" s="16" t="s">
        <v>1011</v>
      </c>
      <c r="B159" s="34" t="s">
        <v>217</v>
      </c>
      <c r="C159" s="8">
        <v>23.377243775</v>
      </c>
      <c r="D159" s="43" t="str">
        <f t="shared" si="54"/>
        <v>N/A</v>
      </c>
      <c r="E159" s="8">
        <v>14.996149044999999</v>
      </c>
      <c r="F159" s="43" t="str">
        <f t="shared" si="55"/>
        <v>N/A</v>
      </c>
      <c r="G159" s="8">
        <v>7.3775282040999999</v>
      </c>
      <c r="H159" s="43" t="str">
        <f t="shared" si="56"/>
        <v>N/A</v>
      </c>
      <c r="I159" s="12">
        <v>-35.9</v>
      </c>
      <c r="J159" s="12">
        <v>-50.8</v>
      </c>
      <c r="K159" s="44" t="s">
        <v>732</v>
      </c>
      <c r="L159" s="9" t="str">
        <f t="shared" si="57"/>
        <v>No</v>
      </c>
    </row>
    <row r="160" spans="1:12" x14ac:dyDescent="0.2">
      <c r="A160" s="16" t="s">
        <v>1012</v>
      </c>
      <c r="B160" s="34" t="s">
        <v>217</v>
      </c>
      <c r="C160" s="8">
        <v>7.8026547599999996E-2</v>
      </c>
      <c r="D160" s="43" t="str">
        <f t="shared" si="54"/>
        <v>N/A</v>
      </c>
      <c r="E160" s="8">
        <v>5.22633495E-2</v>
      </c>
      <c r="F160" s="43" t="str">
        <f t="shared" si="55"/>
        <v>N/A</v>
      </c>
      <c r="G160" s="8">
        <v>4.3543135400000002E-2</v>
      </c>
      <c r="H160" s="43" t="str">
        <f t="shared" si="56"/>
        <v>N/A</v>
      </c>
      <c r="I160" s="12">
        <v>-33</v>
      </c>
      <c r="J160" s="12">
        <v>-16.7</v>
      </c>
      <c r="K160" s="44" t="s">
        <v>732</v>
      </c>
      <c r="L160" s="9" t="str">
        <f t="shared" si="57"/>
        <v>Yes</v>
      </c>
    </row>
    <row r="161" spans="1:12" x14ac:dyDescent="0.2">
      <c r="A161" s="16" t="s">
        <v>1013</v>
      </c>
      <c r="B161" s="34" t="s">
        <v>217</v>
      </c>
      <c r="C161" s="8">
        <v>0.15630996820000001</v>
      </c>
      <c r="D161" s="43" t="str">
        <f t="shared" si="54"/>
        <v>N/A</v>
      </c>
      <c r="E161" s="8">
        <v>0.1152305201</v>
      </c>
      <c r="F161" s="43" t="str">
        <f t="shared" si="55"/>
        <v>N/A</v>
      </c>
      <c r="G161" s="8">
        <v>7.4329425700000007E-2</v>
      </c>
      <c r="H161" s="43" t="str">
        <f t="shared" si="56"/>
        <v>N/A</v>
      </c>
      <c r="I161" s="12">
        <v>-26.3</v>
      </c>
      <c r="J161" s="12">
        <v>-35.5</v>
      </c>
      <c r="K161" s="44" t="s">
        <v>732</v>
      </c>
      <c r="L161" s="9" t="str">
        <f t="shared" si="57"/>
        <v>No</v>
      </c>
    </row>
    <row r="162" spans="1:12" x14ac:dyDescent="0.2">
      <c r="A162" s="2" t="s">
        <v>1014</v>
      </c>
      <c r="B162" s="34" t="s">
        <v>217</v>
      </c>
      <c r="C162" s="35">
        <v>742</v>
      </c>
      <c r="D162" s="43" t="str">
        <f t="shared" si="54"/>
        <v>N/A</v>
      </c>
      <c r="E162" s="35">
        <v>131</v>
      </c>
      <c r="F162" s="43" t="str">
        <f t="shared" si="55"/>
        <v>N/A</v>
      </c>
      <c r="G162" s="35">
        <v>46</v>
      </c>
      <c r="H162" s="43" t="str">
        <f t="shared" si="56"/>
        <v>N/A</v>
      </c>
      <c r="I162" s="12">
        <v>-82.3</v>
      </c>
      <c r="J162" s="12">
        <v>-64.900000000000006</v>
      </c>
      <c r="K162" s="44" t="s">
        <v>732</v>
      </c>
      <c r="L162" s="9" t="str">
        <f t="shared" si="57"/>
        <v>No</v>
      </c>
    </row>
    <row r="163" spans="1:12" ht="25.5" x14ac:dyDescent="0.2">
      <c r="A163" s="16" t="s">
        <v>1015</v>
      </c>
      <c r="B163" s="34" t="s">
        <v>217</v>
      </c>
      <c r="C163" s="35">
        <v>22291</v>
      </c>
      <c r="D163" s="43" t="str">
        <f>IF($B163="N/A","N/A",IF(C163&gt;10,"No",IF(C163&lt;-10,"No","Yes")))</f>
        <v>N/A</v>
      </c>
      <c r="E163" s="35">
        <v>14245</v>
      </c>
      <c r="F163" s="43" t="str">
        <f>IF($B163="N/A","N/A",IF(E163&gt;10,"No",IF(E163&lt;-10,"No","Yes")))</f>
        <v>N/A</v>
      </c>
      <c r="G163" s="35">
        <v>6378</v>
      </c>
      <c r="H163" s="43" t="str">
        <f>IF($B163="N/A","N/A",IF(G163&gt;10,"No",IF(G163&lt;-10,"No","Yes")))</f>
        <v>N/A</v>
      </c>
      <c r="I163" s="12">
        <v>-36.1</v>
      </c>
      <c r="J163" s="12">
        <v>-55.2</v>
      </c>
      <c r="K163" s="44" t="s">
        <v>732</v>
      </c>
      <c r="L163" s="9" t="str">
        <f t="shared" si="57"/>
        <v>No</v>
      </c>
    </row>
    <row r="164" spans="1:12" x14ac:dyDescent="0.2">
      <c r="A164" s="4" t="s">
        <v>1016</v>
      </c>
      <c r="B164" s="34" t="s">
        <v>217</v>
      </c>
      <c r="C164" s="35">
        <v>8226</v>
      </c>
      <c r="D164" s="43" t="str">
        <f t="shared" ref="D164:D238" si="58">IF($B164="N/A","N/A",IF(C164&gt;10,"No",IF(C164&lt;-10,"No","Yes")))</f>
        <v>N/A</v>
      </c>
      <c r="E164" s="35">
        <v>5966</v>
      </c>
      <c r="F164" s="43" t="str">
        <f t="shared" ref="F164:F238" si="59">IF($B164="N/A","N/A",IF(E164&gt;10,"No",IF(E164&lt;-10,"No","Yes")))</f>
        <v>N/A</v>
      </c>
      <c r="G164" s="35">
        <v>5015</v>
      </c>
      <c r="H164" s="43" t="str">
        <f t="shared" ref="H164:H227" si="60">IF($B164="N/A","N/A",IF(G164&gt;10,"No",IF(G164&lt;-10,"No","Yes")))</f>
        <v>N/A</v>
      </c>
      <c r="I164" s="12">
        <v>-27.5</v>
      </c>
      <c r="J164" s="12">
        <v>-15.9</v>
      </c>
      <c r="K164" s="44" t="s">
        <v>732</v>
      </c>
      <c r="L164" s="9" t="str">
        <f t="shared" ref="L164:L227" si="61">IF(J164="Div by 0", "N/A", IF(K164="N/A","N/A", IF(J164&gt;VALUE(MID(K164,1,2)), "No", IF(J164&lt;-1*VALUE(MID(K164,1,2)), "No", "Yes"))))</f>
        <v>Yes</v>
      </c>
    </row>
    <row r="165" spans="1:12" x14ac:dyDescent="0.2">
      <c r="A165" s="60" t="s">
        <v>71</v>
      </c>
      <c r="B165" s="34" t="s">
        <v>217</v>
      </c>
      <c r="C165" s="8">
        <v>1.4643211893999999</v>
      </c>
      <c r="D165" s="43" t="str">
        <f t="shared" si="58"/>
        <v>N/A</v>
      </c>
      <c r="E165" s="8">
        <v>0.95797498920000002</v>
      </c>
      <c r="F165" s="43" t="str">
        <f t="shared" si="59"/>
        <v>N/A</v>
      </c>
      <c r="G165" s="8">
        <v>0.77907874519999998</v>
      </c>
      <c r="H165" s="43" t="str">
        <f t="shared" si="60"/>
        <v>N/A</v>
      </c>
      <c r="I165" s="12">
        <v>-34.6</v>
      </c>
      <c r="J165" s="12">
        <v>-18.7</v>
      </c>
      <c r="K165" s="44" t="s">
        <v>732</v>
      </c>
      <c r="L165" s="9" t="str">
        <f t="shared" si="61"/>
        <v>Yes</v>
      </c>
    </row>
    <row r="166" spans="1:12" x14ac:dyDescent="0.2">
      <c r="A166" s="4" t="s">
        <v>111</v>
      </c>
      <c r="B166" s="34" t="s">
        <v>217</v>
      </c>
      <c r="C166" s="8">
        <v>9.2389246497999995</v>
      </c>
      <c r="D166" s="43" t="str">
        <f t="shared" si="58"/>
        <v>N/A</v>
      </c>
      <c r="E166" s="8">
        <v>2.8856095497999998</v>
      </c>
      <c r="F166" s="43" t="str">
        <f t="shared" si="59"/>
        <v>N/A</v>
      </c>
      <c r="G166" s="8">
        <v>0.70590337759999999</v>
      </c>
      <c r="H166" s="43" t="str">
        <f t="shared" si="60"/>
        <v>N/A</v>
      </c>
      <c r="I166" s="12">
        <v>-68.8</v>
      </c>
      <c r="J166" s="12">
        <v>-75.5</v>
      </c>
      <c r="K166" s="44" t="s">
        <v>732</v>
      </c>
      <c r="L166" s="9" t="str">
        <f t="shared" si="61"/>
        <v>No</v>
      </c>
    </row>
    <row r="167" spans="1:12" x14ac:dyDescent="0.2">
      <c r="A167" s="4" t="s">
        <v>112</v>
      </c>
      <c r="B167" s="34" t="s">
        <v>217</v>
      </c>
      <c r="C167" s="8">
        <v>8.3135495077999995</v>
      </c>
      <c r="D167" s="43" t="str">
        <f t="shared" si="58"/>
        <v>N/A</v>
      </c>
      <c r="E167" s="8">
        <v>6.6515284307</v>
      </c>
      <c r="F167" s="43" t="str">
        <f t="shared" si="59"/>
        <v>N/A</v>
      </c>
      <c r="G167" s="8">
        <v>6.0194125419000004</v>
      </c>
      <c r="H167" s="43" t="str">
        <f t="shared" si="60"/>
        <v>N/A</v>
      </c>
      <c r="I167" s="12">
        <v>-20</v>
      </c>
      <c r="J167" s="12">
        <v>-9.5</v>
      </c>
      <c r="K167" s="44" t="s">
        <v>732</v>
      </c>
      <c r="L167" s="9" t="str">
        <f t="shared" si="61"/>
        <v>Yes</v>
      </c>
    </row>
    <row r="168" spans="1:12" x14ac:dyDescent="0.2">
      <c r="A168" s="4" t="s">
        <v>113</v>
      </c>
      <c r="B168" s="34" t="s">
        <v>217</v>
      </c>
      <c r="C168" s="8">
        <v>1.33140538E-2</v>
      </c>
      <c r="D168" s="43" t="str">
        <f t="shared" si="58"/>
        <v>N/A</v>
      </c>
      <c r="E168" s="8">
        <v>1.0394920300000001E-2</v>
      </c>
      <c r="F168" s="43" t="str">
        <f t="shared" si="59"/>
        <v>N/A</v>
      </c>
      <c r="G168" s="8">
        <v>1.10937925E-2</v>
      </c>
      <c r="H168" s="43" t="str">
        <f t="shared" si="60"/>
        <v>N/A</v>
      </c>
      <c r="I168" s="12">
        <v>-21.9</v>
      </c>
      <c r="J168" s="12">
        <v>6.7229999999999999</v>
      </c>
      <c r="K168" s="44" t="s">
        <v>732</v>
      </c>
      <c r="L168" s="9" t="str">
        <f t="shared" si="61"/>
        <v>Yes</v>
      </c>
    </row>
    <row r="169" spans="1:12" x14ac:dyDescent="0.2">
      <c r="A169" s="4" t="s">
        <v>114</v>
      </c>
      <c r="B169" s="34" t="s">
        <v>217</v>
      </c>
      <c r="C169" s="8">
        <v>0</v>
      </c>
      <c r="D169" s="43" t="str">
        <f t="shared" si="58"/>
        <v>N/A</v>
      </c>
      <c r="E169" s="8">
        <v>0</v>
      </c>
      <c r="F169" s="43" t="str">
        <f t="shared" si="59"/>
        <v>N/A</v>
      </c>
      <c r="G169" s="8">
        <v>0</v>
      </c>
      <c r="H169" s="43" t="str">
        <f t="shared" si="60"/>
        <v>N/A</v>
      </c>
      <c r="I169" s="12" t="s">
        <v>1743</v>
      </c>
      <c r="J169" s="12" t="s">
        <v>1743</v>
      </c>
      <c r="K169" s="44" t="s">
        <v>732</v>
      </c>
      <c r="L169" s="9" t="str">
        <f t="shared" si="61"/>
        <v>N/A</v>
      </c>
    </row>
    <row r="170" spans="1:12" x14ac:dyDescent="0.2">
      <c r="A170" s="4" t="s">
        <v>428</v>
      </c>
      <c r="B170" s="34" t="s">
        <v>217</v>
      </c>
      <c r="C170" s="35">
        <v>2391</v>
      </c>
      <c r="D170" s="43" t="str">
        <f>IF($B170="N/A","N/A",IF(C170&gt;10,"No",IF(C170&lt;-10,"No","Yes")))</f>
        <v>N/A</v>
      </c>
      <c r="E170" s="35">
        <v>905</v>
      </c>
      <c r="F170" s="43" t="str">
        <f>IF($B170="N/A","N/A",IF(E170&gt;10,"No",IF(E170&lt;-10,"No","Yes")))</f>
        <v>N/A</v>
      </c>
      <c r="G170" s="35">
        <v>234</v>
      </c>
      <c r="H170" s="43" t="str">
        <f>IF($B170="N/A","N/A",IF(G170&gt;10,"No",IF(G170&lt;-10,"No","Yes")))</f>
        <v>N/A</v>
      </c>
      <c r="I170" s="12">
        <v>-62.1</v>
      </c>
      <c r="J170" s="12">
        <v>-74.099999999999994</v>
      </c>
      <c r="K170" s="44" t="s">
        <v>732</v>
      </c>
      <c r="L170" s="9" t="str">
        <f t="shared" si="61"/>
        <v>No</v>
      </c>
    </row>
    <row r="171" spans="1:12" x14ac:dyDescent="0.2">
      <c r="A171" s="4" t="s">
        <v>429</v>
      </c>
      <c r="B171" s="34" t="s">
        <v>217</v>
      </c>
      <c r="C171" s="35">
        <v>49</v>
      </c>
      <c r="D171" s="43" t="str">
        <f>IF($B171="N/A","N/A",IF(C171&gt;10,"No",IF(C171&lt;-10,"No","Yes")))</f>
        <v>N/A</v>
      </c>
      <c r="E171" s="35">
        <v>16</v>
      </c>
      <c r="F171" s="43" t="str">
        <f>IF($B171="N/A","N/A",IF(E171&gt;10,"No",IF(E171&lt;-10,"No","Yes")))</f>
        <v>N/A</v>
      </c>
      <c r="G171" s="35">
        <v>11</v>
      </c>
      <c r="H171" s="43" t="str">
        <f>IF($B171="N/A","N/A",IF(G171&gt;10,"No",IF(G171&lt;-10,"No","Yes")))</f>
        <v>N/A</v>
      </c>
      <c r="I171" s="12">
        <v>-67.3</v>
      </c>
      <c r="J171" s="12">
        <v>-81.3</v>
      </c>
      <c r="K171" s="44" t="s">
        <v>732</v>
      </c>
      <c r="L171" s="9" t="str">
        <f t="shared" si="61"/>
        <v>No</v>
      </c>
    </row>
    <row r="172" spans="1:12" x14ac:dyDescent="0.2">
      <c r="A172" s="4" t="s">
        <v>430</v>
      </c>
      <c r="B172" s="34" t="s">
        <v>217</v>
      </c>
      <c r="C172" s="35">
        <v>3214</v>
      </c>
      <c r="D172" s="43" t="str">
        <f>IF($B172="N/A","N/A",IF(C172&gt;10,"No",IF(C172&lt;-10,"No","Yes")))</f>
        <v>N/A</v>
      </c>
      <c r="E172" s="35">
        <v>2715</v>
      </c>
      <c r="F172" s="43" t="str">
        <f>IF($B172="N/A","N/A",IF(E172&gt;10,"No",IF(E172&lt;-10,"No","Yes")))</f>
        <v>N/A</v>
      </c>
      <c r="G172" s="35">
        <v>2554</v>
      </c>
      <c r="H172" s="43" t="str">
        <f>IF($B172="N/A","N/A",IF(G172&gt;10,"No",IF(G172&lt;-10,"No","Yes")))</f>
        <v>N/A</v>
      </c>
      <c r="I172" s="12">
        <v>-15.5</v>
      </c>
      <c r="J172" s="12">
        <v>-5.93</v>
      </c>
      <c r="K172" s="44" t="s">
        <v>732</v>
      </c>
      <c r="L172" s="9" t="str">
        <f t="shared" si="61"/>
        <v>Yes</v>
      </c>
    </row>
    <row r="173" spans="1:12" x14ac:dyDescent="0.2">
      <c r="A173" s="4" t="s">
        <v>431</v>
      </c>
      <c r="B173" s="34" t="s">
        <v>217</v>
      </c>
      <c r="C173" s="35">
        <v>2529</v>
      </c>
      <c r="D173" s="43" t="str">
        <f>IF($B173="N/A","N/A",IF(C173&gt;10,"No",IF(C173&lt;-10,"No","Yes")))</f>
        <v>N/A</v>
      </c>
      <c r="E173" s="35">
        <v>2294</v>
      </c>
      <c r="F173" s="43" t="str">
        <f>IF($B173="N/A","N/A",IF(E173&gt;10,"No",IF(E173&lt;-10,"No","Yes")))</f>
        <v>N/A</v>
      </c>
      <c r="G173" s="35">
        <v>2184</v>
      </c>
      <c r="H173" s="43" t="str">
        <f>IF($B173="N/A","N/A",IF(G173&gt;10,"No",IF(G173&lt;-10,"No","Yes")))</f>
        <v>N/A</v>
      </c>
      <c r="I173" s="12">
        <v>-9.2899999999999991</v>
      </c>
      <c r="J173" s="12">
        <v>-4.8</v>
      </c>
      <c r="K173" s="44" t="s">
        <v>732</v>
      </c>
      <c r="L173" s="9" t="str">
        <f t="shared" si="61"/>
        <v>Yes</v>
      </c>
    </row>
    <row r="174" spans="1:12" x14ac:dyDescent="0.2">
      <c r="A174" s="4" t="s">
        <v>432</v>
      </c>
      <c r="B174" s="34" t="s">
        <v>217</v>
      </c>
      <c r="C174" s="35">
        <v>43</v>
      </c>
      <c r="D174" s="43" t="str">
        <f>IF($B174="N/A","N/A",IF(C174&gt;10,"No",IF(C174&lt;-10,"No","Yes")))</f>
        <v>N/A</v>
      </c>
      <c r="E174" s="35">
        <v>36</v>
      </c>
      <c r="F174" s="43" t="str">
        <f>IF($B174="N/A","N/A",IF(E174&gt;10,"No",IF(E174&lt;-10,"No","Yes")))</f>
        <v>N/A</v>
      </c>
      <c r="G174" s="35">
        <v>40</v>
      </c>
      <c r="H174" s="43" t="str">
        <f>IF($B174="N/A","N/A",IF(G174&gt;10,"No",IF(G174&lt;-10,"No","Yes")))</f>
        <v>N/A</v>
      </c>
      <c r="I174" s="12">
        <v>-16.3</v>
      </c>
      <c r="J174" s="12">
        <v>11.11</v>
      </c>
      <c r="K174" s="44" t="s">
        <v>732</v>
      </c>
      <c r="L174" s="9" t="str">
        <f t="shared" si="61"/>
        <v>Yes</v>
      </c>
    </row>
    <row r="175" spans="1:12" x14ac:dyDescent="0.2">
      <c r="A175" s="6" t="s">
        <v>1017</v>
      </c>
      <c r="B175" s="34" t="s">
        <v>217</v>
      </c>
      <c r="C175" s="35">
        <v>4138</v>
      </c>
      <c r="D175" s="43" t="str">
        <f t="shared" si="58"/>
        <v>N/A</v>
      </c>
      <c r="E175" s="35">
        <v>1899</v>
      </c>
      <c r="F175" s="43" t="str">
        <f t="shared" si="59"/>
        <v>N/A</v>
      </c>
      <c r="G175" s="35">
        <v>887</v>
      </c>
      <c r="H175" s="43" t="str">
        <f t="shared" si="60"/>
        <v>N/A</v>
      </c>
      <c r="I175" s="12">
        <v>-54.1</v>
      </c>
      <c r="J175" s="12">
        <v>-53.3</v>
      </c>
      <c r="K175" s="44" t="s">
        <v>732</v>
      </c>
      <c r="L175" s="9" t="str">
        <f t="shared" si="61"/>
        <v>No</v>
      </c>
    </row>
    <row r="176" spans="1:12" x14ac:dyDescent="0.2">
      <c r="A176" s="4" t="s">
        <v>1018</v>
      </c>
      <c r="B176" s="34" t="s">
        <v>217</v>
      </c>
      <c r="C176" s="35">
        <v>2387</v>
      </c>
      <c r="D176" s="43" t="str">
        <f>IF($B176="N/A","N/A",IF(C176&gt;10,"No",IF(C176&lt;-10,"No","Yes")))</f>
        <v>N/A</v>
      </c>
      <c r="E176" s="35">
        <v>902</v>
      </c>
      <c r="F176" s="43" t="str">
        <f>IF($B176="N/A","N/A",IF(E176&gt;10,"No",IF(E176&lt;-10,"No","Yes")))</f>
        <v>N/A</v>
      </c>
      <c r="G176" s="35">
        <v>229</v>
      </c>
      <c r="H176" s="43" t="str">
        <f>IF($B176="N/A","N/A",IF(G176&gt;10,"No",IF(G176&lt;-10,"No","Yes")))</f>
        <v>N/A</v>
      </c>
      <c r="I176" s="12">
        <v>-62.2</v>
      </c>
      <c r="J176" s="12">
        <v>-74.599999999999994</v>
      </c>
      <c r="K176" s="44" t="s">
        <v>732</v>
      </c>
      <c r="L176" s="9" t="str">
        <f t="shared" si="61"/>
        <v>No</v>
      </c>
    </row>
    <row r="177" spans="1:12" x14ac:dyDescent="0.2">
      <c r="A177" s="4" t="s">
        <v>1019</v>
      </c>
      <c r="B177" s="34" t="s">
        <v>217</v>
      </c>
      <c r="C177" s="35">
        <v>49</v>
      </c>
      <c r="D177" s="43" t="str">
        <f>IF($B177="N/A","N/A",IF(C177&gt;10,"No",IF(C177&lt;-10,"No","Yes")))</f>
        <v>N/A</v>
      </c>
      <c r="E177" s="35">
        <v>16</v>
      </c>
      <c r="F177" s="43" t="str">
        <f>IF($B177="N/A","N/A",IF(E177&gt;10,"No",IF(E177&lt;-10,"No","Yes")))</f>
        <v>N/A</v>
      </c>
      <c r="G177" s="35">
        <v>11</v>
      </c>
      <c r="H177" s="43" t="str">
        <f>IF($B177="N/A","N/A",IF(G177&gt;10,"No",IF(G177&lt;-10,"No","Yes")))</f>
        <v>N/A</v>
      </c>
      <c r="I177" s="12">
        <v>-67.3</v>
      </c>
      <c r="J177" s="12">
        <v>-81.3</v>
      </c>
      <c r="K177" s="44" t="s">
        <v>732</v>
      </c>
      <c r="L177" s="9" t="str">
        <f t="shared" si="61"/>
        <v>No</v>
      </c>
    </row>
    <row r="178" spans="1:12" ht="25.5" x14ac:dyDescent="0.2">
      <c r="A178" s="4" t="s">
        <v>1020</v>
      </c>
      <c r="B178" s="34" t="s">
        <v>217</v>
      </c>
      <c r="C178" s="35">
        <v>1213</v>
      </c>
      <c r="D178" s="43" t="str">
        <f>IF($B178="N/A","N/A",IF(C178&gt;10,"No",IF(C178&lt;-10,"No","Yes")))</f>
        <v>N/A</v>
      </c>
      <c r="E178" s="35">
        <v>684</v>
      </c>
      <c r="F178" s="43" t="str">
        <f>IF($B178="N/A","N/A",IF(E178&gt;10,"No",IF(E178&lt;-10,"No","Yes")))</f>
        <v>N/A</v>
      </c>
      <c r="G178" s="35">
        <v>451</v>
      </c>
      <c r="H178" s="43" t="str">
        <f>IF($B178="N/A","N/A",IF(G178&gt;10,"No",IF(G178&lt;-10,"No","Yes")))</f>
        <v>N/A</v>
      </c>
      <c r="I178" s="12">
        <v>-43.6</v>
      </c>
      <c r="J178" s="12">
        <v>-34.1</v>
      </c>
      <c r="K178" s="44" t="s">
        <v>732</v>
      </c>
      <c r="L178" s="9" t="str">
        <f t="shared" si="61"/>
        <v>No</v>
      </c>
    </row>
    <row r="179" spans="1:12" ht="25.5" x14ac:dyDescent="0.2">
      <c r="A179" s="4" t="s">
        <v>1021</v>
      </c>
      <c r="B179" s="34" t="s">
        <v>217</v>
      </c>
      <c r="C179" s="35">
        <v>482</v>
      </c>
      <c r="D179" s="43" t="str">
        <f>IF($B179="N/A","N/A",IF(C179&gt;10,"No",IF(C179&lt;-10,"No","Yes")))</f>
        <v>N/A</v>
      </c>
      <c r="E179" s="35">
        <v>291</v>
      </c>
      <c r="F179" s="43" t="str">
        <f>IF($B179="N/A","N/A",IF(E179&gt;10,"No",IF(E179&lt;-10,"No","Yes")))</f>
        <v>N/A</v>
      </c>
      <c r="G179" s="35">
        <v>199</v>
      </c>
      <c r="H179" s="43" t="str">
        <f>IF($B179="N/A","N/A",IF(G179&gt;10,"No",IF(G179&lt;-10,"No","Yes")))</f>
        <v>N/A</v>
      </c>
      <c r="I179" s="12">
        <v>-39.6</v>
      </c>
      <c r="J179" s="12">
        <v>-31.6</v>
      </c>
      <c r="K179" s="44" t="s">
        <v>732</v>
      </c>
      <c r="L179" s="9" t="str">
        <f t="shared" si="61"/>
        <v>No</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-14.3</v>
      </c>
      <c r="J180" s="12">
        <v>-16.7</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15</v>
      </c>
      <c r="D199" s="11" t="str">
        <f t="shared" si="58"/>
        <v>N/A</v>
      </c>
      <c r="E199" s="1">
        <v>11</v>
      </c>
      <c r="F199" s="11" t="str">
        <f t="shared" si="59"/>
        <v>N/A</v>
      </c>
      <c r="G199" s="1">
        <v>11</v>
      </c>
      <c r="H199" s="11" t="str">
        <f t="shared" si="60"/>
        <v>N/A</v>
      </c>
      <c r="I199" s="56">
        <v>-40</v>
      </c>
      <c r="J199" s="56">
        <v>0</v>
      </c>
      <c r="K199" s="47" t="s">
        <v>732</v>
      </c>
      <c r="L199" s="11" t="str">
        <f t="shared" si="61"/>
        <v>Yes</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12</v>
      </c>
      <c r="D202" s="43" t="str">
        <f t="shared" si="58"/>
        <v>N/A</v>
      </c>
      <c r="E202" s="35">
        <v>11</v>
      </c>
      <c r="F202" s="43" t="str">
        <f t="shared" si="59"/>
        <v>N/A</v>
      </c>
      <c r="G202" s="35">
        <v>11</v>
      </c>
      <c r="H202" s="43" t="str">
        <f t="shared" si="60"/>
        <v>N/A</v>
      </c>
      <c r="I202" s="12">
        <v>-41.7</v>
      </c>
      <c r="J202" s="12">
        <v>0</v>
      </c>
      <c r="K202" s="44" t="s">
        <v>732</v>
      </c>
      <c r="L202" s="9" t="str">
        <f t="shared" si="61"/>
        <v>Yes</v>
      </c>
    </row>
    <row r="203" spans="1:12" ht="25.5" x14ac:dyDescent="0.2">
      <c r="A203" s="4" t="s">
        <v>1045</v>
      </c>
      <c r="B203" s="34" t="s">
        <v>217</v>
      </c>
      <c r="C203" s="35">
        <v>11</v>
      </c>
      <c r="D203" s="43" t="str">
        <f t="shared" si="58"/>
        <v>N/A</v>
      </c>
      <c r="E203" s="35">
        <v>11</v>
      </c>
      <c r="F203" s="43" t="str">
        <f t="shared" si="59"/>
        <v>N/A</v>
      </c>
      <c r="G203" s="35">
        <v>11</v>
      </c>
      <c r="H203" s="43" t="str">
        <f t="shared" si="60"/>
        <v>N/A</v>
      </c>
      <c r="I203" s="12">
        <v>-33.299999999999997</v>
      </c>
      <c r="J203" s="12">
        <v>0</v>
      </c>
      <c r="K203" s="44" t="s">
        <v>732</v>
      </c>
      <c r="L203" s="9" t="str">
        <f t="shared" si="61"/>
        <v>Yes</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3895</v>
      </c>
      <c r="D205" s="11" t="str">
        <f t="shared" si="58"/>
        <v>N/A</v>
      </c>
      <c r="E205" s="1">
        <v>3888</v>
      </c>
      <c r="F205" s="11" t="str">
        <f t="shared" si="59"/>
        <v>N/A</v>
      </c>
      <c r="G205" s="1">
        <v>3943</v>
      </c>
      <c r="H205" s="11" t="str">
        <f t="shared" si="60"/>
        <v>N/A</v>
      </c>
      <c r="I205" s="56">
        <v>-0.18</v>
      </c>
      <c r="J205" s="56">
        <v>1.415</v>
      </c>
      <c r="K205" s="47" t="s">
        <v>732</v>
      </c>
      <c r="L205" s="11" t="str">
        <f t="shared" si="61"/>
        <v>Yes</v>
      </c>
    </row>
    <row r="206" spans="1:12" x14ac:dyDescent="0.2">
      <c r="A206" s="4" t="s">
        <v>1048</v>
      </c>
      <c r="B206" s="34" t="s">
        <v>217</v>
      </c>
      <c r="C206" s="35">
        <v>11</v>
      </c>
      <c r="D206" s="43" t="str">
        <f t="shared" si="58"/>
        <v>N/A</v>
      </c>
      <c r="E206" s="35">
        <v>11</v>
      </c>
      <c r="F206" s="43" t="str">
        <f t="shared" si="59"/>
        <v>N/A</v>
      </c>
      <c r="G206" s="35">
        <v>11</v>
      </c>
      <c r="H206" s="43" t="str">
        <f t="shared" si="60"/>
        <v>N/A</v>
      </c>
      <c r="I206" s="12">
        <v>-25</v>
      </c>
      <c r="J206" s="12">
        <v>66.67</v>
      </c>
      <c r="K206" s="44" t="s">
        <v>732</v>
      </c>
      <c r="L206" s="9" t="str">
        <f t="shared" si="61"/>
        <v>No</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1979</v>
      </c>
      <c r="D208" s="43" t="str">
        <f t="shared" si="58"/>
        <v>N/A</v>
      </c>
      <c r="E208" s="35">
        <v>2014</v>
      </c>
      <c r="F208" s="43" t="str">
        <f t="shared" si="59"/>
        <v>N/A</v>
      </c>
      <c r="G208" s="35">
        <v>2086</v>
      </c>
      <c r="H208" s="43" t="str">
        <f t="shared" si="60"/>
        <v>N/A</v>
      </c>
      <c r="I208" s="12">
        <v>1.7689999999999999</v>
      </c>
      <c r="J208" s="12">
        <v>3.5750000000000002</v>
      </c>
      <c r="K208" s="44" t="s">
        <v>732</v>
      </c>
      <c r="L208" s="9" t="str">
        <f t="shared" si="61"/>
        <v>Yes</v>
      </c>
    </row>
    <row r="209" spans="1:12" ht="25.5" x14ac:dyDescent="0.2">
      <c r="A209" s="4" t="s">
        <v>1051</v>
      </c>
      <c r="B209" s="34" t="s">
        <v>217</v>
      </c>
      <c r="C209" s="35">
        <v>1886</v>
      </c>
      <c r="D209" s="43" t="str">
        <f t="shared" si="58"/>
        <v>N/A</v>
      </c>
      <c r="E209" s="35">
        <v>1850</v>
      </c>
      <c r="F209" s="43" t="str">
        <f t="shared" si="59"/>
        <v>N/A</v>
      </c>
      <c r="G209" s="35">
        <v>1829</v>
      </c>
      <c r="H209" s="43" t="str">
        <f t="shared" si="60"/>
        <v>N/A</v>
      </c>
      <c r="I209" s="12">
        <v>-1.91</v>
      </c>
      <c r="J209" s="12">
        <v>-1.1399999999999999</v>
      </c>
      <c r="K209" s="44" t="s">
        <v>732</v>
      </c>
      <c r="L209" s="9" t="str">
        <f t="shared" si="61"/>
        <v>Yes</v>
      </c>
    </row>
    <row r="210" spans="1:12" ht="25.5" x14ac:dyDescent="0.2">
      <c r="A210" s="4" t="s">
        <v>1052</v>
      </c>
      <c r="B210" s="34" t="s">
        <v>217</v>
      </c>
      <c r="C210" s="35">
        <v>26</v>
      </c>
      <c r="D210" s="43" t="str">
        <f t="shared" si="58"/>
        <v>N/A</v>
      </c>
      <c r="E210" s="35">
        <v>21</v>
      </c>
      <c r="F210" s="43" t="str">
        <f t="shared" si="59"/>
        <v>N/A</v>
      </c>
      <c r="G210" s="35">
        <v>23</v>
      </c>
      <c r="H210" s="43" t="str">
        <f t="shared" si="60"/>
        <v>N/A</v>
      </c>
      <c r="I210" s="12">
        <v>-19.2</v>
      </c>
      <c r="J210" s="12">
        <v>9.5239999999999991</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178</v>
      </c>
      <c r="D217" s="43" t="str">
        <f t="shared" si="58"/>
        <v>N/A</v>
      </c>
      <c r="E217" s="35">
        <v>170</v>
      </c>
      <c r="F217" s="43" t="str">
        <f t="shared" si="59"/>
        <v>N/A</v>
      </c>
      <c r="G217" s="35">
        <v>176</v>
      </c>
      <c r="H217" s="43" t="str">
        <f t="shared" si="60"/>
        <v>N/A</v>
      </c>
      <c r="I217" s="12">
        <v>-4.49</v>
      </c>
      <c r="J217" s="12">
        <v>3.5289999999999999</v>
      </c>
      <c r="K217" s="44" t="s">
        <v>732</v>
      </c>
      <c r="L217" s="9" t="str">
        <f t="shared" si="61"/>
        <v>Yes</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11</v>
      </c>
      <c r="D220" s="43" t="str">
        <f t="shared" si="58"/>
        <v>N/A</v>
      </c>
      <c r="E220" s="35">
        <v>11</v>
      </c>
      <c r="F220" s="43" t="str">
        <f t="shared" si="59"/>
        <v>N/A</v>
      </c>
      <c r="G220" s="35">
        <v>11</v>
      </c>
      <c r="H220" s="43" t="str">
        <f t="shared" si="60"/>
        <v>N/A</v>
      </c>
      <c r="I220" s="12">
        <v>0</v>
      </c>
      <c r="J220" s="12">
        <v>0</v>
      </c>
      <c r="K220" s="44" t="s">
        <v>732</v>
      </c>
      <c r="L220" s="9" t="str">
        <f t="shared" si="61"/>
        <v>Yes</v>
      </c>
    </row>
    <row r="221" spans="1:12" ht="25.5" x14ac:dyDescent="0.2">
      <c r="A221" s="4" t="s">
        <v>1063</v>
      </c>
      <c r="B221" s="34" t="s">
        <v>217</v>
      </c>
      <c r="C221" s="35">
        <v>158</v>
      </c>
      <c r="D221" s="43" t="str">
        <f t="shared" si="58"/>
        <v>N/A</v>
      </c>
      <c r="E221" s="35">
        <v>151</v>
      </c>
      <c r="F221" s="43" t="str">
        <f t="shared" si="59"/>
        <v>N/A</v>
      </c>
      <c r="G221" s="35">
        <v>154</v>
      </c>
      <c r="H221" s="43" t="str">
        <f t="shared" si="60"/>
        <v>N/A</v>
      </c>
      <c r="I221" s="12">
        <v>-4.43</v>
      </c>
      <c r="J221" s="12">
        <v>1.9870000000000001</v>
      </c>
      <c r="K221" s="44" t="s">
        <v>732</v>
      </c>
      <c r="L221" s="9" t="str">
        <f t="shared" si="61"/>
        <v>Yes</v>
      </c>
    </row>
    <row r="222" spans="1:12" ht="25.5" x14ac:dyDescent="0.2">
      <c r="A222" s="4" t="s">
        <v>1064</v>
      </c>
      <c r="B222" s="34" t="s">
        <v>217</v>
      </c>
      <c r="C222" s="35">
        <v>11</v>
      </c>
      <c r="D222" s="43" t="str">
        <f t="shared" si="58"/>
        <v>N/A</v>
      </c>
      <c r="E222" s="35">
        <v>11</v>
      </c>
      <c r="F222" s="43" t="str">
        <f t="shared" si="59"/>
        <v>N/A</v>
      </c>
      <c r="G222" s="35">
        <v>12</v>
      </c>
      <c r="H222" s="43" t="str">
        <f t="shared" si="60"/>
        <v>N/A</v>
      </c>
      <c r="I222" s="12">
        <v>-10</v>
      </c>
      <c r="J222" s="12">
        <v>33.33</v>
      </c>
      <c r="K222" s="44" t="s">
        <v>732</v>
      </c>
      <c r="L222" s="9" t="str">
        <f t="shared" si="61"/>
        <v>No</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0.79017748600000004</v>
      </c>
      <c r="D235" s="43" t="str">
        <f>IF($B235="N/A","N/A",IF(C235&lt;15,"Yes","No"))</f>
        <v>Yes</v>
      </c>
      <c r="E235" s="8">
        <v>0.60341937649999999</v>
      </c>
      <c r="F235" s="43" t="str">
        <f>IF($B235="N/A","N/A",IF(E235&lt;15,"Yes","No"))</f>
        <v>Yes</v>
      </c>
      <c r="G235" s="8">
        <v>0.19940179459999999</v>
      </c>
      <c r="H235" s="43" t="str">
        <f>IF($B235="N/A","N/A",IF(G235&lt;15,"Yes","No"))</f>
        <v>Yes</v>
      </c>
      <c r="I235" s="12">
        <v>-23.6</v>
      </c>
      <c r="J235" s="12">
        <v>-67</v>
      </c>
      <c r="K235" s="44" t="s">
        <v>732</v>
      </c>
      <c r="L235" s="9" t="str">
        <f t="shared" si="63"/>
        <v>No</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118</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9.0797682709000007</v>
      </c>
      <c r="D237" s="43" t="str">
        <f>IF($B237="N/A","N/A",IF(C237&lt;10,"Yes","No"))</f>
        <v>Yes</v>
      </c>
      <c r="E237" s="8">
        <v>43.972033258000003</v>
      </c>
      <c r="F237" s="43" t="str">
        <f>IF($B237="N/A","N/A",IF(E237&lt;10,"Yes","No"))</f>
        <v>No</v>
      </c>
      <c r="G237" s="8">
        <v>2.3033378880000002</v>
      </c>
      <c r="H237" s="43" t="str">
        <f>IF($B237="N/A","N/A",IF(G237&lt;10,"Yes","No"))</f>
        <v>Yes</v>
      </c>
      <c r="I237" s="12">
        <v>384.3</v>
      </c>
      <c r="J237" s="12">
        <v>-94.8</v>
      </c>
      <c r="K237" s="44" t="s">
        <v>732</v>
      </c>
      <c r="L237" s="9" t="str">
        <f t="shared" si="63"/>
        <v>No</v>
      </c>
    </row>
    <row r="238" spans="1:12" x14ac:dyDescent="0.2">
      <c r="A238" s="2" t="s">
        <v>72</v>
      </c>
      <c r="B238" s="34" t="s">
        <v>217</v>
      </c>
      <c r="C238" s="8">
        <v>29.46754194</v>
      </c>
      <c r="D238" s="43" t="str">
        <f t="shared" si="58"/>
        <v>N/A</v>
      </c>
      <c r="E238" s="8">
        <v>35.182701977999997</v>
      </c>
      <c r="F238" s="43" t="str">
        <f t="shared" si="59"/>
        <v>N/A</v>
      </c>
      <c r="G238" s="8">
        <v>38.544366899000003</v>
      </c>
      <c r="H238" s="43" t="str">
        <f>IF($B238="N/A","N/A",IF(G238&gt;10,"No",IF(G238&lt;-10,"No","Yes")))</f>
        <v>N/A</v>
      </c>
      <c r="I238" s="12">
        <v>19.39</v>
      </c>
      <c r="J238" s="12">
        <v>9.5549999999999997</v>
      </c>
      <c r="K238" s="44" t="s">
        <v>732</v>
      </c>
      <c r="L238" s="9" t="str">
        <f t="shared" si="63"/>
        <v>Yes</v>
      </c>
    </row>
    <row r="239" spans="1:12" ht="25.5" x14ac:dyDescent="0.2">
      <c r="A239" s="16" t="s">
        <v>1080</v>
      </c>
      <c r="B239" s="34" t="s">
        <v>293</v>
      </c>
      <c r="C239" s="9">
        <v>0.66861171890000004</v>
      </c>
      <c r="D239" s="43" t="str">
        <f>IF($B239="N/A","N/A",IF(C239&lt;15,"Yes","No"))</f>
        <v>Yes</v>
      </c>
      <c r="E239" s="9">
        <v>0.51961112970000001</v>
      </c>
      <c r="F239" s="43" t="str">
        <f>IF($B239="N/A","N/A",IF(E239&lt;15,"Yes","No"))</f>
        <v>Yes</v>
      </c>
      <c r="G239" s="9">
        <v>0.15952143569999999</v>
      </c>
      <c r="H239" s="43" t="str">
        <f>IF($B239="N/A","N/A",IF(G239&lt;15,"Yes","No"))</f>
        <v>Yes</v>
      </c>
      <c r="I239" s="12">
        <v>-22.3</v>
      </c>
      <c r="J239" s="12">
        <v>-69.3</v>
      </c>
      <c r="K239" s="44" t="s">
        <v>732</v>
      </c>
      <c r="L239" s="9" t="str">
        <f t="shared" si="63"/>
        <v>No</v>
      </c>
    </row>
    <row r="240" spans="1:12" ht="25.5" x14ac:dyDescent="0.2">
      <c r="A240" s="16" t="s">
        <v>156</v>
      </c>
      <c r="B240" s="34" t="s">
        <v>217</v>
      </c>
      <c r="C240" s="35">
        <v>126</v>
      </c>
      <c r="D240" s="43" t="str">
        <f>IF($B240="N/A","N/A",IF(C240&gt;10,"No",IF(C240&lt;-10,"No","Yes")))</f>
        <v>N/A</v>
      </c>
      <c r="E240" s="35">
        <v>52</v>
      </c>
      <c r="F240" s="43" t="str">
        <f>IF($B240="N/A","N/A",IF(E240&gt;10,"No",IF(E240&lt;-10,"No","Yes")))</f>
        <v>N/A</v>
      </c>
      <c r="G240" s="35">
        <v>18</v>
      </c>
      <c r="H240" s="43" t="str">
        <f>IF($B240="N/A","N/A",IF(G240&gt;10,"No",IF(G240&lt;-10,"No","Yes")))</f>
        <v>N/A</v>
      </c>
      <c r="I240" s="12">
        <v>-58.7</v>
      </c>
      <c r="J240" s="12">
        <v>-65.400000000000006</v>
      </c>
      <c r="K240" s="44" t="s">
        <v>732</v>
      </c>
      <c r="L240" s="9" t="str">
        <f>IF(J240="Div by 0", "N/A", IF(K240="N/A","N/A", IF(J240&gt;VALUE(MID(K240,1,2)), "No", IF(J240&lt;-1*VALUE(MID(K240,1,2)), "No", "Yes"))))</f>
        <v>No</v>
      </c>
    </row>
    <row r="241" spans="1:12" x14ac:dyDescent="0.2">
      <c r="A241" s="16" t="s">
        <v>1081</v>
      </c>
      <c r="B241" s="34" t="s">
        <v>217</v>
      </c>
      <c r="C241" s="35">
        <v>8976</v>
      </c>
      <c r="D241" s="43" t="str">
        <f t="shared" ref="D241" si="67">IF($B241="N/A","N/A",IF(C241&gt;10,"No",IF(C241&lt;-10,"No","Yes")))</f>
        <v>N/A</v>
      </c>
      <c r="E241" s="35">
        <v>10584</v>
      </c>
      <c r="F241" s="43" t="str">
        <f t="shared" ref="F241" si="68">IF($B241="N/A","N/A",IF(E241&gt;10,"No",IF(E241&lt;-10,"No","Yes")))</f>
        <v>N/A</v>
      </c>
      <c r="G241" s="35">
        <v>5123</v>
      </c>
      <c r="H241" s="43" t="str">
        <f>IF($B241="N/A","N/A",IF(G241&gt;10,"No",IF(G241&lt;-10,"No","Yes")))</f>
        <v>N/A</v>
      </c>
      <c r="I241" s="12">
        <v>17.91</v>
      </c>
      <c r="J241" s="12">
        <v>-51.6</v>
      </c>
      <c r="K241" s="44" t="s">
        <v>732</v>
      </c>
      <c r="L241" s="9" t="str">
        <f>IF(J241="Div by 0", "N/A", IF(OR(J241="N/A",K241="N/A"),"N/A", IF(J241&gt;VALUE(MID(K241,1,2)), "No", IF(J241&lt;-1*VALUE(MID(K241,1,2)), "No", "Yes"))))</f>
        <v>No</v>
      </c>
    </row>
    <row r="242" spans="1:12" x14ac:dyDescent="0.2">
      <c r="A242" s="6" t="s">
        <v>1082</v>
      </c>
      <c r="B242" s="34" t="s">
        <v>217</v>
      </c>
      <c r="C242" s="35">
        <v>95263</v>
      </c>
      <c r="D242" s="43" t="str">
        <f>IF($B242="N/A","N/A",IF(C242&gt;10,"No",IF(C242&lt;-10,"No","Yes")))</f>
        <v>N/A</v>
      </c>
      <c r="E242" s="35">
        <v>117329</v>
      </c>
      <c r="F242" s="43" t="str">
        <f>IF($B242="N/A","N/A",IF(E242&gt;10,"No",IF(E242&lt;-10,"No","Yes")))</f>
        <v>N/A</v>
      </c>
      <c r="G242" s="35">
        <v>112221</v>
      </c>
      <c r="H242" s="43" t="str">
        <f>IF($B242="N/A","N/A",IF(G242&gt;10,"No",IF(G242&lt;-10,"No","Yes")))</f>
        <v>N/A</v>
      </c>
      <c r="I242" s="12">
        <v>23.16</v>
      </c>
      <c r="J242" s="12">
        <v>-4.3499999999999996</v>
      </c>
      <c r="K242" s="44" t="s">
        <v>732</v>
      </c>
      <c r="L242" s="9" t="str">
        <f t="shared" ref="L242:L275" si="69">IF(J242="Div by 0", "N/A", IF(K242="N/A","N/A", IF(J242&gt;VALUE(MID(K242,1,2)), "No", IF(J242&lt;-1*VALUE(MID(K242,1,2)), "No", "Yes"))))</f>
        <v>Yes</v>
      </c>
    </row>
    <row r="243" spans="1:12" x14ac:dyDescent="0.2">
      <c r="A243" s="2" t="s">
        <v>1083</v>
      </c>
      <c r="B243" s="34" t="s">
        <v>217</v>
      </c>
      <c r="C243" s="8">
        <v>0.23475956079999999</v>
      </c>
      <c r="D243" s="43" t="str">
        <f>IF($B243="N/A","N/A",IF(C243&gt;10,"No",IF(C243&lt;-10,"No","Yes")))</f>
        <v>N/A</v>
      </c>
      <c r="E243" s="8">
        <v>0.47936836170000002</v>
      </c>
      <c r="F243" s="43" t="str">
        <f>IF($B243="N/A","N/A",IF(E243&gt;10,"No",IF(E243&lt;-10,"No","Yes")))</f>
        <v>N/A</v>
      </c>
      <c r="G243" s="8">
        <v>0.75951629239999996</v>
      </c>
      <c r="H243" s="43" t="str">
        <f>IF($B243="N/A","N/A",IF(G243&gt;10,"No",IF(G243&lt;-10,"No","Yes")))</f>
        <v>N/A</v>
      </c>
      <c r="I243" s="12">
        <v>104.2</v>
      </c>
      <c r="J243" s="12">
        <v>58.44</v>
      </c>
      <c r="K243" s="44" t="s">
        <v>732</v>
      </c>
      <c r="L243" s="9" t="str">
        <f t="shared" si="69"/>
        <v>No</v>
      </c>
    </row>
    <row r="244" spans="1:12" x14ac:dyDescent="0.2">
      <c r="A244" s="2" t="s">
        <v>1084</v>
      </c>
      <c r="B244" s="34" t="s">
        <v>217</v>
      </c>
      <c r="C244" s="8">
        <v>0.83092067169999995</v>
      </c>
      <c r="D244" s="43" t="str">
        <f>IF($B244="N/A","N/A",IF(C244&gt;10,"No",IF(C244&lt;-10,"No","Yes")))</f>
        <v>N/A</v>
      </c>
      <c r="E244" s="8">
        <v>1.2309776112999999</v>
      </c>
      <c r="F244" s="43" t="str">
        <f>IF($B244="N/A","N/A",IF(E244&gt;10,"No",IF(E244&lt;-10,"No","Yes")))</f>
        <v>N/A</v>
      </c>
      <c r="G244" s="8">
        <v>1.2488565911</v>
      </c>
      <c r="H244" s="43" t="str">
        <f>IF($B244="N/A","N/A",IF(G244&gt;10,"No",IF(G244&lt;-10,"No","Yes")))</f>
        <v>N/A</v>
      </c>
      <c r="I244" s="12">
        <v>48.15</v>
      </c>
      <c r="J244" s="12">
        <v>1.452</v>
      </c>
      <c r="K244" s="44" t="s">
        <v>732</v>
      </c>
      <c r="L244" s="9" t="str">
        <f t="shared" si="69"/>
        <v>Yes</v>
      </c>
    </row>
    <row r="245" spans="1:12" x14ac:dyDescent="0.2">
      <c r="A245" s="2" t="s">
        <v>1085</v>
      </c>
      <c r="B245" s="34" t="s">
        <v>217</v>
      </c>
      <c r="C245" s="8">
        <v>5.0593404279999996</v>
      </c>
      <c r="D245" s="43" t="str">
        <f t="shared" ref="D245:D273" si="70">IF($B245="N/A","N/A",IF(C245&gt;10,"No",IF(C245&lt;-10,"No","Yes")))</f>
        <v>N/A</v>
      </c>
      <c r="E245" s="8">
        <v>4.752499834</v>
      </c>
      <c r="F245" s="43" t="str">
        <f t="shared" ref="F245:F273" si="71">IF($B245="N/A","N/A",IF(E245&gt;10,"No",IF(E245&lt;-10,"No","Yes")))</f>
        <v>N/A</v>
      </c>
      <c r="G245" s="8">
        <v>3.5244978672</v>
      </c>
      <c r="H245" s="43" t="str">
        <f t="shared" ref="H245:H273" si="72">IF($B245="N/A","N/A",IF(G245&gt;10,"No",IF(G245&lt;-10,"No","Yes")))</f>
        <v>N/A</v>
      </c>
      <c r="I245" s="12">
        <v>-6.06</v>
      </c>
      <c r="J245" s="12">
        <v>-25.8</v>
      </c>
      <c r="K245" s="44" t="s">
        <v>732</v>
      </c>
      <c r="L245" s="9" t="str">
        <f t="shared" si="69"/>
        <v>Yes</v>
      </c>
    </row>
    <row r="246" spans="1:12" x14ac:dyDescent="0.2">
      <c r="A246" s="2" t="s">
        <v>1086</v>
      </c>
      <c r="B246" s="34" t="s">
        <v>217</v>
      </c>
      <c r="C246" s="8">
        <v>54.629636091000002</v>
      </c>
      <c r="D246" s="43" t="str">
        <f t="shared" si="70"/>
        <v>N/A</v>
      </c>
      <c r="E246" s="8">
        <v>58.968480020999998</v>
      </c>
      <c r="F246" s="43" t="str">
        <f t="shared" si="71"/>
        <v>N/A</v>
      </c>
      <c r="G246" s="8">
        <v>57.517514237</v>
      </c>
      <c r="H246" s="43" t="str">
        <f t="shared" si="72"/>
        <v>N/A</v>
      </c>
      <c r="I246" s="12">
        <v>7.9420000000000002</v>
      </c>
      <c r="J246" s="12">
        <v>-2.46</v>
      </c>
      <c r="K246" s="44" t="s">
        <v>732</v>
      </c>
      <c r="L246" s="9" t="str">
        <f t="shared" si="69"/>
        <v>Yes</v>
      </c>
    </row>
    <row r="247" spans="1:12" x14ac:dyDescent="0.2">
      <c r="A247" s="2" t="s">
        <v>1087</v>
      </c>
      <c r="B247" s="34" t="s">
        <v>217</v>
      </c>
      <c r="C247" s="8">
        <v>67.193978775000005</v>
      </c>
      <c r="D247" s="43" t="str">
        <f t="shared" si="70"/>
        <v>N/A</v>
      </c>
      <c r="E247" s="8">
        <v>74.192228689999993</v>
      </c>
      <c r="F247" s="43" t="str">
        <f t="shared" si="71"/>
        <v>N/A</v>
      </c>
      <c r="G247" s="8">
        <v>70.750572531000003</v>
      </c>
      <c r="H247" s="43" t="str">
        <f t="shared" si="72"/>
        <v>N/A</v>
      </c>
      <c r="I247" s="12">
        <v>10.41</v>
      </c>
      <c r="J247" s="12">
        <v>-4.6399999999999997</v>
      </c>
      <c r="K247" s="44" t="s">
        <v>732</v>
      </c>
      <c r="L247" s="9" t="str">
        <f t="shared" si="69"/>
        <v>Yes</v>
      </c>
    </row>
    <row r="248" spans="1:12" x14ac:dyDescent="0.2">
      <c r="A248" s="6" t="s">
        <v>1088</v>
      </c>
      <c r="B248" s="34" t="s">
        <v>217</v>
      </c>
      <c r="C248" s="35">
        <v>358285</v>
      </c>
      <c r="D248" s="43" t="str">
        <f t="shared" si="70"/>
        <v>N/A</v>
      </c>
      <c r="E248" s="35">
        <v>421335</v>
      </c>
      <c r="F248" s="43" t="str">
        <f t="shared" si="71"/>
        <v>N/A</v>
      </c>
      <c r="G248" s="35">
        <v>443839</v>
      </c>
      <c r="H248" s="43" t="str">
        <f t="shared" si="72"/>
        <v>N/A</v>
      </c>
      <c r="I248" s="12">
        <v>17.600000000000001</v>
      </c>
      <c r="J248" s="12">
        <v>5.3410000000000002</v>
      </c>
      <c r="K248" s="44" t="s">
        <v>732</v>
      </c>
      <c r="L248" s="9" t="str">
        <f t="shared" si="69"/>
        <v>Yes</v>
      </c>
    </row>
    <row r="249" spans="1:12" x14ac:dyDescent="0.2">
      <c r="A249" s="2" t="s">
        <v>1089</v>
      </c>
      <c r="B249" s="34" t="s">
        <v>217</v>
      </c>
      <c r="C249" s="8">
        <v>0.73078379400000004</v>
      </c>
      <c r="D249" s="43" t="str">
        <f t="shared" si="70"/>
        <v>N/A</v>
      </c>
      <c r="E249" s="8">
        <v>42.516527242999999</v>
      </c>
      <c r="F249" s="43" t="str">
        <f t="shared" si="71"/>
        <v>N/A</v>
      </c>
      <c r="G249" s="8">
        <v>43.304342646000002</v>
      </c>
      <c r="H249" s="43" t="str">
        <f t="shared" si="72"/>
        <v>N/A</v>
      </c>
      <c r="I249" s="12">
        <v>5718</v>
      </c>
      <c r="J249" s="12">
        <v>1.853</v>
      </c>
      <c r="K249" s="44" t="s">
        <v>732</v>
      </c>
      <c r="L249" s="9" t="str">
        <f t="shared" si="69"/>
        <v>Yes</v>
      </c>
    </row>
    <row r="250" spans="1:12" x14ac:dyDescent="0.2">
      <c r="A250" s="2" t="s">
        <v>1090</v>
      </c>
      <c r="B250" s="34" t="s">
        <v>217</v>
      </c>
      <c r="C250" s="8">
        <v>48.236826866999998</v>
      </c>
      <c r="D250" s="43" t="str">
        <f t="shared" si="70"/>
        <v>N/A</v>
      </c>
      <c r="E250" s="8">
        <v>72.513478341999999</v>
      </c>
      <c r="F250" s="43" t="str">
        <f t="shared" si="71"/>
        <v>N/A</v>
      </c>
      <c r="G250" s="8">
        <v>73.251854863000005</v>
      </c>
      <c r="H250" s="43" t="str">
        <f t="shared" si="72"/>
        <v>N/A</v>
      </c>
      <c r="I250" s="12">
        <v>50.33</v>
      </c>
      <c r="J250" s="12">
        <v>1.018</v>
      </c>
      <c r="K250" s="44" t="s">
        <v>732</v>
      </c>
      <c r="L250" s="9" t="str">
        <f t="shared" si="69"/>
        <v>Yes</v>
      </c>
    </row>
    <row r="251" spans="1:12" x14ac:dyDescent="0.2">
      <c r="A251" s="2" t="s">
        <v>1091</v>
      </c>
      <c r="B251" s="34" t="s">
        <v>217</v>
      </c>
      <c r="C251" s="8">
        <v>82.011165227000006</v>
      </c>
      <c r="D251" s="43" t="str">
        <f t="shared" si="70"/>
        <v>N/A</v>
      </c>
      <c r="E251" s="8">
        <v>83.056568579</v>
      </c>
      <c r="F251" s="43" t="str">
        <f t="shared" si="71"/>
        <v>N/A</v>
      </c>
      <c r="G251" s="8">
        <v>83.909286058999996</v>
      </c>
      <c r="H251" s="43" t="str">
        <f t="shared" si="72"/>
        <v>N/A</v>
      </c>
      <c r="I251" s="12">
        <v>1.2749999999999999</v>
      </c>
      <c r="J251" s="12">
        <v>1.0269999999999999</v>
      </c>
      <c r="K251" s="44" t="s">
        <v>732</v>
      </c>
      <c r="L251" s="9" t="str">
        <f t="shared" si="69"/>
        <v>Yes</v>
      </c>
    </row>
    <row r="252" spans="1:12" x14ac:dyDescent="0.2">
      <c r="A252" s="2" t="s">
        <v>1092</v>
      </c>
      <c r="B252" s="34" t="s">
        <v>217</v>
      </c>
      <c r="C252" s="8">
        <v>41.799658072</v>
      </c>
      <c r="D252" s="43" t="str">
        <f t="shared" si="70"/>
        <v>N/A</v>
      </c>
      <c r="E252" s="8">
        <v>38.713909209999997</v>
      </c>
      <c r="F252" s="43" t="str">
        <f t="shared" si="71"/>
        <v>N/A</v>
      </c>
      <c r="G252" s="8">
        <v>40.440475006</v>
      </c>
      <c r="H252" s="43" t="str">
        <f t="shared" si="72"/>
        <v>N/A</v>
      </c>
      <c r="I252" s="12">
        <v>-7.38</v>
      </c>
      <c r="J252" s="12">
        <v>4.46</v>
      </c>
      <c r="K252" s="44" t="s">
        <v>732</v>
      </c>
      <c r="L252" s="9" t="str">
        <f t="shared" si="69"/>
        <v>Yes</v>
      </c>
    </row>
    <row r="253" spans="1:12" x14ac:dyDescent="0.2">
      <c r="A253" s="2" t="s">
        <v>1093</v>
      </c>
      <c r="B253" s="34" t="s">
        <v>217</v>
      </c>
      <c r="C253" s="8">
        <v>99.788436579999996</v>
      </c>
      <c r="D253" s="43" t="str">
        <f t="shared" si="70"/>
        <v>N/A</v>
      </c>
      <c r="E253" s="8">
        <v>91.250430179999995</v>
      </c>
      <c r="F253" s="43" t="str">
        <f t="shared" si="71"/>
        <v>N/A</v>
      </c>
      <c r="G253" s="8">
        <v>90.791480695000004</v>
      </c>
      <c r="H253" s="43" t="str">
        <f t="shared" si="72"/>
        <v>N/A</v>
      </c>
      <c r="I253" s="12">
        <v>-8.56</v>
      </c>
      <c r="J253" s="12">
        <v>-0.503</v>
      </c>
      <c r="K253" s="44" t="s">
        <v>732</v>
      </c>
      <c r="L253" s="9" t="str">
        <f t="shared" si="69"/>
        <v>Yes</v>
      </c>
    </row>
    <row r="254" spans="1:12" x14ac:dyDescent="0.2">
      <c r="A254" s="2" t="s">
        <v>1094</v>
      </c>
      <c r="B254" s="34" t="s">
        <v>217</v>
      </c>
      <c r="C254" s="8">
        <v>100</v>
      </c>
      <c r="D254" s="43" t="str">
        <f t="shared" si="70"/>
        <v>N/A</v>
      </c>
      <c r="E254" s="8">
        <v>100</v>
      </c>
      <c r="F254" s="43" t="str">
        <f t="shared" si="71"/>
        <v>N/A</v>
      </c>
      <c r="G254" s="8">
        <v>100</v>
      </c>
      <c r="H254" s="43" t="str">
        <f t="shared" si="72"/>
        <v>N/A</v>
      </c>
      <c r="I254" s="12">
        <v>0</v>
      </c>
      <c r="J254" s="12">
        <v>0</v>
      </c>
      <c r="K254" s="44" t="s">
        <v>732</v>
      </c>
      <c r="L254" s="9" t="str">
        <f>IF(J254="Div by 0", "N/A", IF(OR(J254="N/A",K254="N/A"),"N/A", IF(J254&gt;VALUE(MID(K254,1,2)), "No", IF(J254&lt;-1*VALUE(MID(K254,1,2)), "No", "Yes"))))</f>
        <v>Yes</v>
      </c>
    </row>
    <row r="255" spans="1:12" x14ac:dyDescent="0.2">
      <c r="A255" s="6" t="s">
        <v>1095</v>
      </c>
      <c r="B255" s="34" t="s">
        <v>217</v>
      </c>
      <c r="C255" s="35">
        <v>20826</v>
      </c>
      <c r="D255" s="43" t="str">
        <f t="shared" si="70"/>
        <v>N/A</v>
      </c>
      <c r="E255" s="35">
        <v>41991</v>
      </c>
      <c r="F255" s="43" t="str">
        <f t="shared" si="71"/>
        <v>N/A</v>
      </c>
      <c r="G255" s="35">
        <v>43421</v>
      </c>
      <c r="H255" s="43" t="str">
        <f t="shared" si="72"/>
        <v>N/A</v>
      </c>
      <c r="I255" s="12">
        <v>101.6</v>
      </c>
      <c r="J255" s="12">
        <v>3.4049999999999998</v>
      </c>
      <c r="K255" s="44" t="s">
        <v>732</v>
      </c>
      <c r="L255" s="9" t="str">
        <f t="shared" si="69"/>
        <v>Yes</v>
      </c>
    </row>
    <row r="256" spans="1:12" x14ac:dyDescent="0.2">
      <c r="A256" s="2" t="s">
        <v>1096</v>
      </c>
      <c r="B256" s="34" t="s">
        <v>217</v>
      </c>
      <c r="C256" s="8">
        <v>29.458538432000001</v>
      </c>
      <c r="D256" s="43" t="str">
        <f t="shared" si="70"/>
        <v>N/A</v>
      </c>
      <c r="E256" s="8">
        <v>46.445467932</v>
      </c>
      <c r="F256" s="43" t="str">
        <f t="shared" si="71"/>
        <v>N/A</v>
      </c>
      <c r="G256" s="8">
        <v>43.578364209999997</v>
      </c>
      <c r="H256" s="43" t="str">
        <f t="shared" si="72"/>
        <v>N/A</v>
      </c>
      <c r="I256" s="12">
        <v>57.66</v>
      </c>
      <c r="J256" s="12">
        <v>-6.17</v>
      </c>
      <c r="K256" s="44" t="s">
        <v>732</v>
      </c>
      <c r="L256" s="9" t="str">
        <f t="shared" si="69"/>
        <v>Yes</v>
      </c>
    </row>
    <row r="257" spans="1:12" x14ac:dyDescent="0.2">
      <c r="A257" s="2" t="s">
        <v>1097</v>
      </c>
      <c r="B257" s="34" t="s">
        <v>217</v>
      </c>
      <c r="C257" s="8">
        <v>18.734800232000001</v>
      </c>
      <c r="D257" s="43" t="str">
        <f t="shared" si="70"/>
        <v>N/A</v>
      </c>
      <c r="E257" s="8">
        <v>35.618675803000002</v>
      </c>
      <c r="F257" s="43" t="str">
        <f t="shared" si="71"/>
        <v>N/A</v>
      </c>
      <c r="G257" s="8">
        <v>36.046600263999999</v>
      </c>
      <c r="H257" s="43" t="str">
        <f t="shared" si="72"/>
        <v>N/A</v>
      </c>
      <c r="I257" s="12">
        <v>90.12</v>
      </c>
      <c r="J257" s="12">
        <v>1.2010000000000001</v>
      </c>
      <c r="K257" s="44" t="s">
        <v>732</v>
      </c>
      <c r="L257" s="9" t="str">
        <f t="shared" si="69"/>
        <v>Yes</v>
      </c>
    </row>
    <row r="258" spans="1:12" x14ac:dyDescent="0.2">
      <c r="A258" s="2" t="s">
        <v>1098</v>
      </c>
      <c r="B258" s="34" t="s">
        <v>217</v>
      </c>
      <c r="C258" s="8">
        <v>1.8577749000000001E-3</v>
      </c>
      <c r="D258" s="43" t="str">
        <f t="shared" si="70"/>
        <v>N/A</v>
      </c>
      <c r="E258" s="8">
        <v>2.3099823E-3</v>
      </c>
      <c r="F258" s="43" t="str">
        <f t="shared" si="71"/>
        <v>N/A</v>
      </c>
      <c r="G258" s="8">
        <v>2.2187585000000001E-3</v>
      </c>
      <c r="H258" s="43" t="str">
        <f t="shared" si="72"/>
        <v>N/A</v>
      </c>
      <c r="I258" s="12">
        <v>24.34</v>
      </c>
      <c r="J258" s="12">
        <v>-3.95</v>
      </c>
      <c r="K258" s="44" t="s">
        <v>732</v>
      </c>
      <c r="L258" s="9" t="str">
        <f t="shared" si="69"/>
        <v>Yes</v>
      </c>
    </row>
    <row r="259" spans="1:12" x14ac:dyDescent="0.2">
      <c r="A259" s="2" t="s">
        <v>1099</v>
      </c>
      <c r="B259" s="34" t="s">
        <v>217</v>
      </c>
      <c r="C259" s="8">
        <v>6.8385611099999993E-2</v>
      </c>
      <c r="D259" s="43" t="str">
        <f t="shared" si="70"/>
        <v>N/A</v>
      </c>
      <c r="E259" s="8">
        <v>0.19855105009999999</v>
      </c>
      <c r="F259" s="43" t="str">
        <f t="shared" si="71"/>
        <v>N/A</v>
      </c>
      <c r="G259" s="8">
        <v>0.23937586690000001</v>
      </c>
      <c r="H259" s="43" t="str">
        <f t="shared" si="72"/>
        <v>N/A</v>
      </c>
      <c r="I259" s="12">
        <v>190.3</v>
      </c>
      <c r="J259" s="12">
        <v>20.56</v>
      </c>
      <c r="K259" s="44" t="s">
        <v>732</v>
      </c>
      <c r="L259" s="9" t="str">
        <f t="shared" si="69"/>
        <v>Yes</v>
      </c>
    </row>
    <row r="260" spans="1:12" x14ac:dyDescent="0.2">
      <c r="A260" s="2" t="s">
        <v>1100</v>
      </c>
      <c r="B260" s="34" t="s">
        <v>217</v>
      </c>
      <c r="C260" s="8">
        <v>13.982521847999999</v>
      </c>
      <c r="D260" s="43" t="str">
        <f t="shared" si="70"/>
        <v>N/A</v>
      </c>
      <c r="E260" s="8">
        <v>8.1398394893999999</v>
      </c>
      <c r="F260" s="43" t="str">
        <f t="shared" si="71"/>
        <v>N/A</v>
      </c>
      <c r="G260" s="8">
        <v>5.4858248313000004</v>
      </c>
      <c r="H260" s="43" t="str">
        <f t="shared" si="72"/>
        <v>N/A</v>
      </c>
      <c r="I260" s="12">
        <v>-41.8</v>
      </c>
      <c r="J260" s="12">
        <v>-32.6</v>
      </c>
      <c r="K260" s="44" t="s">
        <v>732</v>
      </c>
      <c r="L260" s="9" t="str">
        <f t="shared" si="69"/>
        <v>No</v>
      </c>
    </row>
    <row r="261" spans="1:12" x14ac:dyDescent="0.2">
      <c r="A261" s="2" t="s">
        <v>1101</v>
      </c>
      <c r="B261" s="34" t="s">
        <v>217</v>
      </c>
      <c r="C261" s="8">
        <v>100</v>
      </c>
      <c r="D261" s="43" t="str">
        <f t="shared" si="70"/>
        <v>N/A</v>
      </c>
      <c r="E261" s="8">
        <v>100</v>
      </c>
      <c r="F261" s="43" t="str">
        <f t="shared" si="71"/>
        <v>N/A</v>
      </c>
      <c r="G261" s="8">
        <v>100</v>
      </c>
      <c r="H261" s="43" t="str">
        <f t="shared" si="72"/>
        <v>N/A</v>
      </c>
      <c r="I261" s="12">
        <v>0</v>
      </c>
      <c r="J261" s="12">
        <v>0</v>
      </c>
      <c r="K261" s="44" t="s">
        <v>732</v>
      </c>
      <c r="L261" s="9" t="str">
        <f>IF(J261="Div by 0", "N/A", IF(OR(J261="N/A",K261="N/A"),"N/A", IF(J261&gt;VALUE(MID(K261,1,2)), "No", IF(J261&lt;-1*VALUE(MID(K261,1,2)), "No", "Yes"))))</f>
        <v>Yes</v>
      </c>
    </row>
    <row r="262" spans="1:12" x14ac:dyDescent="0.2">
      <c r="A262" s="2" t="s">
        <v>1102</v>
      </c>
      <c r="B262" s="34" t="s">
        <v>217</v>
      </c>
      <c r="C262" s="35">
        <v>39369</v>
      </c>
      <c r="D262" s="43" t="str">
        <f t="shared" si="70"/>
        <v>N/A</v>
      </c>
      <c r="E262" s="35">
        <v>61623</v>
      </c>
      <c r="F262" s="43" t="str">
        <f t="shared" si="71"/>
        <v>N/A</v>
      </c>
      <c r="G262" s="35">
        <v>20080</v>
      </c>
      <c r="H262" s="43" t="str">
        <f t="shared" si="72"/>
        <v>N/A</v>
      </c>
      <c r="I262" s="12">
        <v>56.53</v>
      </c>
      <c r="J262" s="12">
        <v>-67.400000000000006</v>
      </c>
      <c r="K262" s="44" t="s">
        <v>732</v>
      </c>
      <c r="L262" s="9" t="str">
        <f t="shared" si="69"/>
        <v>No</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41606</v>
      </c>
      <c r="D272" s="43" t="str">
        <f t="shared" si="70"/>
        <v>N/A</v>
      </c>
      <c r="E272" s="35">
        <v>41866</v>
      </c>
      <c r="F272" s="43" t="str">
        <f t="shared" si="71"/>
        <v>N/A</v>
      </c>
      <c r="G272" s="35">
        <v>44191</v>
      </c>
      <c r="H272" s="43" t="str">
        <f t="shared" si="72"/>
        <v>N/A</v>
      </c>
      <c r="I272" s="12">
        <v>0.62490000000000001</v>
      </c>
      <c r="J272" s="12">
        <v>5.5529999999999999</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1</v>
      </c>
      <c r="F274" s="43" t="str">
        <f t="shared" ref="F274:F275" si="74">IF($B274="N/A","N/A",IF(E274&gt;0,"No",IF(E274&lt;0,"No","Yes")))</f>
        <v>No</v>
      </c>
      <c r="G274" s="1">
        <v>0</v>
      </c>
      <c r="H274" s="43" t="str">
        <f t="shared" ref="H274:H275" si="75">IF($B274="N/A","N/A",IF(G274&gt;0,"No",IF(G274&lt;0,"No","Yes")))</f>
        <v>Yes</v>
      </c>
      <c r="I274" s="12" t="s">
        <v>1743</v>
      </c>
      <c r="J274" s="12">
        <v>-100</v>
      </c>
      <c r="K274" s="44" t="s">
        <v>732</v>
      </c>
      <c r="L274" s="9" t="str">
        <f t="shared" si="69"/>
        <v>No</v>
      </c>
    </row>
    <row r="275" spans="1:12" x14ac:dyDescent="0.2">
      <c r="A275" s="2" t="s">
        <v>159</v>
      </c>
      <c r="B275" s="47" t="s">
        <v>221</v>
      </c>
      <c r="C275" s="1">
        <v>1</v>
      </c>
      <c r="D275" s="43" t="str">
        <f t="shared" si="73"/>
        <v>No</v>
      </c>
      <c r="E275" s="1">
        <v>0</v>
      </c>
      <c r="F275" s="43" t="str">
        <f t="shared" si="74"/>
        <v>Yes</v>
      </c>
      <c r="G275" s="1">
        <v>0</v>
      </c>
      <c r="H275" s="43" t="str">
        <f t="shared" si="75"/>
        <v>Yes</v>
      </c>
      <c r="I275" s="12">
        <v>-100</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498572</v>
      </c>
      <c r="F276" s="11" t="str">
        <f t="shared" ref="F276:F277" si="77">IF($B276="N/A","N/A",IF(E276&gt;10,"No",IF(E276&lt;-10,"No","Yes")))</f>
        <v>N/A</v>
      </c>
      <c r="G276" s="1">
        <v>517155</v>
      </c>
      <c r="H276" s="11" t="str">
        <f t="shared" ref="H276:H277" si="78">IF($B276="N/A","N/A",IF(G276&gt;10,"No",IF(G276&lt;-10,"No","Yes")))</f>
        <v>N/A</v>
      </c>
      <c r="I276" s="12" t="s">
        <v>217</v>
      </c>
      <c r="J276" s="12">
        <v>3.7269999999999999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419522.91667000001</v>
      </c>
      <c r="F277" s="11" t="str">
        <f t="shared" si="77"/>
        <v>N/A</v>
      </c>
      <c r="G277" s="1">
        <v>439720.5</v>
      </c>
      <c r="H277" s="11" t="str">
        <f t="shared" si="78"/>
        <v>N/A</v>
      </c>
      <c r="I277" s="12" t="s">
        <v>217</v>
      </c>
      <c r="J277" s="12">
        <v>4.8140000000000001</v>
      </c>
      <c r="K277" s="1" t="s">
        <v>217</v>
      </c>
      <c r="L277" s="9" t="str">
        <f t="shared" si="79"/>
        <v>N/A</v>
      </c>
    </row>
    <row r="278" spans="1:12" x14ac:dyDescent="0.2">
      <c r="A278" s="16" t="s">
        <v>691</v>
      </c>
      <c r="B278" s="1" t="s">
        <v>217</v>
      </c>
      <c r="C278" s="1">
        <v>2640</v>
      </c>
      <c r="D278" s="11" t="str">
        <f t="shared" si="76"/>
        <v>N/A</v>
      </c>
      <c r="E278" s="1">
        <v>2708</v>
      </c>
      <c r="F278" s="11" t="str">
        <f t="shared" ref="F278:F283" si="80">IF($B278="N/A","N/A",IF(E278&gt;10,"No",IF(E278&lt;-10,"No","Yes")))</f>
        <v>N/A</v>
      </c>
      <c r="G278" s="1">
        <v>2498</v>
      </c>
      <c r="H278" s="11" t="str">
        <f t="shared" ref="H278:H283" si="81">IF($B278="N/A","N/A",IF(G278&gt;10,"No",IF(G278&lt;-10,"No","Yes")))</f>
        <v>N/A</v>
      </c>
      <c r="I278" s="12">
        <v>2.5760000000000001</v>
      </c>
      <c r="J278" s="12">
        <v>-7.75</v>
      </c>
      <c r="K278" s="1" t="s">
        <v>217</v>
      </c>
      <c r="L278" s="9" t="str">
        <f t="shared" ref="L278:L284" si="82">IF(J278="Div by 0", "N/A", IF(K278="N/A","N/A", IF(J278&gt;VALUE(MID(K278,1,2)), "No", IF(J278&lt;-1*VALUE(MID(K278,1,2)), "No", "Yes"))))</f>
        <v>N/A</v>
      </c>
    </row>
    <row r="279" spans="1:12" x14ac:dyDescent="0.2">
      <c r="A279" s="16" t="s">
        <v>692</v>
      </c>
      <c r="B279" s="1" t="s">
        <v>217</v>
      </c>
      <c r="C279" s="1">
        <v>2656</v>
      </c>
      <c r="D279" s="11" t="str">
        <f t="shared" si="76"/>
        <v>N/A</v>
      </c>
      <c r="E279" s="1">
        <v>2726</v>
      </c>
      <c r="F279" s="11" t="str">
        <f t="shared" si="80"/>
        <v>N/A</v>
      </c>
      <c r="G279" s="1">
        <v>2513</v>
      </c>
      <c r="H279" s="11" t="str">
        <f t="shared" si="81"/>
        <v>N/A</v>
      </c>
      <c r="I279" s="12">
        <v>2.6360000000000001</v>
      </c>
      <c r="J279" s="12">
        <v>-7.81</v>
      </c>
      <c r="K279" s="1" t="s">
        <v>217</v>
      </c>
      <c r="L279" s="9" t="str">
        <f t="shared" si="82"/>
        <v>N/A</v>
      </c>
    </row>
    <row r="280" spans="1:12" x14ac:dyDescent="0.2">
      <c r="A280" s="16" t="s">
        <v>693</v>
      </c>
      <c r="B280" s="1" t="s">
        <v>217</v>
      </c>
      <c r="C280" s="1" t="s">
        <v>1743</v>
      </c>
      <c r="D280" s="11" t="str">
        <f t="shared" si="76"/>
        <v>N/A</v>
      </c>
      <c r="E280" s="1">
        <v>259.91666666999998</v>
      </c>
      <c r="F280" s="11" t="str">
        <f t="shared" si="80"/>
        <v>N/A</v>
      </c>
      <c r="G280" s="1">
        <v>239.08333332999999</v>
      </c>
      <c r="H280" s="11" t="str">
        <f t="shared" si="81"/>
        <v>N/A</v>
      </c>
      <c r="I280" s="12" t="s">
        <v>1743</v>
      </c>
      <c r="J280" s="12">
        <v>-8.02</v>
      </c>
      <c r="K280" s="1" t="s">
        <v>217</v>
      </c>
      <c r="L280" s="9" t="str">
        <f t="shared" si="82"/>
        <v>N/A</v>
      </c>
    </row>
    <row r="281" spans="1:12" x14ac:dyDescent="0.2">
      <c r="A281" s="16" t="s">
        <v>694</v>
      </c>
      <c r="B281" s="1" t="s">
        <v>217</v>
      </c>
      <c r="C281" s="1">
        <v>15688</v>
      </c>
      <c r="D281" s="11" t="str">
        <f t="shared" si="76"/>
        <v>N/A</v>
      </c>
      <c r="E281" s="1">
        <v>25228</v>
      </c>
      <c r="F281" s="11" t="str">
        <f t="shared" si="80"/>
        <v>N/A</v>
      </c>
      <c r="G281" s="1">
        <v>28839</v>
      </c>
      <c r="H281" s="11" t="str">
        <f t="shared" si="81"/>
        <v>N/A</v>
      </c>
      <c r="I281" s="12">
        <v>60.81</v>
      </c>
      <c r="J281" s="12">
        <v>14.31</v>
      </c>
      <c r="K281" s="1" t="s">
        <v>217</v>
      </c>
      <c r="L281" s="9" t="str">
        <f t="shared" si="82"/>
        <v>N/A</v>
      </c>
    </row>
    <row r="282" spans="1:12" x14ac:dyDescent="0.2">
      <c r="A282" s="16" t="s">
        <v>695</v>
      </c>
      <c r="B282" s="1" t="s">
        <v>217</v>
      </c>
      <c r="C282" s="1">
        <v>17030</v>
      </c>
      <c r="D282" s="11" t="str">
        <f t="shared" si="76"/>
        <v>N/A</v>
      </c>
      <c r="E282" s="1">
        <v>27034</v>
      </c>
      <c r="F282" s="11" t="str">
        <f t="shared" si="80"/>
        <v>N/A</v>
      </c>
      <c r="G282" s="1">
        <v>31010</v>
      </c>
      <c r="H282" s="11" t="str">
        <f t="shared" si="81"/>
        <v>N/A</v>
      </c>
      <c r="I282" s="12">
        <v>58.74</v>
      </c>
      <c r="J282" s="12">
        <v>14.71</v>
      </c>
      <c r="K282" s="1" t="s">
        <v>217</v>
      </c>
      <c r="L282" s="9" t="str">
        <f t="shared" si="82"/>
        <v>N/A</v>
      </c>
    </row>
    <row r="283" spans="1:12" ht="25.5" x14ac:dyDescent="0.2">
      <c r="A283" s="16" t="s">
        <v>696</v>
      </c>
      <c r="B283" s="1" t="s">
        <v>217</v>
      </c>
      <c r="C283" s="1">
        <v>14151.583333</v>
      </c>
      <c r="D283" s="11" t="str">
        <f t="shared" si="76"/>
        <v>N/A</v>
      </c>
      <c r="E283" s="1">
        <v>17397.583332999999</v>
      </c>
      <c r="F283" s="11" t="str">
        <f t="shared" si="80"/>
        <v>N/A</v>
      </c>
      <c r="G283" s="1">
        <v>26450.416667000001</v>
      </c>
      <c r="H283" s="11" t="str">
        <f t="shared" si="81"/>
        <v>N/A</v>
      </c>
      <c r="I283" s="12">
        <v>22.94</v>
      </c>
      <c r="J283" s="12">
        <v>52.04</v>
      </c>
      <c r="K283" s="1" t="s">
        <v>217</v>
      </c>
      <c r="L283" s="9" t="str">
        <f t="shared" si="82"/>
        <v>N/A</v>
      </c>
    </row>
    <row r="284" spans="1:12" x14ac:dyDescent="0.2">
      <c r="A284" s="16" t="s">
        <v>403</v>
      </c>
      <c r="B284" s="34" t="s">
        <v>294</v>
      </c>
      <c r="C284" s="8">
        <v>27.790473154000001</v>
      </c>
      <c r="D284" s="43" t="str">
        <f>IF($B284="N/A","N/A",IF(C284&lt;=40,"Yes","No"))</f>
        <v>Yes</v>
      </c>
      <c r="E284" s="8">
        <v>37.678475417000001</v>
      </c>
      <c r="F284" s="43" t="str">
        <f>IF($B284="N/A","N/A",IF(E284&lt;=40,"Yes","No"))</f>
        <v>Yes</v>
      </c>
      <c r="G284" s="8">
        <v>40.379445533000002</v>
      </c>
      <c r="H284" s="43" t="str">
        <f>IF($B284="N/A","N/A",IF(G284&lt;=40,"Yes","No"))</f>
        <v>No</v>
      </c>
      <c r="I284" s="12">
        <v>35.58</v>
      </c>
      <c r="J284" s="12">
        <v>7.1680000000000001</v>
      </c>
      <c r="K284" s="44" t="s">
        <v>734</v>
      </c>
      <c r="L284" s="9" t="str">
        <f t="shared" si="82"/>
        <v>Yes</v>
      </c>
    </row>
    <row r="285" spans="1:12" x14ac:dyDescent="0.2">
      <c r="A285" s="16" t="s">
        <v>697</v>
      </c>
      <c r="B285" s="1" t="s">
        <v>217</v>
      </c>
      <c r="C285" s="1" t="s">
        <v>217</v>
      </c>
      <c r="D285" s="11" t="str">
        <f t="shared" ref="D285:D303" si="83">IF($B285="N/A","N/A",IF(C285&gt;10,"No",IF(C285&lt;-10,"No","Yes")))</f>
        <v>N/A</v>
      </c>
      <c r="E285" s="1">
        <v>17669</v>
      </c>
      <c r="F285" s="11" t="str">
        <f t="shared" ref="F285:F286" si="84">IF($B285="N/A","N/A",IF(E285&gt;10,"No",IF(E285&lt;-10,"No","Yes")))</f>
        <v>N/A</v>
      </c>
      <c r="G285" s="1">
        <v>17971</v>
      </c>
      <c r="H285" s="11" t="str">
        <f t="shared" ref="H285:H286" si="85">IF($B285="N/A","N/A",IF(G285&gt;10,"No",IF(G285&lt;-10,"No","Yes")))</f>
        <v>N/A</v>
      </c>
      <c r="I285" s="12" t="s">
        <v>217</v>
      </c>
      <c r="J285" s="12">
        <v>1.7090000000000001</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7323.4166667</v>
      </c>
      <c r="F286" s="11" t="str">
        <f t="shared" si="84"/>
        <v>N/A</v>
      </c>
      <c r="G286" s="1">
        <v>7649.9166667</v>
      </c>
      <c r="H286" s="11" t="str">
        <f t="shared" si="85"/>
        <v>N/A</v>
      </c>
      <c r="I286" s="12" t="s">
        <v>217</v>
      </c>
      <c r="J286" s="12">
        <v>4.4580000000000002</v>
      </c>
      <c r="K286" s="1" t="s">
        <v>217</v>
      </c>
      <c r="L286" s="9" t="str">
        <f t="shared" si="86"/>
        <v>N/A</v>
      </c>
    </row>
    <row r="287" spans="1:12" x14ac:dyDescent="0.2">
      <c r="A287" s="16" t="s">
        <v>699</v>
      </c>
      <c r="B287" s="1" t="s">
        <v>217</v>
      </c>
      <c r="C287" s="1" t="s">
        <v>217</v>
      </c>
      <c r="D287" s="11" t="str">
        <f t="shared" si="83"/>
        <v>N/A</v>
      </c>
      <c r="E287" s="1">
        <v>61635</v>
      </c>
      <c r="F287" s="11" t="str">
        <f t="shared" ref="F287:F288" si="87">IF($B287="N/A","N/A",IF(E287&gt;10,"No",IF(E287&lt;-10,"No","Yes")))</f>
        <v>N/A</v>
      </c>
      <c r="G287" s="1">
        <v>55628</v>
      </c>
      <c r="H287" s="11" t="str">
        <f t="shared" ref="H287:H288" si="88">IF($B287="N/A","N/A",IF(G287&gt;10,"No",IF(G287&lt;-10,"No","Yes")))</f>
        <v>N/A</v>
      </c>
      <c r="I287" s="12" t="s">
        <v>217</v>
      </c>
      <c r="J287" s="12">
        <v>-9.75</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40933.416666999998</v>
      </c>
      <c r="F288" s="11" t="str">
        <f t="shared" si="87"/>
        <v>N/A</v>
      </c>
      <c r="G288" s="1">
        <v>49588.666666999998</v>
      </c>
      <c r="H288" s="11" t="str">
        <f t="shared" si="88"/>
        <v>N/A</v>
      </c>
      <c r="I288" s="12" t="s">
        <v>217</v>
      </c>
      <c r="J288" s="12">
        <v>21.14</v>
      </c>
      <c r="K288" s="1" t="s">
        <v>217</v>
      </c>
      <c r="L288" s="9" t="str">
        <f t="shared" si="89"/>
        <v>N/A</v>
      </c>
    </row>
    <row r="289" spans="1:12" x14ac:dyDescent="0.2">
      <c r="A289" s="16" t="s">
        <v>700</v>
      </c>
      <c r="B289" s="1" t="s">
        <v>217</v>
      </c>
      <c r="C289" s="1">
        <v>24563</v>
      </c>
      <c r="D289" s="11" t="str">
        <f t="shared" si="83"/>
        <v>N/A</v>
      </c>
      <c r="E289" s="1">
        <v>23696</v>
      </c>
      <c r="F289" s="11" t="str">
        <f t="shared" ref="F289:F303" si="90">IF($B289="N/A","N/A",IF(E289&gt;10,"No",IF(E289&lt;-10,"No","Yes")))</f>
        <v>N/A</v>
      </c>
      <c r="G289" s="1">
        <v>26503</v>
      </c>
      <c r="H289" s="11" t="str">
        <f t="shared" ref="H289:H303" si="91">IF($B289="N/A","N/A",IF(G289&gt;10,"No",IF(G289&lt;-10,"No","Yes")))</f>
        <v>N/A</v>
      </c>
      <c r="I289" s="12">
        <v>-3.53</v>
      </c>
      <c r="J289" s="12">
        <v>11.85</v>
      </c>
      <c r="K289" s="1" t="s">
        <v>217</v>
      </c>
      <c r="L289" s="9" t="str">
        <f t="shared" ref="L289:L300" si="92">IF(J289="Div by 0", "N/A", IF(K289="N/A","N/A", IF(J289&gt;VALUE(MID(K289,1,2)), "No", IF(J289&lt;-1*VALUE(MID(K289,1,2)), "No", "Yes"))))</f>
        <v>N/A</v>
      </c>
    </row>
    <row r="290" spans="1:12" x14ac:dyDescent="0.2">
      <c r="A290" s="16" t="s">
        <v>701</v>
      </c>
      <c r="B290" s="1" t="s">
        <v>217</v>
      </c>
      <c r="C290" s="1">
        <v>41591</v>
      </c>
      <c r="D290" s="11" t="str">
        <f t="shared" si="83"/>
        <v>N/A</v>
      </c>
      <c r="E290" s="1">
        <v>41840</v>
      </c>
      <c r="F290" s="11" t="str">
        <f t="shared" si="90"/>
        <v>N/A</v>
      </c>
      <c r="G290" s="1">
        <v>44163</v>
      </c>
      <c r="H290" s="11" t="str">
        <f t="shared" si="91"/>
        <v>N/A</v>
      </c>
      <c r="I290" s="12">
        <v>0.59870000000000001</v>
      </c>
      <c r="J290" s="12">
        <v>5.5519999999999996</v>
      </c>
      <c r="K290" s="1" t="s">
        <v>217</v>
      </c>
      <c r="L290" s="9" t="str">
        <f t="shared" si="92"/>
        <v>N/A</v>
      </c>
    </row>
    <row r="291" spans="1:12" x14ac:dyDescent="0.2">
      <c r="A291" s="16" t="s">
        <v>719</v>
      </c>
      <c r="B291" s="34" t="s">
        <v>217</v>
      </c>
      <c r="C291" s="13">
        <v>1.4426197999999999E-2</v>
      </c>
      <c r="D291" s="11" t="str">
        <f t="shared" si="83"/>
        <v>N/A</v>
      </c>
      <c r="E291" s="13">
        <v>1.9120458900000002E-2</v>
      </c>
      <c r="F291" s="11" t="str">
        <f t="shared" si="90"/>
        <v>N/A</v>
      </c>
      <c r="G291" s="13">
        <v>3.8493761699999997E-2</v>
      </c>
      <c r="H291" s="11" t="str">
        <f t="shared" si="91"/>
        <v>N/A</v>
      </c>
      <c r="I291" s="12">
        <v>32.54</v>
      </c>
      <c r="J291" s="12">
        <v>101.3</v>
      </c>
      <c r="K291" s="34" t="s">
        <v>217</v>
      </c>
      <c r="L291" s="9" t="str">
        <f t="shared" si="92"/>
        <v>N/A</v>
      </c>
    </row>
    <row r="292" spans="1:12" x14ac:dyDescent="0.2">
      <c r="A292" s="16" t="s">
        <v>712</v>
      </c>
      <c r="B292" s="1" t="s">
        <v>217</v>
      </c>
      <c r="C292" s="1">
        <v>26923.333332999999</v>
      </c>
      <c r="D292" s="11" t="str">
        <f t="shared" si="83"/>
        <v>N/A</v>
      </c>
      <c r="E292" s="1">
        <v>23597.25</v>
      </c>
      <c r="F292" s="11" t="str">
        <f t="shared" si="90"/>
        <v>N/A</v>
      </c>
      <c r="G292" s="1">
        <v>26943.833332999999</v>
      </c>
      <c r="H292" s="11" t="str">
        <f t="shared" si="91"/>
        <v>N/A</v>
      </c>
      <c r="I292" s="12">
        <v>-12.4</v>
      </c>
      <c r="J292" s="12">
        <v>14.18</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52094</v>
      </c>
      <c r="F308" s="1" t="s">
        <v>217</v>
      </c>
      <c r="G308" s="1">
        <v>58349</v>
      </c>
      <c r="H308" s="1" t="s">
        <v>217</v>
      </c>
      <c r="I308" s="12" t="s">
        <v>217</v>
      </c>
      <c r="J308" s="12">
        <v>12.01</v>
      </c>
      <c r="K308" s="1" t="s">
        <v>217</v>
      </c>
      <c r="L308" s="9" t="str">
        <f>IF(J308="Div by 0", "N/A", IF(K308="N/A","N/A", IF(J308&gt;VALUE(MID(K308,1,2)), "No", IF(J308&lt;-1*VALUE(MID(K308,1,2)), "No", "Yes"))))</f>
        <v>N/A</v>
      </c>
    </row>
    <row r="309" spans="1:12" x14ac:dyDescent="0.2">
      <c r="A309" s="72" t="s">
        <v>73</v>
      </c>
      <c r="B309" s="34" t="s">
        <v>217</v>
      </c>
      <c r="C309" s="35">
        <v>470124</v>
      </c>
      <c r="D309" s="43" t="str">
        <f>IF($B309="N/A","N/A",IF(C309&gt;10,"No",IF(C309&lt;-10,"No","Yes")))</f>
        <v>N/A</v>
      </c>
      <c r="E309" s="35">
        <v>503231</v>
      </c>
      <c r="F309" s="43" t="str">
        <f>IF($B309="N/A","N/A",IF(E309&gt;10,"No",IF(E309&lt;-10,"No","Yes")))</f>
        <v>N/A</v>
      </c>
      <c r="G309" s="35">
        <v>552338</v>
      </c>
      <c r="H309" s="43" t="str">
        <f>IF($B309="N/A","N/A",IF(G309&gt;10,"No",IF(G309&lt;-10,"No","Yes")))</f>
        <v>N/A</v>
      </c>
      <c r="I309" s="12">
        <v>7.0419999999999998</v>
      </c>
      <c r="J309" s="12">
        <v>9.7579999999999991</v>
      </c>
      <c r="K309" s="44" t="s">
        <v>734</v>
      </c>
      <c r="L309" s="9" t="str">
        <f t="shared" ref="L309:L338" si="94">IF(J309="Div by 0", "N/A", IF(K309="N/A","N/A", IF(J309&gt;VALUE(MID(K309,1,2)), "No", IF(J309&lt;-1*VALUE(MID(K309,1,2)), "No", "Yes"))))</f>
        <v>Yes</v>
      </c>
    </row>
    <row r="310" spans="1:12" x14ac:dyDescent="0.2">
      <c r="A310" s="57" t="s">
        <v>186</v>
      </c>
      <c r="B310" s="34" t="s">
        <v>217</v>
      </c>
      <c r="C310" s="35">
        <v>22726</v>
      </c>
      <c r="D310" s="11" t="str">
        <f t="shared" ref="D310:D313" si="95">IF($B310="N/A","N/A",IF(C310&gt;10,"No",IF(C310&lt;-10,"No","Yes")))</f>
        <v>N/A</v>
      </c>
      <c r="E310" s="35">
        <v>22886</v>
      </c>
      <c r="F310" s="11" t="str">
        <f t="shared" ref="F310:F313" si="96">IF($B310="N/A","N/A",IF(E310&gt;10,"No",IF(E310&lt;-10,"No","Yes")))</f>
        <v>N/A</v>
      </c>
      <c r="G310" s="35">
        <v>29439</v>
      </c>
      <c r="H310" s="11" t="str">
        <f t="shared" ref="H310:H313" si="97">IF($B310="N/A","N/A",IF(G310&gt;10,"No",IF(G310&lt;-10,"No","Yes")))</f>
        <v>N/A</v>
      </c>
      <c r="I310" s="12">
        <v>0.70399999999999996</v>
      </c>
      <c r="J310" s="12">
        <v>28.63</v>
      </c>
      <c r="K310" s="44" t="s">
        <v>734</v>
      </c>
      <c r="L310" s="9" t="str">
        <f>IF(J310="Div by 0", "N/A", IF(OR(J310="N/A",K310="N/A"),"N/A", IF(J310&gt;VALUE(MID(K310,1,2)), "No", IF(J310&lt;-1*VALUE(MID(K310,1,2)), "No", "Yes"))))</f>
        <v>No</v>
      </c>
    </row>
    <row r="311" spans="1:12" x14ac:dyDescent="0.2">
      <c r="A311" s="57" t="s">
        <v>187</v>
      </c>
      <c r="B311" s="34" t="s">
        <v>217</v>
      </c>
      <c r="C311" s="35">
        <v>63142</v>
      </c>
      <c r="D311" s="11" t="str">
        <f t="shared" si="95"/>
        <v>N/A</v>
      </c>
      <c r="E311" s="35">
        <v>64984</v>
      </c>
      <c r="F311" s="11" t="str">
        <f t="shared" si="96"/>
        <v>N/A</v>
      </c>
      <c r="G311" s="35">
        <v>71753</v>
      </c>
      <c r="H311" s="11" t="str">
        <f t="shared" si="97"/>
        <v>N/A</v>
      </c>
      <c r="I311" s="12">
        <v>2.9169999999999998</v>
      </c>
      <c r="J311" s="12">
        <v>10.42</v>
      </c>
      <c r="K311" s="44" t="s">
        <v>734</v>
      </c>
      <c r="L311" s="9" t="str">
        <f t="shared" ref="L311:L313" si="98">IF(J311="Div by 0", "N/A", IF(OR(J311="N/A",K311="N/A"),"N/A", IF(J311&gt;VALUE(MID(K311,1,2)), "No", IF(J311&lt;-1*VALUE(MID(K311,1,2)), "No", "Yes"))))</f>
        <v>Yes</v>
      </c>
    </row>
    <row r="312" spans="1:12" x14ac:dyDescent="0.2">
      <c r="A312" s="57" t="s">
        <v>188</v>
      </c>
      <c r="B312" s="34" t="s">
        <v>217</v>
      </c>
      <c r="C312" s="35">
        <v>277581</v>
      </c>
      <c r="D312" s="11" t="str">
        <f t="shared" si="95"/>
        <v>N/A</v>
      </c>
      <c r="E312" s="35">
        <v>295226</v>
      </c>
      <c r="F312" s="11" t="str">
        <f t="shared" si="96"/>
        <v>N/A</v>
      </c>
      <c r="G312" s="35">
        <v>312841</v>
      </c>
      <c r="H312" s="11" t="str">
        <f t="shared" si="97"/>
        <v>N/A</v>
      </c>
      <c r="I312" s="12">
        <v>6.3570000000000002</v>
      </c>
      <c r="J312" s="12">
        <v>5.9669999999999996</v>
      </c>
      <c r="K312" s="44" t="s">
        <v>734</v>
      </c>
      <c r="L312" s="9" t="str">
        <f t="shared" si="98"/>
        <v>Yes</v>
      </c>
    </row>
    <row r="313" spans="1:12" x14ac:dyDescent="0.2">
      <c r="A313" s="7" t="s">
        <v>189</v>
      </c>
      <c r="B313" s="34" t="s">
        <v>217</v>
      </c>
      <c r="C313" s="35">
        <v>106675</v>
      </c>
      <c r="D313" s="11" t="str">
        <f t="shared" si="95"/>
        <v>N/A</v>
      </c>
      <c r="E313" s="35">
        <v>120135</v>
      </c>
      <c r="F313" s="11" t="str">
        <f t="shared" si="96"/>
        <v>N/A</v>
      </c>
      <c r="G313" s="35">
        <v>138305</v>
      </c>
      <c r="H313" s="11" t="str">
        <f t="shared" si="97"/>
        <v>N/A</v>
      </c>
      <c r="I313" s="12">
        <v>12.62</v>
      </c>
      <c r="J313" s="12">
        <v>15.12</v>
      </c>
      <c r="K313" s="44" t="s">
        <v>734</v>
      </c>
      <c r="L313" s="9" t="str">
        <f t="shared" si="98"/>
        <v>No</v>
      </c>
    </row>
    <row r="314" spans="1:12" x14ac:dyDescent="0.2">
      <c r="A314" s="57" t="s">
        <v>1113</v>
      </c>
      <c r="B314" s="13" t="s">
        <v>217</v>
      </c>
      <c r="C314" s="35" t="s">
        <v>217</v>
      </c>
      <c r="D314" s="9" t="str">
        <f t="shared" ref="D314:F317" si="99">IF($B314="N/A","N/A",IF(C314&lt;0,"No","Yes"))</f>
        <v>N/A</v>
      </c>
      <c r="E314" s="35">
        <v>295215</v>
      </c>
      <c r="F314" s="9" t="str">
        <f t="shared" si="99"/>
        <v>N/A</v>
      </c>
      <c r="G314" s="35">
        <v>313350</v>
      </c>
      <c r="H314" s="9" t="str">
        <f t="shared" ref="H314:H317" si="100">IF($B314="N/A","N/A",IF(G314&lt;0,"No","Yes"))</f>
        <v>N/A</v>
      </c>
      <c r="I314" s="12" t="s">
        <v>217</v>
      </c>
      <c r="J314" s="12">
        <v>6.1429999999999998</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13169</v>
      </c>
      <c r="F315" s="9" t="str">
        <f t="shared" si="99"/>
        <v>N/A</v>
      </c>
      <c r="G315" s="35">
        <v>14680</v>
      </c>
      <c r="H315" s="9" t="str">
        <f t="shared" si="100"/>
        <v>N/A</v>
      </c>
      <c r="I315" s="12" t="s">
        <v>217</v>
      </c>
      <c r="J315" s="12">
        <v>11.47</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158112</v>
      </c>
      <c r="F316" s="9" t="str">
        <f t="shared" si="99"/>
        <v>N/A</v>
      </c>
      <c r="G316" s="35">
        <v>181908</v>
      </c>
      <c r="H316" s="9" t="str">
        <f t="shared" si="100"/>
        <v>N/A</v>
      </c>
      <c r="I316" s="12" t="s">
        <v>217</v>
      </c>
      <c r="J316" s="12">
        <v>15.05</v>
      </c>
      <c r="K316" s="1" t="s">
        <v>733</v>
      </c>
      <c r="L316" s="9" t="str">
        <f t="shared" si="101"/>
        <v>No</v>
      </c>
    </row>
    <row r="317" spans="1:12" x14ac:dyDescent="0.2">
      <c r="A317" s="57" t="s">
        <v>1114</v>
      </c>
      <c r="B317" s="13" t="s">
        <v>217</v>
      </c>
      <c r="C317" s="35" t="s">
        <v>217</v>
      </c>
      <c r="D317" s="9" t="str">
        <f t="shared" si="99"/>
        <v>N/A</v>
      </c>
      <c r="E317" s="35">
        <v>28333</v>
      </c>
      <c r="F317" s="9" t="str">
        <f t="shared" si="99"/>
        <v>N/A</v>
      </c>
      <c r="G317" s="35">
        <v>35002</v>
      </c>
      <c r="H317" s="9" t="str">
        <f t="shared" si="100"/>
        <v>N/A</v>
      </c>
      <c r="I317" s="12" t="s">
        <v>217</v>
      </c>
      <c r="J317" s="12">
        <v>23.54</v>
      </c>
      <c r="K317" s="1" t="s">
        <v>733</v>
      </c>
      <c r="L317" s="9" t="str">
        <f t="shared" si="101"/>
        <v>No</v>
      </c>
    </row>
    <row r="318" spans="1:12" x14ac:dyDescent="0.2">
      <c r="A318" s="57" t="s">
        <v>98</v>
      </c>
      <c r="B318" s="34" t="s">
        <v>295</v>
      </c>
      <c r="C318" s="8">
        <v>84.269682040999996</v>
      </c>
      <c r="D318" s="43" t="str">
        <f>IF($B318="N/A","N/A",IF(C318&gt;80,"Yes","No"))</f>
        <v>Yes</v>
      </c>
      <c r="E318" s="8">
        <v>83.310249170000006</v>
      </c>
      <c r="F318" s="43" t="str">
        <f>IF($B318="N/A","N/A",IF(E318&gt;80,"Yes","No"))</f>
        <v>Yes</v>
      </c>
      <c r="G318" s="8">
        <v>79.612845757000002</v>
      </c>
      <c r="H318" s="43" t="str">
        <f>IF($B318="N/A","N/A",IF(G318&gt;80,"Yes","No"))</f>
        <v>No</v>
      </c>
      <c r="I318" s="12">
        <v>-1.1399999999999999</v>
      </c>
      <c r="J318" s="12">
        <v>-4.4400000000000004</v>
      </c>
      <c r="K318" s="44" t="s">
        <v>734</v>
      </c>
      <c r="L318" s="9" t="str">
        <f t="shared" si="94"/>
        <v>Yes</v>
      </c>
    </row>
    <row r="319" spans="1:12" x14ac:dyDescent="0.2">
      <c r="A319" s="57" t="s">
        <v>336</v>
      </c>
      <c r="B319" s="34" t="s">
        <v>282</v>
      </c>
      <c r="C319" s="8">
        <v>5.23266202E-2</v>
      </c>
      <c r="D319" s="43" t="str">
        <f>IF($B319="N/A","N/A",IF(C319&gt;=5,"No",IF(C319&lt;0,"No","Yes")))</f>
        <v>Yes</v>
      </c>
      <c r="E319" s="8">
        <v>5.70314627E-2</v>
      </c>
      <c r="F319" s="43" t="str">
        <f>IF($B319="N/A","N/A",IF(E319&gt;=5,"No",IF(E319&lt;0,"No","Yes")))</f>
        <v>Yes</v>
      </c>
      <c r="G319" s="8">
        <v>4.27274604E-2</v>
      </c>
      <c r="H319" s="43" t="str">
        <f>IF($B319="N/A","N/A",IF(G319&gt;=5,"No",IF(G319&lt;0,"No","Yes")))</f>
        <v>Yes</v>
      </c>
      <c r="I319" s="12">
        <v>8.9909999999999997</v>
      </c>
      <c r="J319" s="12">
        <v>-25.1</v>
      </c>
      <c r="K319" s="44" t="s">
        <v>734</v>
      </c>
      <c r="L319" s="9" t="str">
        <f t="shared" si="94"/>
        <v>No</v>
      </c>
    </row>
    <row r="320" spans="1:12" x14ac:dyDescent="0.2">
      <c r="A320" s="57" t="s">
        <v>344</v>
      </c>
      <c r="B320" s="47" t="s">
        <v>282</v>
      </c>
      <c r="C320" s="8">
        <v>3.0298389361</v>
      </c>
      <c r="D320" s="43" t="str">
        <f>IF($B320="N/A","N/A",IF(C320&gt;=5,"No",IF(C320&lt;0,"No","Yes")))</f>
        <v>Yes</v>
      </c>
      <c r="E320" s="8">
        <v>3.0200842157999999</v>
      </c>
      <c r="F320" s="43" t="str">
        <f>IF($B320="N/A","N/A",IF(E320&gt;=5,"No",IF(E320&lt;0,"No","Yes")))</f>
        <v>Yes</v>
      </c>
      <c r="G320" s="8">
        <v>4.8624211985999999</v>
      </c>
      <c r="H320" s="43" t="str">
        <f>IF($B320="N/A","N/A",IF(G320&gt;=5,"No",IF(G320&lt;0,"No","Yes")))</f>
        <v>Yes</v>
      </c>
      <c r="I320" s="12">
        <v>-0.32200000000000001</v>
      </c>
      <c r="J320" s="12">
        <v>61</v>
      </c>
      <c r="K320" s="44" t="s">
        <v>734</v>
      </c>
      <c r="L320" s="9" t="str">
        <f t="shared" si="94"/>
        <v>No</v>
      </c>
    </row>
    <row r="321" spans="1:12" x14ac:dyDescent="0.2">
      <c r="A321" s="57" t="s">
        <v>337</v>
      </c>
      <c r="B321" s="47" t="s">
        <v>282</v>
      </c>
      <c r="C321" s="8">
        <v>1.5842628753000001</v>
      </c>
      <c r="D321" s="43" t="str">
        <f>IF($B321="N/A","N/A",IF(C321&gt;=5,"No",IF(C321&lt;0,"No","Yes")))</f>
        <v>Yes</v>
      </c>
      <c r="E321" s="8">
        <v>1.4635425877999999</v>
      </c>
      <c r="F321" s="43" t="str">
        <f>IF($B321="N/A","N/A",IF(E321&gt;=5,"No",IF(E321&lt;0,"No","Yes")))</f>
        <v>Yes</v>
      </c>
      <c r="G321" s="8">
        <v>1.3866509275000001</v>
      </c>
      <c r="H321" s="43" t="str">
        <f>IF($B321="N/A","N/A",IF(G321&gt;=5,"No",IF(G321&lt;0,"No","Yes")))</f>
        <v>Yes</v>
      </c>
      <c r="I321" s="12">
        <v>-7.62</v>
      </c>
      <c r="J321" s="12">
        <v>-5.25</v>
      </c>
      <c r="K321" s="44" t="s">
        <v>734</v>
      </c>
      <c r="L321" s="9" t="str">
        <f t="shared" si="94"/>
        <v>Yes</v>
      </c>
    </row>
    <row r="322" spans="1:12" x14ac:dyDescent="0.2">
      <c r="A322" s="57" t="s">
        <v>338</v>
      </c>
      <c r="B322" s="47" t="s">
        <v>296</v>
      </c>
      <c r="C322" s="8">
        <v>4.8959423471000001</v>
      </c>
      <c r="D322" s="43" t="str">
        <f>IF($B322="N/A","N/A",IF(C322&gt;0,"No",IF(C322&lt;0,"No","Yes")))</f>
        <v>No</v>
      </c>
      <c r="E322" s="8">
        <v>7.4969546788999999</v>
      </c>
      <c r="F322" s="43" t="str">
        <f>IF($B322="N/A","N/A",IF(E322&gt;0,"No",IF(E322&lt;0,"No","Yes")))</f>
        <v>No</v>
      </c>
      <c r="G322" s="8">
        <v>9.2752988205999998</v>
      </c>
      <c r="H322" s="43" t="str">
        <f>IF($B322="N/A","N/A",IF(G322&gt;0,"No",IF(G322&lt;0,"No","Yes")))</f>
        <v>No</v>
      </c>
      <c r="I322" s="12">
        <v>53.13</v>
      </c>
      <c r="J322" s="12">
        <v>23.72</v>
      </c>
      <c r="K322" s="44" t="s">
        <v>734</v>
      </c>
      <c r="L322" s="9" t="str">
        <f t="shared" si="94"/>
        <v>No</v>
      </c>
    </row>
    <row r="323" spans="1:12" x14ac:dyDescent="0.2">
      <c r="A323" s="57" t="s">
        <v>339</v>
      </c>
      <c r="B323" s="47" t="s">
        <v>282</v>
      </c>
      <c r="C323" s="8">
        <v>6.1679471798999996</v>
      </c>
      <c r="D323" s="43" t="str">
        <f>IF($B323="N/A","N/A",IF(C323&gt;=5,"No",IF(C323&lt;0,"No","Yes")))</f>
        <v>No</v>
      </c>
      <c r="E323" s="8">
        <v>4.6521378850000001</v>
      </c>
      <c r="F323" s="43" t="str">
        <f>IF($B323="N/A","N/A",IF(E323&gt;=5,"No",IF(E323&lt;0,"No","Yes")))</f>
        <v>Yes</v>
      </c>
      <c r="G323" s="8">
        <v>4.8200558353999998</v>
      </c>
      <c r="H323" s="43" t="str">
        <f>IF($B323="N/A","N/A",IF(G323&gt;=5,"No",IF(G323&lt;0,"No","Yes")))</f>
        <v>Yes</v>
      </c>
      <c r="I323" s="12">
        <v>-24.6</v>
      </c>
      <c r="J323" s="12">
        <v>3.609</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5.0701517046999998</v>
      </c>
      <c r="D333" s="43" t="str">
        <f>IF($B333="N/A","N/A",IF(C333&gt;15,"No",IF(C333&lt;2,"No","Yes")))</f>
        <v>Yes</v>
      </c>
      <c r="E333" s="8">
        <v>4.1782004686000001</v>
      </c>
      <c r="F333" s="43" t="str">
        <f>IF($B333="N/A","N/A",IF(E333&gt;15,"No",IF(E333&lt;2,"No","Yes")))</f>
        <v>Yes</v>
      </c>
      <c r="G333" s="8">
        <v>3.700089438</v>
      </c>
      <c r="H333" s="43" t="str">
        <f>IF($B333="N/A","N/A",IF(G333&gt;15,"No",IF(G333&lt;2,"No","Yes")))</f>
        <v>Yes</v>
      </c>
      <c r="I333" s="12">
        <v>-17.600000000000001</v>
      </c>
      <c r="J333" s="12">
        <v>-11.4</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9533</v>
      </c>
      <c r="D335" s="43" t="str">
        <f>IF($B335="N/A","N/A",IF(C335&gt;10,"No",IF(C335&lt;-10,"No","Yes")))</f>
        <v>N/A</v>
      </c>
      <c r="E335" s="35">
        <v>8542</v>
      </c>
      <c r="F335" s="43" t="str">
        <f>IF($B335="N/A","N/A",IF(E335&gt;10,"No",IF(E335&lt;-10,"No","Yes")))</f>
        <v>N/A</v>
      </c>
      <c r="G335" s="35">
        <v>8175</v>
      </c>
      <c r="H335" s="43" t="str">
        <f>IF($B335="N/A","N/A",IF(G335&gt;10,"No",IF(G335&lt;-10,"No","Yes")))</f>
        <v>N/A</v>
      </c>
      <c r="I335" s="12">
        <v>-10.4</v>
      </c>
      <c r="J335" s="12">
        <v>-4.3</v>
      </c>
      <c r="K335" s="44" t="s">
        <v>734</v>
      </c>
      <c r="L335" s="9" t="str">
        <f t="shared" si="94"/>
        <v>Yes</v>
      </c>
    </row>
    <row r="336" spans="1:12" x14ac:dyDescent="0.2">
      <c r="A336" s="57" t="s">
        <v>146</v>
      </c>
      <c r="B336" s="34" t="s">
        <v>217</v>
      </c>
      <c r="C336" s="35">
        <v>23359</v>
      </c>
      <c r="D336" s="43" t="str">
        <f>IF($B336="N/A","N/A",IF(C336&gt;10,"No",IF(C336&lt;-10,"No","Yes")))</f>
        <v>N/A</v>
      </c>
      <c r="E336" s="35">
        <v>38055</v>
      </c>
      <c r="F336" s="43" t="str">
        <f>IF($B336="N/A","N/A",IF(E336&gt;10,"No",IF(E336&lt;-10,"No","Yes")))</f>
        <v>N/A</v>
      </c>
      <c r="G336" s="35">
        <v>18993</v>
      </c>
      <c r="H336" s="43" t="str">
        <f>IF($B336="N/A","N/A",IF(G336&gt;10,"No",IF(G336&lt;-10,"No","Yes")))</f>
        <v>N/A</v>
      </c>
      <c r="I336" s="12">
        <v>62.91</v>
      </c>
      <c r="J336" s="12">
        <v>-50.1</v>
      </c>
      <c r="K336" s="44" t="s">
        <v>734</v>
      </c>
      <c r="L336" s="9" t="str">
        <f t="shared" si="94"/>
        <v>No</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2747082693</v>
      </c>
      <c r="D6" s="11" t="str">
        <f t="shared" ref="D6:D12" si="0">IF($B6="N/A","N/A",IF(C6&gt;10,"No",IF(C6&lt;-10,"No","Yes")))</f>
        <v>N/A</v>
      </c>
      <c r="E6" s="14">
        <v>2477530185</v>
      </c>
      <c r="F6" s="11" t="str">
        <f t="shared" ref="F6:F12" si="1">IF($B6="N/A","N/A",IF(E6&gt;10,"No",IF(E6&lt;-10,"No","Yes")))</f>
        <v>N/A</v>
      </c>
      <c r="G6" s="14">
        <v>2363848069</v>
      </c>
      <c r="H6" s="11" t="str">
        <f t="shared" ref="H6:H12" si="2">IF($B6="N/A","N/A",IF(G6&gt;10,"No",IF(G6&lt;-10,"No","Yes")))</f>
        <v>N/A</v>
      </c>
      <c r="I6" s="12">
        <v>-9.81</v>
      </c>
      <c r="J6" s="12">
        <v>-4.59</v>
      </c>
      <c r="K6" s="47" t="s">
        <v>732</v>
      </c>
      <c r="L6" s="9" t="str">
        <f t="shared" ref="L6:L13" si="3">IF(J6="Div by 0", "N/A", IF(K6="N/A","N/A", IF(J6&gt;VALUE(MID(K6,1,2)), "No", IF(J6&lt;-1*VALUE(MID(K6,1,2)), "No", "Yes"))))</f>
        <v>Yes</v>
      </c>
    </row>
    <row r="7" spans="1:12" x14ac:dyDescent="0.2">
      <c r="A7" s="4" t="s">
        <v>1121</v>
      </c>
      <c r="B7" s="47" t="s">
        <v>217</v>
      </c>
      <c r="C7" s="14">
        <v>4890.1184007000002</v>
      </c>
      <c r="D7" s="11" t="str">
        <f t="shared" si="0"/>
        <v>N/A</v>
      </c>
      <c r="E7" s="14">
        <v>3978.2298899000002</v>
      </c>
      <c r="F7" s="11" t="str">
        <f t="shared" si="1"/>
        <v>N/A</v>
      </c>
      <c r="G7" s="14">
        <v>3672.2308822999998</v>
      </c>
      <c r="H7" s="11" t="str">
        <f t="shared" si="2"/>
        <v>N/A</v>
      </c>
      <c r="I7" s="12">
        <v>-18.600000000000001</v>
      </c>
      <c r="J7" s="12">
        <v>-7.69</v>
      </c>
      <c r="K7" s="47" t="s">
        <v>732</v>
      </c>
      <c r="L7" s="9" t="str">
        <f t="shared" si="3"/>
        <v>Yes</v>
      </c>
    </row>
    <row r="8" spans="1:12" x14ac:dyDescent="0.2">
      <c r="A8" s="4" t="s">
        <v>720</v>
      </c>
      <c r="B8" s="47" t="s">
        <v>217</v>
      </c>
      <c r="C8" s="14">
        <v>1193</v>
      </c>
      <c r="D8" s="11" t="str">
        <f t="shared" si="0"/>
        <v>N/A</v>
      </c>
      <c r="E8" s="14">
        <v>1012</v>
      </c>
      <c r="F8" s="11" t="str">
        <f t="shared" si="1"/>
        <v>N/A</v>
      </c>
      <c r="G8" s="14">
        <v>848</v>
      </c>
      <c r="H8" s="11" t="str">
        <f t="shared" si="2"/>
        <v>N/A</v>
      </c>
      <c r="I8" s="12">
        <v>-15.2</v>
      </c>
      <c r="J8" s="12">
        <v>-16.2</v>
      </c>
      <c r="K8" s="47" t="s">
        <v>732</v>
      </c>
      <c r="L8" s="9" t="str">
        <f t="shared" si="3"/>
        <v>Yes</v>
      </c>
    </row>
    <row r="9" spans="1:12" x14ac:dyDescent="0.2">
      <c r="A9" s="4" t="s">
        <v>721</v>
      </c>
      <c r="B9" s="47" t="s">
        <v>217</v>
      </c>
      <c r="C9" s="14">
        <v>2632</v>
      </c>
      <c r="D9" s="11" t="str">
        <f t="shared" si="0"/>
        <v>N/A</v>
      </c>
      <c r="E9" s="14">
        <v>2607</v>
      </c>
      <c r="F9" s="11" t="str">
        <f t="shared" si="1"/>
        <v>N/A</v>
      </c>
      <c r="G9" s="14">
        <v>2474</v>
      </c>
      <c r="H9" s="11" t="str">
        <f t="shared" si="2"/>
        <v>N/A</v>
      </c>
      <c r="I9" s="12">
        <v>-0.95</v>
      </c>
      <c r="J9" s="12">
        <v>-5.0999999999999996</v>
      </c>
      <c r="K9" s="47" t="s">
        <v>732</v>
      </c>
      <c r="L9" s="9" t="str">
        <f t="shared" si="3"/>
        <v>Yes</v>
      </c>
    </row>
    <row r="10" spans="1:12" x14ac:dyDescent="0.2">
      <c r="A10" s="4" t="s">
        <v>722</v>
      </c>
      <c r="B10" s="47" t="s">
        <v>217</v>
      </c>
      <c r="C10" s="14">
        <v>4146</v>
      </c>
      <c r="D10" s="11" t="str">
        <f t="shared" si="0"/>
        <v>N/A</v>
      </c>
      <c r="E10" s="14">
        <v>3753</v>
      </c>
      <c r="F10" s="11" t="str">
        <f t="shared" si="1"/>
        <v>N/A</v>
      </c>
      <c r="G10" s="14">
        <v>3484</v>
      </c>
      <c r="H10" s="11" t="str">
        <f t="shared" si="2"/>
        <v>N/A</v>
      </c>
      <c r="I10" s="12">
        <v>-9.48</v>
      </c>
      <c r="J10" s="12">
        <v>-7.17</v>
      </c>
      <c r="K10" s="47" t="s">
        <v>732</v>
      </c>
      <c r="L10" s="9" t="str">
        <f t="shared" si="3"/>
        <v>Yes</v>
      </c>
    </row>
    <row r="11" spans="1:12" x14ac:dyDescent="0.2">
      <c r="A11" s="4" t="s">
        <v>723</v>
      </c>
      <c r="B11" s="47" t="s">
        <v>217</v>
      </c>
      <c r="C11" s="14">
        <v>18607</v>
      </c>
      <c r="D11" s="11" t="str">
        <f t="shared" si="0"/>
        <v>N/A</v>
      </c>
      <c r="E11" s="14">
        <v>12493</v>
      </c>
      <c r="F11" s="11" t="str">
        <f t="shared" si="1"/>
        <v>N/A</v>
      </c>
      <c r="G11" s="14">
        <v>10990</v>
      </c>
      <c r="H11" s="11" t="str">
        <f t="shared" si="2"/>
        <v>N/A</v>
      </c>
      <c r="I11" s="12">
        <v>-32.9</v>
      </c>
      <c r="J11" s="12">
        <v>-12</v>
      </c>
      <c r="K11" s="47" t="s">
        <v>732</v>
      </c>
      <c r="L11" s="9" t="str">
        <f t="shared" si="3"/>
        <v>Yes</v>
      </c>
    </row>
    <row r="12" spans="1:12" x14ac:dyDescent="0.2">
      <c r="A12" s="4" t="s">
        <v>724</v>
      </c>
      <c r="B12" s="47" t="s">
        <v>217</v>
      </c>
      <c r="C12" s="14">
        <v>44235</v>
      </c>
      <c r="D12" s="11" t="str">
        <f t="shared" si="0"/>
        <v>N/A</v>
      </c>
      <c r="E12" s="14">
        <v>25757</v>
      </c>
      <c r="F12" s="11" t="str">
        <f t="shared" si="1"/>
        <v>N/A</v>
      </c>
      <c r="G12" s="14">
        <v>22885</v>
      </c>
      <c r="H12" s="11" t="str">
        <f t="shared" si="2"/>
        <v>N/A</v>
      </c>
      <c r="I12" s="12">
        <v>-41.8</v>
      </c>
      <c r="J12" s="12">
        <v>-11.2</v>
      </c>
      <c r="K12" s="47" t="s">
        <v>732</v>
      </c>
      <c r="L12" s="9" t="str">
        <f t="shared" si="3"/>
        <v>Yes</v>
      </c>
    </row>
    <row r="13" spans="1:12" x14ac:dyDescent="0.2">
      <c r="A13" s="4" t="s">
        <v>74</v>
      </c>
      <c r="B13" s="47" t="s">
        <v>217</v>
      </c>
      <c r="C13" s="14">
        <v>2225978</v>
      </c>
      <c r="D13" s="11" t="str">
        <f>IF($B13="N/A","N/A",IF(C13&gt;10,"No",IF(C13&lt;-10,"No","Yes")))</f>
        <v>N/A</v>
      </c>
      <c r="E13" s="14">
        <v>2031727</v>
      </c>
      <c r="F13" s="11" t="str">
        <f>IF($B13="N/A","N/A",IF(E13&gt;10,"No",IF(E13&lt;-10,"No","Yes")))</f>
        <v>N/A</v>
      </c>
      <c r="G13" s="14">
        <v>1714301</v>
      </c>
      <c r="H13" s="11" t="str">
        <f>IF($B13="N/A","N/A",IF(G13&gt;10,"No",IF(G13&lt;-10,"No","Yes")))</f>
        <v>N/A</v>
      </c>
      <c r="I13" s="12">
        <v>-8.73</v>
      </c>
      <c r="J13" s="12">
        <v>-15.6</v>
      </c>
      <c r="K13" s="47" t="s">
        <v>732</v>
      </c>
      <c r="L13" s="9" t="str">
        <f t="shared" si="3"/>
        <v>Yes</v>
      </c>
    </row>
    <row r="14" spans="1:12" x14ac:dyDescent="0.2">
      <c r="A14" s="60" t="s">
        <v>161</v>
      </c>
      <c r="B14" s="34" t="s">
        <v>217</v>
      </c>
      <c r="C14" s="8">
        <v>7.8440691965999996</v>
      </c>
      <c r="D14" s="43" t="str">
        <f t="shared" ref="D14:D18" si="4">IF($B14="N/A","N/A",IF(C14&gt;10,"No",IF(C14&lt;-10,"No","Yes")))</f>
        <v>N/A</v>
      </c>
      <c r="E14" s="8">
        <v>11.480766637</v>
      </c>
      <c r="F14" s="43" t="str">
        <f t="shared" ref="F14:F18" si="5">IF($B14="N/A","N/A",IF(E14&gt;10,"No",IF(E14&lt;-10,"No","Yes")))</f>
        <v>N/A</v>
      </c>
      <c r="G14" s="8">
        <v>13.774702544</v>
      </c>
      <c r="H14" s="43" t="str">
        <f t="shared" ref="H14:H18" si="6">IF($B14="N/A","N/A",IF(G14&gt;10,"No",IF(G14&lt;-10,"No","Yes")))</f>
        <v>N/A</v>
      </c>
      <c r="I14" s="12">
        <v>46.36</v>
      </c>
      <c r="J14" s="12">
        <v>19.98</v>
      </c>
      <c r="K14" s="44" t="s">
        <v>732</v>
      </c>
      <c r="L14" s="9" t="str">
        <f t="shared" ref="L14:L18" si="7">IF(J14="Div by 0", "N/A", IF(K14="N/A","N/A", IF(J14&gt;VALUE(MID(K14,1,2)), "No", IF(J14&lt;-1*VALUE(MID(K14,1,2)), "No", "Yes"))))</f>
        <v>Yes</v>
      </c>
    </row>
    <row r="15" spans="1:12" x14ac:dyDescent="0.2">
      <c r="A15" s="4" t="s">
        <v>418</v>
      </c>
      <c r="B15" s="34" t="s">
        <v>217</v>
      </c>
      <c r="C15" s="8">
        <v>14.786065883999999</v>
      </c>
      <c r="D15" s="43" t="str">
        <f t="shared" si="4"/>
        <v>N/A</v>
      </c>
      <c r="E15" s="8">
        <v>54.776451420999997</v>
      </c>
      <c r="F15" s="43" t="str">
        <f t="shared" si="5"/>
        <v>N/A</v>
      </c>
      <c r="G15" s="8">
        <v>66.986358491999994</v>
      </c>
      <c r="H15" s="43" t="str">
        <f t="shared" si="6"/>
        <v>N/A</v>
      </c>
      <c r="I15" s="12">
        <v>270.5</v>
      </c>
      <c r="J15" s="12">
        <v>22.29</v>
      </c>
      <c r="K15" s="44" t="s">
        <v>732</v>
      </c>
      <c r="L15" s="9" t="str">
        <f t="shared" si="7"/>
        <v>Yes</v>
      </c>
    </row>
    <row r="16" spans="1:12" x14ac:dyDescent="0.2">
      <c r="A16" s="4" t="s">
        <v>419</v>
      </c>
      <c r="B16" s="34" t="s">
        <v>217</v>
      </c>
      <c r="C16" s="8">
        <v>6.5648523451000003</v>
      </c>
      <c r="D16" s="43" t="str">
        <f t="shared" si="4"/>
        <v>N/A</v>
      </c>
      <c r="E16" s="8">
        <v>25.003319788999999</v>
      </c>
      <c r="F16" s="43" t="str">
        <f t="shared" si="5"/>
        <v>N/A</v>
      </c>
      <c r="G16" s="8">
        <v>39.084256529999998</v>
      </c>
      <c r="H16" s="43" t="str">
        <f t="shared" si="6"/>
        <v>N/A</v>
      </c>
      <c r="I16" s="12">
        <v>280.89999999999998</v>
      </c>
      <c r="J16" s="12">
        <v>56.32</v>
      </c>
      <c r="K16" s="44" t="s">
        <v>732</v>
      </c>
      <c r="L16" s="9" t="str">
        <f t="shared" si="7"/>
        <v>No</v>
      </c>
    </row>
    <row r="17" spans="1:12" x14ac:dyDescent="0.2">
      <c r="A17" s="4" t="s">
        <v>420</v>
      </c>
      <c r="B17" s="34" t="s">
        <v>217</v>
      </c>
      <c r="C17" s="8">
        <v>3.9462236079999999</v>
      </c>
      <c r="D17" s="43" t="str">
        <f t="shared" si="4"/>
        <v>N/A</v>
      </c>
      <c r="E17" s="8">
        <v>3.4964469585</v>
      </c>
      <c r="F17" s="43" t="str">
        <f t="shared" si="5"/>
        <v>N/A</v>
      </c>
      <c r="G17" s="8">
        <v>2.8968665583000002</v>
      </c>
      <c r="H17" s="43" t="str">
        <f t="shared" si="6"/>
        <v>N/A</v>
      </c>
      <c r="I17" s="12">
        <v>-11.4</v>
      </c>
      <c r="J17" s="12">
        <v>-17.100000000000001</v>
      </c>
      <c r="K17" s="44" t="s">
        <v>732</v>
      </c>
      <c r="L17" s="9" t="str">
        <f t="shared" si="7"/>
        <v>Yes</v>
      </c>
    </row>
    <row r="18" spans="1:12" x14ac:dyDescent="0.2">
      <c r="A18" s="4" t="s">
        <v>421</v>
      </c>
      <c r="B18" s="34" t="s">
        <v>217</v>
      </c>
      <c r="C18" s="8">
        <v>15.965946756999999</v>
      </c>
      <c r="D18" s="43" t="str">
        <f t="shared" si="4"/>
        <v>N/A</v>
      </c>
      <c r="E18" s="8">
        <v>13.637384325999999</v>
      </c>
      <c r="F18" s="43" t="str">
        <f t="shared" si="5"/>
        <v>N/A</v>
      </c>
      <c r="G18" s="8">
        <v>14.614218575000001</v>
      </c>
      <c r="H18" s="43" t="str">
        <f t="shared" si="6"/>
        <v>N/A</v>
      </c>
      <c r="I18" s="12">
        <v>-14.6</v>
      </c>
      <c r="J18" s="12">
        <v>7.1630000000000003</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-57.1</v>
      </c>
      <c r="J19" s="12">
        <v>-33.299999999999997</v>
      </c>
      <c r="K19" s="47" t="s">
        <v>217</v>
      </c>
      <c r="L19" s="9" t="str">
        <f t="shared" ref="L19:L25" si="11">IF(J19="Div by 0", "N/A", IF(K19="N/A","N/A", IF(J19&gt;VALUE(MID(K19,1,2)), "No", IF(J19&lt;-1*VALUE(MID(K19,1,2)), "No", "Yes"))))</f>
        <v>N/A</v>
      </c>
    </row>
    <row r="20" spans="1:12" x14ac:dyDescent="0.2">
      <c r="A20" s="4" t="s">
        <v>76</v>
      </c>
      <c r="B20" s="47" t="s">
        <v>217</v>
      </c>
      <c r="C20" s="35">
        <v>15</v>
      </c>
      <c r="D20" s="43" t="str">
        <f t="shared" si="8"/>
        <v>N/A</v>
      </c>
      <c r="E20" s="35">
        <v>11</v>
      </c>
      <c r="F20" s="43" t="str">
        <f t="shared" si="9"/>
        <v>N/A</v>
      </c>
      <c r="G20" s="35">
        <v>15</v>
      </c>
      <c r="H20" s="43" t="str">
        <f t="shared" si="10"/>
        <v>N/A</v>
      </c>
      <c r="I20" s="12">
        <v>-40</v>
      </c>
      <c r="J20" s="12">
        <v>66.67</v>
      </c>
      <c r="K20" s="47" t="s">
        <v>217</v>
      </c>
      <c r="L20" s="9" t="str">
        <f t="shared" si="11"/>
        <v>N/A</v>
      </c>
    </row>
    <row r="21" spans="1:12" x14ac:dyDescent="0.2">
      <c r="A21" s="60" t="s">
        <v>1121</v>
      </c>
      <c r="B21" s="47" t="s">
        <v>217</v>
      </c>
      <c r="C21" s="14">
        <v>4890.1184007000002</v>
      </c>
      <c r="D21" s="11" t="str">
        <f t="shared" si="8"/>
        <v>N/A</v>
      </c>
      <c r="E21" s="14">
        <v>3978.2298899000002</v>
      </c>
      <c r="F21" s="11" t="str">
        <f t="shared" si="9"/>
        <v>N/A</v>
      </c>
      <c r="G21" s="14">
        <v>3672.2308822999998</v>
      </c>
      <c r="H21" s="11" t="str">
        <f t="shared" si="10"/>
        <v>N/A</v>
      </c>
      <c r="I21" s="12">
        <v>-18.600000000000001</v>
      </c>
      <c r="J21" s="12">
        <v>-7.69</v>
      </c>
      <c r="K21" s="47" t="s">
        <v>732</v>
      </c>
      <c r="L21" s="9" t="str">
        <f t="shared" si="11"/>
        <v>Yes</v>
      </c>
    </row>
    <row r="22" spans="1:12" x14ac:dyDescent="0.2">
      <c r="A22" s="4" t="s">
        <v>1726</v>
      </c>
      <c r="B22" s="47" t="s">
        <v>217</v>
      </c>
      <c r="C22" s="14">
        <v>9034.9969708000008</v>
      </c>
      <c r="D22" s="11" t="str">
        <f t="shared" si="8"/>
        <v>N/A</v>
      </c>
      <c r="E22" s="14">
        <v>1510.7056740999999</v>
      </c>
      <c r="F22" s="11" t="str">
        <f t="shared" si="9"/>
        <v>N/A</v>
      </c>
      <c r="G22" s="14">
        <v>835.64323583999999</v>
      </c>
      <c r="H22" s="11" t="str">
        <f t="shared" si="10"/>
        <v>N/A</v>
      </c>
      <c r="I22" s="12">
        <v>-83.3</v>
      </c>
      <c r="J22" s="12">
        <v>-44.7</v>
      </c>
      <c r="K22" s="47" t="s">
        <v>732</v>
      </c>
      <c r="L22" s="9" t="str">
        <f t="shared" si="11"/>
        <v>No</v>
      </c>
    </row>
    <row r="23" spans="1:12" x14ac:dyDescent="0.2">
      <c r="A23" s="4" t="s">
        <v>1122</v>
      </c>
      <c r="B23" s="47" t="s">
        <v>217</v>
      </c>
      <c r="C23" s="14">
        <v>16344.543052000001</v>
      </c>
      <c r="D23" s="11" t="str">
        <f t="shared" si="8"/>
        <v>N/A</v>
      </c>
      <c r="E23" s="14">
        <v>11001.166520999999</v>
      </c>
      <c r="F23" s="11" t="str">
        <f t="shared" si="9"/>
        <v>N/A</v>
      </c>
      <c r="G23" s="14">
        <v>9629.6320510000005</v>
      </c>
      <c r="H23" s="11" t="str">
        <f t="shared" si="10"/>
        <v>N/A</v>
      </c>
      <c r="I23" s="12">
        <v>-32.700000000000003</v>
      </c>
      <c r="J23" s="12">
        <v>-12.5</v>
      </c>
      <c r="K23" s="47" t="s">
        <v>732</v>
      </c>
      <c r="L23" s="9" t="str">
        <f t="shared" si="11"/>
        <v>Yes</v>
      </c>
    </row>
    <row r="24" spans="1:12" x14ac:dyDescent="0.2">
      <c r="A24" s="4" t="s">
        <v>1123</v>
      </c>
      <c r="B24" s="47" t="s">
        <v>217</v>
      </c>
      <c r="C24" s="14">
        <v>2661.5850163999999</v>
      </c>
      <c r="D24" s="11" t="str">
        <f t="shared" si="8"/>
        <v>N/A</v>
      </c>
      <c r="E24" s="14">
        <v>2616.8614269999998</v>
      </c>
      <c r="F24" s="11" t="str">
        <f t="shared" si="9"/>
        <v>N/A</v>
      </c>
      <c r="G24" s="14">
        <v>2521.2306094</v>
      </c>
      <c r="H24" s="11" t="str">
        <f t="shared" si="10"/>
        <v>N/A</v>
      </c>
      <c r="I24" s="12">
        <v>-1.68</v>
      </c>
      <c r="J24" s="12">
        <v>-3.65</v>
      </c>
      <c r="K24" s="47" t="s">
        <v>732</v>
      </c>
      <c r="L24" s="9" t="str">
        <f t="shared" si="11"/>
        <v>Yes</v>
      </c>
    </row>
    <row r="25" spans="1:12" x14ac:dyDescent="0.2">
      <c r="A25" s="4" t="s">
        <v>1124</v>
      </c>
      <c r="B25" s="47" t="s">
        <v>217</v>
      </c>
      <c r="C25" s="14">
        <v>3627.1118314</v>
      </c>
      <c r="D25" s="11" t="str">
        <f t="shared" si="8"/>
        <v>N/A</v>
      </c>
      <c r="E25" s="14">
        <v>4104.4511245000003</v>
      </c>
      <c r="F25" s="11" t="str">
        <f t="shared" si="9"/>
        <v>N/A</v>
      </c>
      <c r="G25" s="14">
        <v>3914.0859178000001</v>
      </c>
      <c r="H25" s="11" t="str">
        <f t="shared" si="10"/>
        <v>N/A</v>
      </c>
      <c r="I25" s="12">
        <v>13.16</v>
      </c>
      <c r="J25" s="12">
        <v>-4.6399999999999997</v>
      </c>
      <c r="K25" s="47" t="s">
        <v>732</v>
      </c>
      <c r="L25" s="9" t="str">
        <f t="shared" si="11"/>
        <v>Yes</v>
      </c>
    </row>
    <row r="26" spans="1:12" x14ac:dyDescent="0.2">
      <c r="A26" s="2" t="s">
        <v>1125</v>
      </c>
      <c r="B26" s="47" t="s">
        <v>217</v>
      </c>
      <c r="C26" s="14">
        <v>4874.3768911999996</v>
      </c>
      <c r="D26" s="11" t="str">
        <f t="shared" si="8"/>
        <v>N/A</v>
      </c>
      <c r="E26" s="14">
        <v>3924.7934482999999</v>
      </c>
      <c r="F26" s="11" t="str">
        <f t="shared" si="9"/>
        <v>N/A</v>
      </c>
      <c r="G26" s="14">
        <v>3577.6734830999999</v>
      </c>
      <c r="H26" s="11" t="str">
        <f t="shared" si="10"/>
        <v>N/A</v>
      </c>
      <c r="I26" s="12">
        <v>-19.5</v>
      </c>
      <c r="J26" s="12">
        <v>-8.84</v>
      </c>
      <c r="K26" s="47" t="s">
        <v>732</v>
      </c>
      <c r="L26" s="9" t="str">
        <f>IF(J26="Div by 0", "N/A", IF(OR(J26="N/A",K26="N/A"),"N/A", IF(J26&gt;VALUE(MID(K26,1,2)), "No", IF(J26&lt;-1*VALUE(MID(K26,1,2)), "No", "Yes"))))</f>
        <v>Yes</v>
      </c>
    </row>
    <row r="27" spans="1:12" x14ac:dyDescent="0.2">
      <c r="A27" s="2" t="s">
        <v>1126</v>
      </c>
      <c r="B27" s="47" t="s">
        <v>217</v>
      </c>
      <c r="C27" s="14">
        <v>4912.2605861000002</v>
      </c>
      <c r="D27" s="11" t="str">
        <f t="shared" si="8"/>
        <v>N/A</v>
      </c>
      <c r="E27" s="14">
        <v>4051.5826673000001</v>
      </c>
      <c r="F27" s="11" t="str">
        <f t="shared" si="9"/>
        <v>N/A</v>
      </c>
      <c r="G27" s="14">
        <v>3801.1179471999999</v>
      </c>
      <c r="H27" s="11" t="str">
        <f t="shared" si="10"/>
        <v>N/A</v>
      </c>
      <c r="I27" s="12">
        <v>-17.5</v>
      </c>
      <c r="J27" s="12">
        <v>-6.18</v>
      </c>
      <c r="K27" s="47" t="s">
        <v>732</v>
      </c>
      <c r="L27" s="9" t="str">
        <f>IF(J27="Div by 0", "N/A", IF(OR(J27="N/A",K27="N/A"),"N/A", IF(J27&gt;VALUE(MID(K27,1,2)), "No", IF(J27&lt;-1*VALUE(MID(K27,1,2)), "No", "Yes"))))</f>
        <v>Yes</v>
      </c>
    </row>
    <row r="28" spans="1:12" x14ac:dyDescent="0.2">
      <c r="A28" s="60" t="s">
        <v>1127</v>
      </c>
      <c r="B28" s="47" t="s">
        <v>217</v>
      </c>
      <c r="C28" s="14">
        <v>10671.238880000001</v>
      </c>
      <c r="D28" s="11" t="str">
        <f t="shared" si="8"/>
        <v>N/A</v>
      </c>
      <c r="E28" s="14">
        <v>4309.8059024000004</v>
      </c>
      <c r="F28" s="11" t="str">
        <f t="shared" si="9"/>
        <v>N/A</v>
      </c>
      <c r="G28" s="14">
        <v>3599.7701904</v>
      </c>
      <c r="H28" s="11" t="str">
        <f t="shared" si="10"/>
        <v>N/A</v>
      </c>
      <c r="I28" s="12">
        <v>-59.6</v>
      </c>
      <c r="J28" s="12">
        <v>-16.5</v>
      </c>
      <c r="K28" s="47" t="s">
        <v>732</v>
      </c>
      <c r="L28" s="9" t="str">
        <f>IF(J28="Div by 0", "N/A", IF(K28="N/A","N/A", IF(J28&gt;VALUE(MID(K28,1,2)), "No", IF(J28&lt;-1*VALUE(MID(K28,1,2)), "No", "Yes"))))</f>
        <v>Yes</v>
      </c>
    </row>
    <row r="29" spans="1:12" x14ac:dyDescent="0.2">
      <c r="A29" s="2" t="s">
        <v>1128</v>
      </c>
      <c r="B29" s="47" t="s">
        <v>217</v>
      </c>
      <c r="C29" s="14">
        <v>8903.9611937000009</v>
      </c>
      <c r="D29" s="11" t="str">
        <f t="shared" si="8"/>
        <v>N/A</v>
      </c>
      <c r="E29" s="14">
        <v>1471.9352211</v>
      </c>
      <c r="F29" s="11" t="str">
        <f t="shared" si="9"/>
        <v>N/A</v>
      </c>
      <c r="G29" s="14">
        <v>807.63180297999997</v>
      </c>
      <c r="H29" s="11" t="str">
        <f t="shared" si="10"/>
        <v>N/A</v>
      </c>
      <c r="I29" s="12">
        <v>-83.5</v>
      </c>
      <c r="J29" s="12">
        <v>-45.1</v>
      </c>
      <c r="K29" s="47" t="s">
        <v>732</v>
      </c>
      <c r="L29" s="9" t="str">
        <f>IF(J29="Div by 0", "N/A", IF(K29="N/A","N/A", IF(J29&gt;VALUE(MID(K29,1,2)), "No", IF(J29&lt;-1*VALUE(MID(K29,1,2)), "No", "Yes"))))</f>
        <v>No</v>
      </c>
    </row>
    <row r="30" spans="1:12" x14ac:dyDescent="0.2">
      <c r="A30" s="2" t="s">
        <v>1129</v>
      </c>
      <c r="B30" s="47" t="s">
        <v>217</v>
      </c>
      <c r="C30" s="14">
        <v>12501.907762000001</v>
      </c>
      <c r="D30" s="11" t="str">
        <f t="shared" si="8"/>
        <v>N/A</v>
      </c>
      <c r="E30" s="14">
        <v>6882.2227118000001</v>
      </c>
      <c r="F30" s="11" t="str">
        <f t="shared" si="9"/>
        <v>N/A</v>
      </c>
      <c r="G30" s="14">
        <v>6088.6612728</v>
      </c>
      <c r="H30" s="11" t="str">
        <f t="shared" si="10"/>
        <v>N/A</v>
      </c>
      <c r="I30" s="12">
        <v>-45</v>
      </c>
      <c r="J30" s="12">
        <v>-11.5</v>
      </c>
      <c r="K30" s="47" t="s">
        <v>732</v>
      </c>
      <c r="L30" s="9" t="str">
        <f>IF(J30="Div by 0", "N/A", IF(K30="N/A","N/A", IF(J30&gt;VALUE(MID(K30,1,2)), "No", IF(J30&lt;-1*VALUE(MID(K30,1,2)), "No", "Yes"))))</f>
        <v>Yes</v>
      </c>
    </row>
    <row r="31" spans="1:12" x14ac:dyDescent="0.2">
      <c r="A31" s="2" t="s">
        <v>1130</v>
      </c>
      <c r="B31" s="47" t="s">
        <v>217</v>
      </c>
      <c r="C31" s="14">
        <v>10675.057124999999</v>
      </c>
      <c r="D31" s="11" t="str">
        <f t="shared" si="8"/>
        <v>N/A</v>
      </c>
      <c r="E31" s="14">
        <v>3652.3036886999998</v>
      </c>
      <c r="F31" s="11" t="str">
        <f t="shared" si="9"/>
        <v>N/A</v>
      </c>
      <c r="G31" s="14">
        <v>2936.2767389999999</v>
      </c>
      <c r="H31" s="11" t="str">
        <f t="shared" si="10"/>
        <v>N/A</v>
      </c>
      <c r="I31" s="12">
        <v>-65.8</v>
      </c>
      <c r="J31" s="12">
        <v>-19.600000000000001</v>
      </c>
      <c r="K31" s="47" t="s">
        <v>732</v>
      </c>
      <c r="L31" s="9" t="str">
        <f>IF(J31="Div by 0", "N/A", IF(OR(J31="N/A",K31="N/A"),"N/A", IF(J31&gt;VALUE(MID(K31,1,2)), "No", IF(J31&lt;-1*VALUE(MID(K31,1,2)), "No", "Yes"))))</f>
        <v>Yes</v>
      </c>
    </row>
    <row r="32" spans="1:12" x14ac:dyDescent="0.2">
      <c r="A32" s="2" t="s">
        <v>1131</v>
      </c>
      <c r="B32" s="47" t="s">
        <v>217</v>
      </c>
      <c r="C32" s="14">
        <v>10665.465892</v>
      </c>
      <c r="D32" s="11" t="str">
        <f t="shared" si="8"/>
        <v>N/A</v>
      </c>
      <c r="E32" s="14">
        <v>5279.7978928000002</v>
      </c>
      <c r="F32" s="11" t="str">
        <f t="shared" si="9"/>
        <v>N/A</v>
      </c>
      <c r="G32" s="14">
        <v>4557.7207870000002</v>
      </c>
      <c r="H32" s="11" t="str">
        <f t="shared" si="10"/>
        <v>N/A</v>
      </c>
      <c r="I32" s="12">
        <v>-50.5</v>
      </c>
      <c r="J32" s="12">
        <v>-13.7</v>
      </c>
      <c r="K32" s="47" t="s">
        <v>732</v>
      </c>
      <c r="L32" s="9" t="str">
        <f>IF(J32="Div by 0", "N/A", IF(OR(J32="N/A",K32="N/A"),"N/A", IF(J32&gt;VALUE(MID(K32,1,2)), "No", IF(J32&lt;-1*VALUE(MID(K32,1,2)), "No", "Yes"))))</f>
        <v>Yes</v>
      </c>
    </row>
    <row r="33" spans="1:12" x14ac:dyDescent="0.2">
      <c r="A33" s="2" t="s">
        <v>1731</v>
      </c>
      <c r="B33" s="47" t="s">
        <v>217</v>
      </c>
      <c r="C33" s="14">
        <v>5906.6600165999998</v>
      </c>
      <c r="D33" s="11" t="str">
        <f t="shared" si="8"/>
        <v>N/A</v>
      </c>
      <c r="E33" s="14">
        <v>7677.8194595000004</v>
      </c>
      <c r="F33" s="11" t="str">
        <f t="shared" si="9"/>
        <v>N/A</v>
      </c>
      <c r="G33" s="14">
        <v>6029.2696681999996</v>
      </c>
      <c r="H33" s="11" t="str">
        <f t="shared" si="10"/>
        <v>N/A</v>
      </c>
      <c r="I33" s="12">
        <v>29.99</v>
      </c>
      <c r="J33" s="12">
        <v>-21.5</v>
      </c>
      <c r="K33" s="47" t="s">
        <v>732</v>
      </c>
      <c r="L33" s="9" t="str">
        <f t="shared" ref="L33:L45" si="12">IF(J33="Div by 0", "N/A", IF(K33="N/A","N/A", IF(J33&gt;VALUE(MID(K33,1,2)), "No", IF(J33&lt;-1*VALUE(MID(K33,1,2)), "No", "Yes"))))</f>
        <v>Yes</v>
      </c>
    </row>
    <row r="34" spans="1:12" x14ac:dyDescent="0.2">
      <c r="A34" s="2" t="s">
        <v>1732</v>
      </c>
      <c r="B34" s="47" t="s">
        <v>217</v>
      </c>
      <c r="C34" s="14">
        <v>836.03642344000002</v>
      </c>
      <c r="D34" s="11" t="str">
        <f t="shared" si="8"/>
        <v>N/A</v>
      </c>
      <c r="E34" s="14">
        <v>850.35351314000002</v>
      </c>
      <c r="F34" s="11" t="str">
        <f t="shared" si="9"/>
        <v>N/A</v>
      </c>
      <c r="G34" s="14">
        <v>775.33176248999996</v>
      </c>
      <c r="H34" s="11" t="str">
        <f t="shared" si="10"/>
        <v>N/A</v>
      </c>
      <c r="I34" s="12">
        <v>1.712</v>
      </c>
      <c r="J34" s="12">
        <v>-8.82</v>
      </c>
      <c r="K34" s="47" t="s">
        <v>732</v>
      </c>
      <c r="L34" s="9" t="str">
        <f t="shared" si="12"/>
        <v>Yes</v>
      </c>
    </row>
    <row r="35" spans="1:12" x14ac:dyDescent="0.2">
      <c r="A35" s="2" t="s">
        <v>1733</v>
      </c>
      <c r="B35" s="47" t="s">
        <v>217</v>
      </c>
      <c r="C35" s="14">
        <v>12283.676925</v>
      </c>
      <c r="D35" s="11" t="str">
        <f t="shared" si="8"/>
        <v>N/A</v>
      </c>
      <c r="E35" s="14">
        <v>4916.0115483999998</v>
      </c>
      <c r="F35" s="11" t="str">
        <f t="shared" si="9"/>
        <v>N/A</v>
      </c>
      <c r="G35" s="14">
        <v>4173.0444557000001</v>
      </c>
      <c r="H35" s="11" t="str">
        <f t="shared" si="10"/>
        <v>N/A</v>
      </c>
      <c r="I35" s="12">
        <v>-60</v>
      </c>
      <c r="J35" s="12">
        <v>-15.1</v>
      </c>
      <c r="K35" s="47" t="s">
        <v>732</v>
      </c>
      <c r="L35" s="9" t="str">
        <f t="shared" si="12"/>
        <v>Yes</v>
      </c>
    </row>
    <row r="36" spans="1:12" x14ac:dyDescent="0.2">
      <c r="A36" s="2" t="s">
        <v>1734</v>
      </c>
      <c r="B36" s="47" t="s">
        <v>217</v>
      </c>
      <c r="C36" s="14" t="s">
        <v>1743</v>
      </c>
      <c r="D36" s="11" t="str">
        <f t="shared" si="8"/>
        <v>N/A</v>
      </c>
      <c r="E36" s="14">
        <v>146.47980738999999</v>
      </c>
      <c r="F36" s="11" t="str">
        <f t="shared" si="9"/>
        <v>N/A</v>
      </c>
      <c r="G36" s="14">
        <v>111.12597819</v>
      </c>
      <c r="H36" s="11" t="str">
        <f t="shared" si="10"/>
        <v>N/A</v>
      </c>
      <c r="I36" s="12" t="s">
        <v>1743</v>
      </c>
      <c r="J36" s="12">
        <v>-24.1</v>
      </c>
      <c r="K36" s="47" t="s">
        <v>732</v>
      </c>
      <c r="L36" s="9" t="str">
        <f t="shared" si="12"/>
        <v>Yes</v>
      </c>
    </row>
    <row r="37" spans="1:12" x14ac:dyDescent="0.2">
      <c r="A37" s="2" t="s">
        <v>1735</v>
      </c>
      <c r="B37" s="47" t="s">
        <v>217</v>
      </c>
      <c r="C37" s="14" t="s">
        <v>1743</v>
      </c>
      <c r="D37" s="11" t="str">
        <f t="shared" si="8"/>
        <v>N/A</v>
      </c>
      <c r="E37" s="14">
        <v>2568.5909090999999</v>
      </c>
      <c r="F37" s="11" t="str">
        <f t="shared" si="9"/>
        <v>N/A</v>
      </c>
      <c r="G37" s="14">
        <v>13584.819342999999</v>
      </c>
      <c r="H37" s="11" t="str">
        <f t="shared" si="10"/>
        <v>N/A</v>
      </c>
      <c r="I37" s="12" t="s">
        <v>1743</v>
      </c>
      <c r="J37" s="12">
        <v>428.9</v>
      </c>
      <c r="K37" s="47" t="s">
        <v>732</v>
      </c>
      <c r="L37" s="9" t="str">
        <f t="shared" si="12"/>
        <v>No</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t="s">
        <v>1743</v>
      </c>
      <c r="D39" s="11" t="str">
        <f t="shared" si="8"/>
        <v>N/A</v>
      </c>
      <c r="E39" s="14">
        <v>115.46404047999999</v>
      </c>
      <c r="F39" s="11" t="str">
        <f t="shared" si="9"/>
        <v>N/A</v>
      </c>
      <c r="G39" s="14">
        <v>90.277122641999995</v>
      </c>
      <c r="H39" s="11" t="str">
        <f t="shared" si="10"/>
        <v>N/A</v>
      </c>
      <c r="I39" s="12" t="s">
        <v>1743</v>
      </c>
      <c r="J39" s="12">
        <v>-21.8</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32530.516454000001</v>
      </c>
      <c r="D41" s="11" t="str">
        <f t="shared" si="8"/>
        <v>N/A</v>
      </c>
      <c r="E41" s="14">
        <v>18599.117236999999</v>
      </c>
      <c r="F41" s="11" t="str">
        <f t="shared" si="9"/>
        <v>N/A</v>
      </c>
      <c r="G41" s="14">
        <v>16752.937357999999</v>
      </c>
      <c r="H41" s="11" t="str">
        <f t="shared" si="10"/>
        <v>N/A</v>
      </c>
      <c r="I41" s="12">
        <v>-42.8</v>
      </c>
      <c r="J41" s="12">
        <v>-9.93</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14704.770065000001</v>
      </c>
      <c r="D44" s="11" t="str">
        <f t="shared" si="8"/>
        <v>N/A</v>
      </c>
      <c r="E44" s="14">
        <v>6735.6615521000003</v>
      </c>
      <c r="F44" s="11" t="str">
        <f t="shared" si="9"/>
        <v>N/A</v>
      </c>
      <c r="G44" s="14">
        <v>5861.5741826000003</v>
      </c>
      <c r="H44" s="11" t="str">
        <f t="shared" si="10"/>
        <v>N/A</v>
      </c>
      <c r="I44" s="12">
        <v>-54.2</v>
      </c>
      <c r="J44" s="12">
        <v>-13</v>
      </c>
      <c r="K44" s="47" t="s">
        <v>732</v>
      </c>
      <c r="L44" s="9" t="str">
        <f t="shared" si="12"/>
        <v>Yes</v>
      </c>
    </row>
    <row r="45" spans="1:12" ht="25.5" x14ac:dyDescent="0.2">
      <c r="A45" s="2" t="s">
        <v>1133</v>
      </c>
      <c r="B45" s="47" t="s">
        <v>217</v>
      </c>
      <c r="C45" s="14">
        <v>836.03642344000002</v>
      </c>
      <c r="D45" s="11" t="str">
        <f t="shared" si="8"/>
        <v>N/A</v>
      </c>
      <c r="E45" s="14">
        <v>602.45946456000001</v>
      </c>
      <c r="F45" s="11" t="str">
        <f t="shared" si="9"/>
        <v>N/A</v>
      </c>
      <c r="G45" s="14">
        <v>527.64513785999998</v>
      </c>
      <c r="H45" s="11" t="str">
        <f t="shared" si="10"/>
        <v>N/A</v>
      </c>
      <c r="I45" s="12">
        <v>-27.9</v>
      </c>
      <c r="J45" s="12">
        <v>-12.4</v>
      </c>
      <c r="K45" s="47" t="s">
        <v>732</v>
      </c>
      <c r="L45" s="9" t="str">
        <f t="shared" si="12"/>
        <v>Yes</v>
      </c>
    </row>
    <row r="46" spans="1:12" x14ac:dyDescent="0.2">
      <c r="A46" s="2" t="s">
        <v>1134</v>
      </c>
      <c r="B46" s="34" t="s">
        <v>217</v>
      </c>
      <c r="C46" s="46">
        <v>34475.491031999998</v>
      </c>
      <c r="D46" s="43" t="str">
        <f t="shared" si="8"/>
        <v>N/A</v>
      </c>
      <c r="E46" s="46">
        <v>22499.796595</v>
      </c>
      <c r="F46" s="43" t="str">
        <f t="shared" si="9"/>
        <v>N/A</v>
      </c>
      <c r="G46" s="46">
        <v>38103.360000000001</v>
      </c>
      <c r="H46" s="43" t="str">
        <f t="shared" si="10"/>
        <v>N/A</v>
      </c>
      <c r="I46" s="12">
        <v>-34.700000000000003</v>
      </c>
      <c r="J46" s="12">
        <v>69.349999999999994</v>
      </c>
      <c r="K46" s="44" t="s">
        <v>732</v>
      </c>
      <c r="L46" s="9" t="str">
        <f>IF(J46="Div by 0", "N/A", IF(K46="N/A","N/A", IF(J46&gt;VALUE(MID(K46,1,2)), "No", IF(J46&lt;-1*VALUE(MID(K46,1,2)), "No", "Yes"))))</f>
        <v>No</v>
      </c>
    </row>
    <row r="47" spans="1:12" x14ac:dyDescent="0.2">
      <c r="A47" s="61" t="s">
        <v>1135</v>
      </c>
      <c r="B47" s="34" t="s">
        <v>217</v>
      </c>
      <c r="C47" s="46">
        <v>32382.439836000001</v>
      </c>
      <c r="D47" s="43" t="str">
        <f t="shared" si="8"/>
        <v>N/A</v>
      </c>
      <c r="E47" s="46">
        <v>28581.606432</v>
      </c>
      <c r="F47" s="43" t="str">
        <f t="shared" si="9"/>
        <v>N/A</v>
      </c>
      <c r="G47" s="46">
        <v>57252.106784000003</v>
      </c>
      <c r="H47" s="43" t="str">
        <f t="shared" si="10"/>
        <v>N/A</v>
      </c>
      <c r="I47" s="12">
        <v>-11.7</v>
      </c>
      <c r="J47" s="12">
        <v>100.3</v>
      </c>
      <c r="K47" s="44" t="s">
        <v>732</v>
      </c>
      <c r="L47" s="9" t="str">
        <f>IF(J47="Div by 0", "N/A", IF(K47="N/A","N/A", IF(J47&gt;VALUE(MID(K47,1,2)), "No", IF(J47&lt;-1*VALUE(MID(K47,1,2)), "No", "Yes"))))</f>
        <v>No</v>
      </c>
    </row>
    <row r="48" spans="1:12" ht="25.5" x14ac:dyDescent="0.2">
      <c r="A48" s="2" t="s">
        <v>1136</v>
      </c>
      <c r="B48" s="34" t="s">
        <v>217</v>
      </c>
      <c r="C48" s="46">
        <v>29342.413746999999</v>
      </c>
      <c r="D48" s="43" t="str">
        <f t="shared" si="8"/>
        <v>N/A</v>
      </c>
      <c r="E48" s="46">
        <v>24568.923664000002</v>
      </c>
      <c r="F48" s="43" t="str">
        <f t="shared" si="9"/>
        <v>N/A</v>
      </c>
      <c r="G48" s="46">
        <v>50876.891303999997</v>
      </c>
      <c r="H48" s="43" t="str">
        <f t="shared" si="10"/>
        <v>N/A</v>
      </c>
      <c r="I48" s="12">
        <v>-16.3</v>
      </c>
      <c r="J48" s="12">
        <v>107.1</v>
      </c>
      <c r="K48" s="44" t="s">
        <v>732</v>
      </c>
      <c r="L48" s="9" t="str">
        <f>IF(J48="Div by 0", "N/A", IF(K48="N/A","N/A", IF(J48&gt;VALUE(MID(K48,1,2)), "No", IF(J48&lt;-1*VALUE(MID(K48,1,2)), "No", "Yes"))))</f>
        <v>No</v>
      </c>
    </row>
    <row r="49" spans="1:12" x14ac:dyDescent="0.2">
      <c r="A49" s="6" t="s">
        <v>1137</v>
      </c>
      <c r="B49" s="34" t="s">
        <v>217</v>
      </c>
      <c r="C49" s="46">
        <v>49099.3416</v>
      </c>
      <c r="D49" s="43" t="str">
        <f t="shared" si="8"/>
        <v>N/A</v>
      </c>
      <c r="E49" s="46">
        <v>59252.828695999997</v>
      </c>
      <c r="F49" s="43" t="str">
        <f t="shared" si="9"/>
        <v>N/A</v>
      </c>
      <c r="G49" s="46">
        <v>68766.795813000004</v>
      </c>
      <c r="H49" s="43" t="str">
        <f t="shared" si="10"/>
        <v>N/A</v>
      </c>
      <c r="I49" s="12">
        <v>20.68</v>
      </c>
      <c r="J49" s="12">
        <v>16.059999999999999</v>
      </c>
      <c r="K49" s="44" t="s">
        <v>732</v>
      </c>
      <c r="L49" s="9" t="str">
        <f t="shared" ref="L49:L59" si="13">IF(J49="Div by 0", "N/A", IF(K49="N/A","N/A", IF(J49&gt;VALUE(MID(K49,1,2)), "No", IF(J49&lt;-1*VALUE(MID(K49,1,2)), "No", "Yes"))))</f>
        <v>Yes</v>
      </c>
    </row>
    <row r="50" spans="1:12" ht="25.5" x14ac:dyDescent="0.2">
      <c r="A50" s="2" t="s">
        <v>1138</v>
      </c>
      <c r="B50" s="34" t="s">
        <v>217</v>
      </c>
      <c r="C50" s="46">
        <v>22745.848478</v>
      </c>
      <c r="D50" s="43" t="str">
        <f t="shared" si="8"/>
        <v>N/A</v>
      </c>
      <c r="E50" s="46">
        <v>16026.679830999999</v>
      </c>
      <c r="F50" s="43" t="str">
        <f t="shared" si="9"/>
        <v>N/A</v>
      </c>
      <c r="G50" s="46">
        <v>26709.133032999998</v>
      </c>
      <c r="H50" s="43" t="str">
        <f t="shared" si="10"/>
        <v>N/A</v>
      </c>
      <c r="I50" s="12">
        <v>-29.5</v>
      </c>
      <c r="J50" s="12">
        <v>66.650000000000006</v>
      </c>
      <c r="K50" s="44" t="s">
        <v>732</v>
      </c>
      <c r="L50" s="9" t="str">
        <f t="shared" si="13"/>
        <v>No</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v>26977.333332999999</v>
      </c>
      <c r="D54" s="43" t="str">
        <f t="shared" si="14"/>
        <v>N/A</v>
      </c>
      <c r="E54" s="46">
        <v>38889.444444000001</v>
      </c>
      <c r="F54" s="43" t="str">
        <f t="shared" si="15"/>
        <v>N/A</v>
      </c>
      <c r="G54" s="46">
        <v>37464.666666999998</v>
      </c>
      <c r="H54" s="43" t="str">
        <f t="shared" si="16"/>
        <v>N/A</v>
      </c>
      <c r="I54" s="12">
        <v>44.16</v>
      </c>
      <c r="J54" s="12">
        <v>-3.66</v>
      </c>
      <c r="K54" s="44" t="s">
        <v>732</v>
      </c>
      <c r="L54" s="9" t="str">
        <f t="shared" si="13"/>
        <v>Yes</v>
      </c>
    </row>
    <row r="55" spans="1:12" ht="25.5" x14ac:dyDescent="0.2">
      <c r="A55" s="2" t="s">
        <v>1143</v>
      </c>
      <c r="B55" s="34" t="s">
        <v>217</v>
      </c>
      <c r="C55" s="46">
        <v>78236.886264000001</v>
      </c>
      <c r="D55" s="43" t="str">
        <f t="shared" si="14"/>
        <v>N/A</v>
      </c>
      <c r="E55" s="46">
        <v>81912.851595</v>
      </c>
      <c r="F55" s="43" t="str">
        <f t="shared" si="15"/>
        <v>N/A</v>
      </c>
      <c r="G55" s="46">
        <v>80351.905908999994</v>
      </c>
      <c r="H55" s="43" t="str">
        <f t="shared" si="16"/>
        <v>N/A</v>
      </c>
      <c r="I55" s="12">
        <v>4.6989999999999998</v>
      </c>
      <c r="J55" s="12">
        <v>-1.91</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26019.837079000001</v>
      </c>
      <c r="D57" s="43" t="str">
        <f t="shared" si="14"/>
        <v>N/A</v>
      </c>
      <c r="E57" s="46">
        <v>24944.347059</v>
      </c>
      <c r="F57" s="43" t="str">
        <f t="shared" si="15"/>
        <v>N/A</v>
      </c>
      <c r="G57" s="46">
        <v>22782.573864000002</v>
      </c>
      <c r="H57" s="43" t="str">
        <f t="shared" si="16"/>
        <v>N/A</v>
      </c>
      <c r="I57" s="12">
        <v>-4.13</v>
      </c>
      <c r="J57" s="12">
        <v>-8.67</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318561609</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23408044</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269984</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293160057</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1723524</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42968.219304999999</v>
      </c>
      <c r="D71" s="43" t="str">
        <f t="shared" si="14"/>
        <v>N/A</v>
      </c>
      <c r="E71" s="46">
        <v>53916.292994000003</v>
      </c>
      <c r="F71" s="43" t="str">
        <f t="shared" si="15"/>
        <v>N/A</v>
      </c>
      <c r="G71" s="46">
        <v>63521.756529999999</v>
      </c>
      <c r="H71" s="43" t="str">
        <f t="shared" si="16"/>
        <v>N/A</v>
      </c>
      <c r="I71" s="12">
        <v>25.48</v>
      </c>
      <c r="J71" s="12">
        <v>17.82</v>
      </c>
      <c r="K71" s="44" t="s">
        <v>732</v>
      </c>
      <c r="L71" s="9" t="str">
        <f t="shared" ref="L71:L81" si="18">IF(J71="Div by 0", "N/A", IF(K71="N/A","N/A", IF(J71&gt;VALUE(MID(K71,1,2)), "No", IF(J71&lt;-1*VALUE(MID(K71,1,2)), "No", "Yes"))))</f>
        <v>Yes</v>
      </c>
    </row>
    <row r="72" spans="1:12" ht="25.5" x14ac:dyDescent="0.2">
      <c r="A72" s="2" t="s">
        <v>1159</v>
      </c>
      <c r="B72" s="34" t="s">
        <v>217</v>
      </c>
      <c r="C72" s="46">
        <v>18339.126390000001</v>
      </c>
      <c r="D72" s="43" t="str">
        <f t="shared" si="14"/>
        <v>N/A</v>
      </c>
      <c r="E72" s="46">
        <v>14703.508689</v>
      </c>
      <c r="F72" s="43" t="str">
        <f t="shared" si="15"/>
        <v>N/A</v>
      </c>
      <c r="G72" s="46">
        <v>26390.128522999999</v>
      </c>
      <c r="H72" s="43" t="str">
        <f t="shared" si="16"/>
        <v>N/A</v>
      </c>
      <c r="I72" s="12">
        <v>-19.8</v>
      </c>
      <c r="J72" s="12">
        <v>79.48</v>
      </c>
      <c r="K72" s="44" t="s">
        <v>732</v>
      </c>
      <c r="L72" s="9" t="str">
        <f t="shared" si="18"/>
        <v>No</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v>21758.066666999999</v>
      </c>
      <c r="D76" s="43" t="str">
        <f t="shared" si="14"/>
        <v>N/A</v>
      </c>
      <c r="E76" s="46">
        <v>34811</v>
      </c>
      <c r="F76" s="43" t="str">
        <f t="shared" si="15"/>
        <v>N/A</v>
      </c>
      <c r="G76" s="46">
        <v>29998.222222</v>
      </c>
      <c r="H76" s="43" t="str">
        <f t="shared" si="16"/>
        <v>N/A</v>
      </c>
      <c r="I76" s="12">
        <v>59.99</v>
      </c>
      <c r="J76" s="12">
        <v>-13.8</v>
      </c>
      <c r="K76" s="44" t="s">
        <v>732</v>
      </c>
      <c r="L76" s="9" t="str">
        <f t="shared" si="18"/>
        <v>Yes</v>
      </c>
    </row>
    <row r="77" spans="1:12" ht="25.5" x14ac:dyDescent="0.2">
      <c r="A77" s="2" t="s">
        <v>1164</v>
      </c>
      <c r="B77" s="34" t="s">
        <v>217</v>
      </c>
      <c r="C77" s="46">
        <v>70796.165854000006</v>
      </c>
      <c r="D77" s="43" t="str">
        <f t="shared" si="14"/>
        <v>N/A</v>
      </c>
      <c r="E77" s="46">
        <v>75070.299383000005</v>
      </c>
      <c r="F77" s="43" t="str">
        <f t="shared" si="15"/>
        <v>N/A</v>
      </c>
      <c r="G77" s="46">
        <v>74349.494546999995</v>
      </c>
      <c r="H77" s="43" t="str">
        <f t="shared" si="16"/>
        <v>N/A</v>
      </c>
      <c r="I77" s="12">
        <v>6.0369999999999999</v>
      </c>
      <c r="J77" s="12">
        <v>-0.96</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8381.0674156999994</v>
      </c>
      <c r="D79" s="43" t="str">
        <f t="shared" si="14"/>
        <v>N/A</v>
      </c>
      <c r="E79" s="46">
        <v>9153.0470588000007</v>
      </c>
      <c r="F79" s="43" t="str">
        <f t="shared" si="15"/>
        <v>N/A</v>
      </c>
      <c r="G79" s="46">
        <v>9792.75</v>
      </c>
      <c r="H79" s="43" t="str">
        <f t="shared" si="16"/>
        <v>N/A</v>
      </c>
      <c r="I79" s="12">
        <v>9.2110000000000003</v>
      </c>
      <c r="J79" s="12">
        <v>6.9889999999999999</v>
      </c>
      <c r="K79" s="44" t="s">
        <v>732</v>
      </c>
      <c r="L79" s="9" t="str">
        <f t="shared" si="18"/>
        <v>Yes</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318668796</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5123</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62203.551825000002</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14173647</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5068</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2796.6943566999998</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171158817</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3158</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54198.485434000002</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2117000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288</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7350.6944444000001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38879820</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2490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15614.385542</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889772</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35</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25422.057143000002</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19885789</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879</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22623.195677</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28606338</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2339</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12230.157332000001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15859625</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2567</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6178.2723022999999</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17362452</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2443</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7107.0208759999996</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8259408</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2325</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3552.4335483999998</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38546</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85</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453.48235294</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2382</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11</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1191</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1435200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1095</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1310.6849314999999</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2068517843</v>
      </c>
      <c r="F139" s="11" t="str">
        <f t="shared" si="24"/>
        <v>N/A</v>
      </c>
      <c r="G139" s="14">
        <v>1952658372</v>
      </c>
      <c r="H139" s="11" t="str">
        <f t="shared" si="25"/>
        <v>N/A</v>
      </c>
      <c r="I139" s="12" t="s">
        <v>217</v>
      </c>
      <c r="J139" s="12">
        <v>-5.6</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4148.8849012999999</v>
      </c>
      <c r="F140" s="11" t="str">
        <f t="shared" si="24"/>
        <v>N/A</v>
      </c>
      <c r="G140" s="14">
        <v>3775.7700728</v>
      </c>
      <c r="H140" s="11" t="str">
        <f t="shared" si="25"/>
        <v>N/A</v>
      </c>
      <c r="I140" s="12" t="s">
        <v>217</v>
      </c>
      <c r="J140" s="12">
        <v>-8.99</v>
      </c>
      <c r="K140" s="14" t="s">
        <v>217</v>
      </c>
      <c r="L140" s="9" t="str">
        <f t="shared" si="26"/>
        <v>N/A</v>
      </c>
    </row>
    <row r="141" spans="1:12" x14ac:dyDescent="0.2">
      <c r="A141" s="57" t="s">
        <v>406</v>
      </c>
      <c r="B141" s="14" t="s">
        <v>217</v>
      </c>
      <c r="C141" s="14">
        <v>10926329</v>
      </c>
      <c r="D141" s="11" t="str">
        <f t="shared" si="23"/>
        <v>N/A</v>
      </c>
      <c r="E141" s="14">
        <v>10141591</v>
      </c>
      <c r="F141" s="11" t="str">
        <f t="shared" si="24"/>
        <v>N/A</v>
      </c>
      <c r="G141" s="14">
        <v>9658648</v>
      </c>
      <c r="H141" s="11" t="str">
        <f t="shared" si="25"/>
        <v>N/A</v>
      </c>
      <c r="I141" s="12">
        <v>-7.18</v>
      </c>
      <c r="J141" s="12">
        <v>-4.76</v>
      </c>
      <c r="K141" s="14" t="s">
        <v>217</v>
      </c>
      <c r="L141" s="9" t="str">
        <f t="shared" si="26"/>
        <v>N/A</v>
      </c>
    </row>
    <row r="142" spans="1:12" x14ac:dyDescent="0.2">
      <c r="A142" s="57" t="s">
        <v>1206</v>
      </c>
      <c r="B142" s="14" t="s">
        <v>217</v>
      </c>
      <c r="C142" s="14">
        <v>4138.7609848000002</v>
      </c>
      <c r="D142" s="11" t="str">
        <f t="shared" si="23"/>
        <v>N/A</v>
      </c>
      <c r="E142" s="14">
        <v>3745.0483752</v>
      </c>
      <c r="F142" s="11" t="str">
        <f t="shared" si="24"/>
        <v>N/A</v>
      </c>
      <c r="G142" s="14">
        <v>3866.5524420000002</v>
      </c>
      <c r="H142" s="11" t="str">
        <f t="shared" si="25"/>
        <v>N/A</v>
      </c>
      <c r="I142" s="12">
        <v>-9.51</v>
      </c>
      <c r="J142" s="12">
        <v>3.2440000000000002</v>
      </c>
      <c r="K142" s="14" t="s">
        <v>217</v>
      </c>
      <c r="L142" s="9" t="str">
        <f t="shared" si="26"/>
        <v>N/A</v>
      </c>
    </row>
    <row r="143" spans="1:12" x14ac:dyDescent="0.2">
      <c r="A143" s="57" t="s">
        <v>407</v>
      </c>
      <c r="B143" s="14" t="s">
        <v>217</v>
      </c>
      <c r="C143" s="14">
        <v>10729256</v>
      </c>
      <c r="D143" s="11" t="str">
        <f t="shared" si="23"/>
        <v>N/A</v>
      </c>
      <c r="E143" s="14">
        <v>12035491</v>
      </c>
      <c r="F143" s="11" t="str">
        <f t="shared" si="24"/>
        <v>N/A</v>
      </c>
      <c r="G143" s="14">
        <v>12362245</v>
      </c>
      <c r="H143" s="11" t="str">
        <f t="shared" si="25"/>
        <v>N/A</v>
      </c>
      <c r="I143" s="12">
        <v>12.17</v>
      </c>
      <c r="J143" s="12">
        <v>2.7149999999999999</v>
      </c>
      <c r="K143" s="14" t="s">
        <v>217</v>
      </c>
      <c r="L143" s="9" t="str">
        <f t="shared" si="26"/>
        <v>N/A</v>
      </c>
    </row>
    <row r="144" spans="1:12" ht="25.5" x14ac:dyDescent="0.2">
      <c r="A144" s="57" t="s">
        <v>1207</v>
      </c>
      <c r="B144" s="14" t="s">
        <v>217</v>
      </c>
      <c r="C144" s="14">
        <v>683.91483936999998</v>
      </c>
      <c r="D144" s="11" t="str">
        <f t="shared" si="23"/>
        <v>N/A</v>
      </c>
      <c r="E144" s="14">
        <v>477.06877279000003</v>
      </c>
      <c r="F144" s="11" t="str">
        <f t="shared" si="24"/>
        <v>N/A</v>
      </c>
      <c r="G144" s="14">
        <v>428.66413537</v>
      </c>
      <c r="H144" s="11" t="str">
        <f t="shared" si="25"/>
        <v>N/A</v>
      </c>
      <c r="I144" s="12">
        <v>-30.2</v>
      </c>
      <c r="J144" s="12">
        <v>-10.1</v>
      </c>
      <c r="K144" s="14" t="s">
        <v>217</v>
      </c>
      <c r="L144" s="9" t="str">
        <f t="shared" si="26"/>
        <v>N/A</v>
      </c>
    </row>
    <row r="145" spans="1:13" x14ac:dyDescent="0.2">
      <c r="A145" s="57" t="s">
        <v>408</v>
      </c>
      <c r="B145" s="14" t="s">
        <v>217</v>
      </c>
      <c r="C145" s="14" t="s">
        <v>217</v>
      </c>
      <c r="D145" s="11" t="str">
        <f t="shared" si="23"/>
        <v>N/A</v>
      </c>
      <c r="E145" s="14">
        <v>93961691</v>
      </c>
      <c r="F145" s="11" t="str">
        <f t="shared" si="24"/>
        <v>N/A</v>
      </c>
      <c r="G145" s="14">
        <v>89877706</v>
      </c>
      <c r="H145" s="11" t="str">
        <f t="shared" si="25"/>
        <v>N/A</v>
      </c>
      <c r="I145" s="12" t="s">
        <v>217</v>
      </c>
      <c r="J145" s="12">
        <v>-4.3499999999999996</v>
      </c>
      <c r="K145" s="14" t="s">
        <v>217</v>
      </c>
      <c r="L145" s="9" t="str">
        <f t="shared" si="26"/>
        <v>N/A</v>
      </c>
    </row>
    <row r="146" spans="1:13" x14ac:dyDescent="0.2">
      <c r="A146" s="57" t="s">
        <v>1208</v>
      </c>
      <c r="B146" s="14" t="s">
        <v>217</v>
      </c>
      <c r="C146" s="14" t="s">
        <v>217</v>
      </c>
      <c r="D146" s="11" t="str">
        <f t="shared" si="23"/>
        <v>N/A</v>
      </c>
      <c r="E146" s="14">
        <v>5317.8839209999996</v>
      </c>
      <c r="F146" s="11" t="str">
        <f t="shared" si="24"/>
        <v>N/A</v>
      </c>
      <c r="G146" s="14">
        <v>5001.2634801000004</v>
      </c>
      <c r="H146" s="11" t="str">
        <f t="shared" si="25"/>
        <v>N/A</v>
      </c>
      <c r="I146" s="12" t="s">
        <v>217</v>
      </c>
      <c r="J146" s="12">
        <v>-5.95</v>
      </c>
      <c r="K146" s="14" t="s">
        <v>217</v>
      </c>
      <c r="L146" s="9" t="str">
        <f t="shared" si="26"/>
        <v>N/A</v>
      </c>
    </row>
    <row r="147" spans="1:13" x14ac:dyDescent="0.2">
      <c r="A147" s="57" t="s">
        <v>409</v>
      </c>
      <c r="B147" s="14" t="s">
        <v>217</v>
      </c>
      <c r="C147" s="14" t="s">
        <v>217</v>
      </c>
      <c r="D147" s="11" t="str">
        <f t="shared" ref="D147:D160" si="27">IF($B147="N/A","N/A",IF(C147&gt;10,"No",IF(C147&lt;-10,"No","Yes")))</f>
        <v>N/A</v>
      </c>
      <c r="E147" s="14">
        <v>333727309</v>
      </c>
      <c r="F147" s="11" t="str">
        <f t="shared" ref="F147:F160" si="28">IF($B147="N/A","N/A",IF(E147&gt;10,"No",IF(E147&lt;-10,"No","Yes")))</f>
        <v>N/A</v>
      </c>
      <c r="G147" s="14">
        <v>328576696</v>
      </c>
      <c r="H147" s="11" t="str">
        <f t="shared" ref="H147:H160" si="29">IF($B147="N/A","N/A",IF(G147&gt;10,"No",IF(G147&lt;-10,"No","Yes")))</f>
        <v>N/A</v>
      </c>
      <c r="I147" s="12" t="s">
        <v>217</v>
      </c>
      <c r="J147" s="12">
        <v>-1.54</v>
      </c>
      <c r="K147" s="14" t="s">
        <v>217</v>
      </c>
      <c r="L147" s="9" t="str">
        <f t="shared" si="26"/>
        <v>N/A</v>
      </c>
    </row>
    <row r="148" spans="1:13" x14ac:dyDescent="0.2">
      <c r="A148" s="57" t="s">
        <v>1209</v>
      </c>
      <c r="B148" s="14" t="s">
        <v>217</v>
      </c>
      <c r="C148" s="14" t="s">
        <v>217</v>
      </c>
      <c r="D148" s="11" t="str">
        <f t="shared" si="27"/>
        <v>N/A</v>
      </c>
      <c r="E148" s="14">
        <v>5414.5746572999997</v>
      </c>
      <c r="F148" s="11" t="str">
        <f t="shared" si="28"/>
        <v>N/A</v>
      </c>
      <c r="G148" s="14">
        <v>5906.6782196000004</v>
      </c>
      <c r="H148" s="11" t="str">
        <f t="shared" si="29"/>
        <v>N/A</v>
      </c>
      <c r="I148" s="12" t="s">
        <v>217</v>
      </c>
      <c r="J148" s="12">
        <v>9.0879999999999992</v>
      </c>
      <c r="K148" s="14" t="s">
        <v>217</v>
      </c>
      <c r="L148" s="9" t="str">
        <f t="shared" si="26"/>
        <v>N/A</v>
      </c>
    </row>
    <row r="149" spans="1:13" x14ac:dyDescent="0.2">
      <c r="A149" s="57" t="s">
        <v>410</v>
      </c>
      <c r="B149" s="14" t="s">
        <v>217</v>
      </c>
      <c r="C149" s="14">
        <v>3069833</v>
      </c>
      <c r="D149" s="11" t="str">
        <f t="shared" si="27"/>
        <v>N/A</v>
      </c>
      <c r="E149" s="14">
        <v>2836978</v>
      </c>
      <c r="F149" s="11" t="str">
        <f t="shared" si="28"/>
        <v>N/A</v>
      </c>
      <c r="G149" s="14">
        <v>3185294</v>
      </c>
      <c r="H149" s="11" t="str">
        <f t="shared" si="29"/>
        <v>N/A</v>
      </c>
      <c r="I149" s="12">
        <v>-7.59</v>
      </c>
      <c r="J149" s="12">
        <v>12.28</v>
      </c>
      <c r="K149" s="14" t="s">
        <v>217</v>
      </c>
      <c r="L149" s="9" t="str">
        <f t="shared" si="26"/>
        <v>N/A</v>
      </c>
    </row>
    <row r="150" spans="1:13" x14ac:dyDescent="0.2">
      <c r="A150" s="57" t="s">
        <v>1210</v>
      </c>
      <c r="B150" s="14" t="s">
        <v>217</v>
      </c>
      <c r="C150" s="14">
        <v>124.97793428999999</v>
      </c>
      <c r="D150" s="11" t="str">
        <f t="shared" si="27"/>
        <v>N/A</v>
      </c>
      <c r="E150" s="14">
        <v>119.72391965</v>
      </c>
      <c r="F150" s="11" t="str">
        <f t="shared" si="28"/>
        <v>N/A</v>
      </c>
      <c r="G150" s="14">
        <v>120.1861676</v>
      </c>
      <c r="H150" s="11" t="str">
        <f t="shared" si="29"/>
        <v>N/A</v>
      </c>
      <c r="I150" s="12">
        <v>-4.2</v>
      </c>
      <c r="J150" s="12">
        <v>0.3861</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3846.0348291999999</v>
      </c>
      <c r="D164" s="130" t="str">
        <f t="shared" ref="D164:D166" si="31">IF($B164="N/A","N/A",IF(C164&gt;10,"No",IF(C164&lt;-10,"No","Yes")))</f>
        <v>N/A</v>
      </c>
      <c r="E164" s="131">
        <v>4745.2665914999998</v>
      </c>
      <c r="F164" s="130" t="str">
        <f t="shared" ref="F164:F166" si="32">IF($B164="N/A","N/A",IF(E164&gt;10,"No",IF(E164&lt;-10,"No","Yes")))</f>
        <v>N/A</v>
      </c>
      <c r="G164" s="131">
        <v>4403.1832031000004</v>
      </c>
      <c r="H164" s="130" t="str">
        <f t="shared" ref="H164:H166" si="33">IF($B164="N/A","N/A",IF(G164&gt;10,"No",IF(G164&lt;-10,"No","Yes")))</f>
        <v>N/A</v>
      </c>
      <c r="I164" s="132">
        <v>23.38</v>
      </c>
      <c r="J164" s="132">
        <v>-7.21</v>
      </c>
      <c r="K164" s="133" t="s">
        <v>732</v>
      </c>
      <c r="L164" s="134" t="str">
        <f>IF(J164="Div by 0", "N/A", IF(OR(J164="N/A",K164="N/A"),"N/A", IF(J164&gt;VALUE(MID(K164,1,2)), "No", IF(J164&lt;-1*VALUE(MID(K164,1,2)), "No", "Yes"))))</f>
        <v>Yes</v>
      </c>
      <c r="N164" s="64"/>
    </row>
    <row r="165" spans="1:16" x14ac:dyDescent="0.2">
      <c r="A165" s="57" t="s">
        <v>1217</v>
      </c>
      <c r="B165" s="131" t="s">
        <v>217</v>
      </c>
      <c r="C165" s="131">
        <v>2306.7761337000002</v>
      </c>
      <c r="D165" s="130" t="str">
        <f t="shared" si="31"/>
        <v>N/A</v>
      </c>
      <c r="E165" s="131">
        <v>2260.9141472000001</v>
      </c>
      <c r="F165" s="130" t="str">
        <f t="shared" si="32"/>
        <v>N/A</v>
      </c>
      <c r="G165" s="131">
        <v>2222.7060944</v>
      </c>
      <c r="H165" s="130" t="str">
        <f t="shared" si="33"/>
        <v>N/A</v>
      </c>
      <c r="I165" s="132">
        <v>-1.99</v>
      </c>
      <c r="J165" s="132">
        <v>-1.69</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4446.3422596999999</v>
      </c>
      <c r="D166" s="130" t="str">
        <f t="shared" si="31"/>
        <v>N/A</v>
      </c>
      <c r="E166" s="131">
        <v>5369.7203321999996</v>
      </c>
      <c r="F166" s="130" t="str">
        <f t="shared" si="32"/>
        <v>N/A</v>
      </c>
      <c r="G166" s="131">
        <v>5652.0866182999998</v>
      </c>
      <c r="H166" s="130" t="str">
        <f t="shared" si="33"/>
        <v>N/A</v>
      </c>
      <c r="I166" s="132">
        <v>20.77</v>
      </c>
      <c r="J166" s="132">
        <v>5.258</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518871</v>
      </c>
      <c r="D6" s="130" t="str">
        <f t="shared" ref="D6:D11" si="0">IF($B6="N/A","N/A",IF(C6&gt;10,"No",IF(C6&lt;-10,"No","Yes")))</f>
        <v>N/A</v>
      </c>
      <c r="E6" s="152">
        <v>570678</v>
      </c>
      <c r="F6" s="130" t="str">
        <f t="shared" ref="F6:F11" si="1">IF($B6="N/A","N/A",IF(E6&gt;10,"No",IF(E6&lt;-10,"No","Yes")))</f>
        <v>N/A</v>
      </c>
      <c r="G6" s="152">
        <v>585360</v>
      </c>
      <c r="H6" s="130" t="str">
        <f t="shared" ref="H6:H11" si="2">IF($B6="N/A","N/A",IF(G6&gt;10,"No",IF(G6&lt;-10,"No","Yes")))</f>
        <v>N/A</v>
      </c>
      <c r="I6" s="132">
        <v>9.9849999999999994</v>
      </c>
      <c r="J6" s="132">
        <v>2.573</v>
      </c>
      <c r="K6" s="152" t="s">
        <v>732</v>
      </c>
      <c r="L6" s="134" t="str">
        <f t="shared" ref="L6:L14" si="3">IF(J6="Div by 0", "N/A", IF(K6="N/A","N/A", IF(J6&gt;VALUE(MID(K6,1,2)), "No", IF(J6&lt;-1*VALUE(MID(K6,1,2)), "No", "Yes"))))</f>
        <v>Yes</v>
      </c>
    </row>
    <row r="7" spans="1:12" x14ac:dyDescent="0.2">
      <c r="A7" s="16" t="s">
        <v>100</v>
      </c>
      <c r="B7" s="135" t="s">
        <v>217</v>
      </c>
      <c r="C7" s="152">
        <v>16594</v>
      </c>
      <c r="D7" s="130" t="str">
        <f t="shared" si="0"/>
        <v>N/A</v>
      </c>
      <c r="E7" s="152">
        <v>16170</v>
      </c>
      <c r="F7" s="130" t="str">
        <f t="shared" si="1"/>
        <v>N/A</v>
      </c>
      <c r="G7" s="152">
        <v>15906</v>
      </c>
      <c r="H7" s="130" t="str">
        <f t="shared" si="2"/>
        <v>N/A</v>
      </c>
      <c r="I7" s="132">
        <v>-2.56</v>
      </c>
      <c r="J7" s="132">
        <v>-1.63</v>
      </c>
      <c r="K7" s="135" t="s">
        <v>732</v>
      </c>
      <c r="L7" s="134" t="str">
        <f t="shared" si="3"/>
        <v>Yes</v>
      </c>
    </row>
    <row r="8" spans="1:12" x14ac:dyDescent="0.2">
      <c r="A8" s="16" t="s">
        <v>101</v>
      </c>
      <c r="B8" s="135" t="s">
        <v>217</v>
      </c>
      <c r="C8" s="152">
        <v>63215</v>
      </c>
      <c r="D8" s="130" t="str">
        <f t="shared" si="0"/>
        <v>N/A</v>
      </c>
      <c r="E8" s="152">
        <v>65389</v>
      </c>
      <c r="F8" s="130" t="str">
        <f t="shared" si="1"/>
        <v>N/A</v>
      </c>
      <c r="G8" s="152">
        <v>67056</v>
      </c>
      <c r="H8" s="130" t="str">
        <f t="shared" si="2"/>
        <v>N/A</v>
      </c>
      <c r="I8" s="132">
        <v>3.4390000000000001</v>
      </c>
      <c r="J8" s="132">
        <v>2.5489999999999999</v>
      </c>
      <c r="K8" s="135" t="s">
        <v>732</v>
      </c>
      <c r="L8" s="134" t="str">
        <f t="shared" si="3"/>
        <v>Yes</v>
      </c>
    </row>
    <row r="9" spans="1:12" x14ac:dyDescent="0.2">
      <c r="A9" s="16" t="s">
        <v>104</v>
      </c>
      <c r="B9" s="135" t="s">
        <v>217</v>
      </c>
      <c r="C9" s="152">
        <v>322534</v>
      </c>
      <c r="D9" s="130" t="str">
        <f t="shared" si="0"/>
        <v>N/A</v>
      </c>
      <c r="E9" s="152">
        <v>345878</v>
      </c>
      <c r="F9" s="130" t="str">
        <f t="shared" si="1"/>
        <v>N/A</v>
      </c>
      <c r="G9" s="152">
        <v>360177</v>
      </c>
      <c r="H9" s="130" t="str">
        <f t="shared" si="2"/>
        <v>N/A</v>
      </c>
      <c r="I9" s="132">
        <v>7.2380000000000004</v>
      </c>
      <c r="J9" s="132">
        <v>4.1340000000000003</v>
      </c>
      <c r="K9" s="135" t="s">
        <v>732</v>
      </c>
      <c r="L9" s="134" t="str">
        <f t="shared" si="3"/>
        <v>Yes</v>
      </c>
    </row>
    <row r="10" spans="1:12" x14ac:dyDescent="0.2">
      <c r="A10" s="16" t="s">
        <v>105</v>
      </c>
      <c r="B10" s="135" t="s">
        <v>217</v>
      </c>
      <c r="C10" s="152">
        <v>116528</v>
      </c>
      <c r="D10" s="130" t="str">
        <f t="shared" si="0"/>
        <v>N/A</v>
      </c>
      <c r="E10" s="152">
        <v>143241</v>
      </c>
      <c r="F10" s="130" t="str">
        <f t="shared" si="1"/>
        <v>N/A</v>
      </c>
      <c r="G10" s="152">
        <v>142221</v>
      </c>
      <c r="H10" s="130" t="str">
        <f t="shared" si="2"/>
        <v>N/A</v>
      </c>
      <c r="I10" s="132">
        <v>22.92</v>
      </c>
      <c r="J10" s="132">
        <v>-0.71199999999999997</v>
      </c>
      <c r="K10" s="135" t="s">
        <v>732</v>
      </c>
      <c r="L10" s="134" t="str">
        <f t="shared" si="3"/>
        <v>Yes</v>
      </c>
    </row>
    <row r="11" spans="1:12" x14ac:dyDescent="0.2">
      <c r="A11" s="16" t="s">
        <v>77</v>
      </c>
      <c r="B11" s="152" t="s">
        <v>217</v>
      </c>
      <c r="C11" s="152">
        <v>435325.39</v>
      </c>
      <c r="D11" s="138" t="str">
        <f t="shared" si="0"/>
        <v>N/A</v>
      </c>
      <c r="E11" s="152">
        <v>476069.34</v>
      </c>
      <c r="F11" s="130" t="str">
        <f t="shared" si="1"/>
        <v>N/A</v>
      </c>
      <c r="G11" s="152">
        <v>505521.41</v>
      </c>
      <c r="H11" s="130" t="str">
        <f t="shared" si="2"/>
        <v>N/A</v>
      </c>
      <c r="I11" s="132">
        <v>9.359</v>
      </c>
      <c r="J11" s="132">
        <v>6.1870000000000003</v>
      </c>
      <c r="K11" s="152" t="s">
        <v>733</v>
      </c>
      <c r="L11" s="134" t="str">
        <f t="shared" si="3"/>
        <v>Yes</v>
      </c>
    </row>
    <row r="12" spans="1:12" x14ac:dyDescent="0.2">
      <c r="A12" s="16" t="s">
        <v>115</v>
      </c>
      <c r="B12" s="152" t="s">
        <v>217</v>
      </c>
      <c r="C12" s="152">
        <v>40628</v>
      </c>
      <c r="D12" s="152" t="s">
        <v>217</v>
      </c>
      <c r="E12" s="152">
        <v>41608</v>
      </c>
      <c r="F12" s="152" t="s">
        <v>217</v>
      </c>
      <c r="G12" s="152">
        <v>42419</v>
      </c>
      <c r="H12" s="152" t="s">
        <v>217</v>
      </c>
      <c r="I12" s="132">
        <v>2.4119999999999999</v>
      </c>
      <c r="J12" s="132">
        <v>1.9490000000000001</v>
      </c>
      <c r="K12" s="152" t="s">
        <v>733</v>
      </c>
      <c r="L12" s="134" t="str">
        <f t="shared" si="3"/>
        <v>Yes</v>
      </c>
    </row>
    <row r="13" spans="1:12" x14ac:dyDescent="0.2">
      <c r="A13" s="16" t="s">
        <v>449</v>
      </c>
      <c r="B13" s="152" t="s">
        <v>217</v>
      </c>
      <c r="C13" s="152">
        <v>15953</v>
      </c>
      <c r="D13" s="152" t="s">
        <v>217</v>
      </c>
      <c r="E13" s="152">
        <v>15698</v>
      </c>
      <c r="F13" s="152" t="s">
        <v>217</v>
      </c>
      <c r="G13" s="152">
        <v>15489</v>
      </c>
      <c r="H13" s="152" t="s">
        <v>217</v>
      </c>
      <c r="I13" s="132">
        <v>-1.6</v>
      </c>
      <c r="J13" s="132">
        <v>-1.33</v>
      </c>
      <c r="K13" s="152" t="s">
        <v>733</v>
      </c>
      <c r="L13" s="134" t="str">
        <f t="shared" si="3"/>
        <v>Yes</v>
      </c>
    </row>
    <row r="14" spans="1:12" x14ac:dyDescent="0.2">
      <c r="A14" s="16" t="s">
        <v>450</v>
      </c>
      <c r="B14" s="152" t="s">
        <v>217</v>
      </c>
      <c r="C14" s="152">
        <v>23624</v>
      </c>
      <c r="D14" s="152" t="s">
        <v>217</v>
      </c>
      <c r="E14" s="152">
        <v>24518</v>
      </c>
      <c r="F14" s="152" t="s">
        <v>217</v>
      </c>
      <c r="G14" s="152">
        <v>25304</v>
      </c>
      <c r="H14" s="152" t="s">
        <v>217</v>
      </c>
      <c r="I14" s="132">
        <v>3.7839999999999998</v>
      </c>
      <c r="J14" s="132">
        <v>3.206</v>
      </c>
      <c r="K14" s="152" t="s">
        <v>733</v>
      </c>
      <c r="L14" s="134" t="str">
        <f t="shared" si="3"/>
        <v>Yes</v>
      </c>
    </row>
    <row r="15" spans="1:12" x14ac:dyDescent="0.2">
      <c r="A15" s="4" t="s">
        <v>58</v>
      </c>
      <c r="B15" s="135" t="s">
        <v>217</v>
      </c>
      <c r="C15" s="131">
        <v>2722357275</v>
      </c>
      <c r="D15" s="130" t="str">
        <f t="shared" ref="D15:D20" si="4">IF($B15="N/A","N/A",IF(C15&gt;10,"No",IF(C15&lt;-10,"No","Yes")))</f>
        <v>N/A</v>
      </c>
      <c r="E15" s="131">
        <v>2452415142</v>
      </c>
      <c r="F15" s="130" t="str">
        <f t="shared" ref="F15:F20" si="5">IF($B15="N/A","N/A",IF(E15&gt;10,"No",IF(E15&lt;-10,"No","Yes")))</f>
        <v>N/A</v>
      </c>
      <c r="G15" s="131">
        <v>2338526628</v>
      </c>
      <c r="H15" s="130" t="str">
        <f t="shared" ref="H15:H20" si="6">IF($B15="N/A","N/A",IF(G15&gt;10,"No",IF(G15&lt;-10,"No","Yes")))</f>
        <v>N/A</v>
      </c>
      <c r="I15" s="132">
        <v>-9.92</v>
      </c>
      <c r="J15" s="132">
        <v>-4.6399999999999997</v>
      </c>
      <c r="K15" s="135" t="s">
        <v>732</v>
      </c>
      <c r="L15" s="134" t="str">
        <f t="shared" ref="L15:L20" si="7">IF(J15="Div by 0", "N/A", IF(K15="N/A","N/A", IF(J15&gt;VALUE(MID(K15,1,2)), "No", IF(J15&lt;-1*VALUE(MID(K15,1,2)), "No", "Yes"))))</f>
        <v>Yes</v>
      </c>
    </row>
    <row r="16" spans="1:12" x14ac:dyDescent="0.2">
      <c r="A16" s="4" t="s">
        <v>1121</v>
      </c>
      <c r="B16" s="135" t="s">
        <v>217</v>
      </c>
      <c r="C16" s="131">
        <v>5246.6938313999999</v>
      </c>
      <c r="D16" s="130" t="str">
        <f t="shared" si="4"/>
        <v>N/A</v>
      </c>
      <c r="E16" s="131">
        <v>4297.3710953999998</v>
      </c>
      <c r="F16" s="130" t="str">
        <f t="shared" si="5"/>
        <v>N/A</v>
      </c>
      <c r="G16" s="131">
        <v>3995.0229396999998</v>
      </c>
      <c r="H16" s="130" t="str">
        <f t="shared" si="6"/>
        <v>N/A</v>
      </c>
      <c r="I16" s="132">
        <v>-18.100000000000001</v>
      </c>
      <c r="J16" s="132">
        <v>-7.04</v>
      </c>
      <c r="K16" s="135" t="s">
        <v>732</v>
      </c>
      <c r="L16" s="134" t="str">
        <f t="shared" si="7"/>
        <v>Yes</v>
      </c>
    </row>
    <row r="17" spans="1:12" x14ac:dyDescent="0.2">
      <c r="A17" s="4" t="s">
        <v>1219</v>
      </c>
      <c r="B17" s="135" t="s">
        <v>217</v>
      </c>
      <c r="C17" s="131">
        <v>14015.537603999999</v>
      </c>
      <c r="D17" s="130" t="str">
        <f t="shared" si="4"/>
        <v>N/A</v>
      </c>
      <c r="E17" s="131">
        <v>2568.1666667</v>
      </c>
      <c r="F17" s="130" t="str">
        <f t="shared" si="5"/>
        <v>N/A</v>
      </c>
      <c r="G17" s="131">
        <v>1338.8667797999999</v>
      </c>
      <c r="H17" s="130" t="str">
        <f t="shared" si="6"/>
        <v>N/A</v>
      </c>
      <c r="I17" s="132">
        <v>-81.7</v>
      </c>
      <c r="J17" s="132">
        <v>-47.9</v>
      </c>
      <c r="K17" s="135" t="s">
        <v>732</v>
      </c>
      <c r="L17" s="134" t="str">
        <f t="shared" si="7"/>
        <v>No</v>
      </c>
    </row>
    <row r="18" spans="1:12" x14ac:dyDescent="0.2">
      <c r="A18" s="4" t="s">
        <v>1220</v>
      </c>
      <c r="B18" s="135" t="s">
        <v>217</v>
      </c>
      <c r="C18" s="131">
        <v>17786.838488000001</v>
      </c>
      <c r="D18" s="130" t="str">
        <f t="shared" si="4"/>
        <v>N/A</v>
      </c>
      <c r="E18" s="131">
        <v>12586.536344</v>
      </c>
      <c r="F18" s="130" t="str">
        <f t="shared" si="5"/>
        <v>N/A</v>
      </c>
      <c r="G18" s="131">
        <v>11218.348082</v>
      </c>
      <c r="H18" s="130" t="str">
        <f t="shared" si="6"/>
        <v>N/A</v>
      </c>
      <c r="I18" s="132">
        <v>-29.2</v>
      </c>
      <c r="J18" s="132">
        <v>-10.9</v>
      </c>
      <c r="K18" s="135" t="s">
        <v>732</v>
      </c>
      <c r="L18" s="134" t="str">
        <f t="shared" si="7"/>
        <v>Yes</v>
      </c>
    </row>
    <row r="19" spans="1:12" x14ac:dyDescent="0.2">
      <c r="A19" s="4" t="s">
        <v>1221</v>
      </c>
      <c r="B19" s="135" t="s">
        <v>217</v>
      </c>
      <c r="C19" s="131">
        <v>2660.4620567000002</v>
      </c>
      <c r="D19" s="130" t="str">
        <f t="shared" si="4"/>
        <v>N/A</v>
      </c>
      <c r="E19" s="131">
        <v>2616.4779171</v>
      </c>
      <c r="F19" s="130" t="str">
        <f t="shared" si="5"/>
        <v>N/A</v>
      </c>
      <c r="G19" s="131">
        <v>2519.4971500000001</v>
      </c>
      <c r="H19" s="130" t="str">
        <f t="shared" si="6"/>
        <v>N/A</v>
      </c>
      <c r="I19" s="132">
        <v>-1.65</v>
      </c>
      <c r="J19" s="132">
        <v>-3.71</v>
      </c>
      <c r="K19" s="135" t="s">
        <v>732</v>
      </c>
      <c r="L19" s="134" t="str">
        <f t="shared" si="7"/>
        <v>Yes</v>
      </c>
    </row>
    <row r="20" spans="1:12" x14ac:dyDescent="0.2">
      <c r="A20" s="4" t="s">
        <v>1222</v>
      </c>
      <c r="B20" s="135" t="s">
        <v>217</v>
      </c>
      <c r="C20" s="131">
        <v>4353.4513593000001</v>
      </c>
      <c r="D20" s="130" t="str">
        <f t="shared" si="4"/>
        <v>N/A</v>
      </c>
      <c r="E20" s="131">
        <v>4767.3830328000004</v>
      </c>
      <c r="F20" s="130" t="str">
        <f t="shared" si="5"/>
        <v>N/A</v>
      </c>
      <c r="G20" s="131">
        <v>4623.1438324999999</v>
      </c>
      <c r="H20" s="130" t="str">
        <f t="shared" si="6"/>
        <v>N/A</v>
      </c>
      <c r="I20" s="132">
        <v>9.5079999999999991</v>
      </c>
      <c r="J20" s="132">
        <v>-3.03</v>
      </c>
      <c r="K20" s="135" t="s">
        <v>732</v>
      </c>
      <c r="L20" s="134" t="str">
        <f t="shared" si="7"/>
        <v>Yes</v>
      </c>
    </row>
    <row r="21" spans="1:12" x14ac:dyDescent="0.2">
      <c r="A21" s="2" t="s">
        <v>1125</v>
      </c>
      <c r="B21" s="135" t="s">
        <v>217</v>
      </c>
      <c r="C21" s="131">
        <v>5410.0833931999996</v>
      </c>
      <c r="D21" s="130" t="str">
        <f t="shared" ref="D21:D22" si="8">IF($B21="N/A","N/A",IF(C21&gt;10,"No",IF(C21&lt;-10,"No","Yes")))</f>
        <v>N/A</v>
      </c>
      <c r="E21" s="131">
        <v>4368.7141104000002</v>
      </c>
      <c r="F21" s="130" t="str">
        <f t="shared" ref="F21:F22" si="9">IF($B21="N/A","N/A",IF(E21&gt;10,"No",IF(E21&lt;-10,"No","Yes")))</f>
        <v>N/A</v>
      </c>
      <c r="G21" s="131">
        <v>4019.3388138</v>
      </c>
      <c r="H21" s="130" t="str">
        <f t="shared" ref="H21:H22" si="10">IF($B21="N/A","N/A",IF(G21&gt;10,"No",IF(G21&lt;-10,"No","Yes")))</f>
        <v>N/A</v>
      </c>
      <c r="I21" s="132">
        <v>-19.2</v>
      </c>
      <c r="J21" s="132">
        <v>-8</v>
      </c>
      <c r="K21" s="135" t="s">
        <v>732</v>
      </c>
      <c r="L21" s="134" t="str">
        <f>IF(J21="Div by 0", "N/A", IF(OR(J21="N/A",K21="N/A"),"N/A", IF(J21&gt;VALUE(MID(K21,1,2)), "No", IF(J21&lt;-1*VALUE(MID(K21,1,2)), "No", "Yes"))))</f>
        <v>Yes</v>
      </c>
    </row>
    <row r="22" spans="1:12" x14ac:dyDescent="0.2">
      <c r="A22" s="2" t="s">
        <v>1126</v>
      </c>
      <c r="B22" s="135" t="s">
        <v>217</v>
      </c>
      <c r="C22" s="131">
        <v>5035.6867272</v>
      </c>
      <c r="D22" s="130" t="str">
        <f t="shared" si="8"/>
        <v>N/A</v>
      </c>
      <c r="E22" s="131">
        <v>4206.7213111999999</v>
      </c>
      <c r="F22" s="130" t="str">
        <f t="shared" si="9"/>
        <v>N/A</v>
      </c>
      <c r="G22" s="131">
        <v>3964.3960338000002</v>
      </c>
      <c r="H22" s="130" t="str">
        <f t="shared" si="10"/>
        <v>N/A</v>
      </c>
      <c r="I22" s="132">
        <v>-16.5</v>
      </c>
      <c r="J22" s="132">
        <v>-5.76</v>
      </c>
      <c r="K22" s="135" t="s">
        <v>732</v>
      </c>
      <c r="L22" s="134" t="str">
        <f>IF(J22="Div by 0", "N/A", IF(OR(J22="N/A",K22="N/A"),"N/A", IF(J22&gt;VALUE(MID(K22,1,2)), "No", IF(J22&lt;-1*VALUE(MID(K22,1,2)), "No", "Yes"))))</f>
        <v>Yes</v>
      </c>
    </row>
    <row r="23" spans="1:12" x14ac:dyDescent="0.2">
      <c r="A23" s="4" t="s">
        <v>1223</v>
      </c>
      <c r="B23" s="135" t="s">
        <v>217</v>
      </c>
      <c r="C23" s="131">
        <v>14563.119105</v>
      </c>
      <c r="D23" s="130" t="str">
        <f>IF($B23="N/A","N/A",IF(C23&gt;10,"No",IF(C23&lt;-10,"No","Yes")))</f>
        <v>N/A</v>
      </c>
      <c r="E23" s="131">
        <v>6645.5051192000001</v>
      </c>
      <c r="F23" s="130" t="str">
        <f>IF($B23="N/A","N/A",IF(E23&gt;10,"No",IF(E23&lt;-10,"No","Yes")))</f>
        <v>N/A</v>
      </c>
      <c r="G23" s="131">
        <v>5768.8543105999997</v>
      </c>
      <c r="H23" s="130" t="str">
        <f>IF($B23="N/A","N/A",IF(G23&gt;10,"No",IF(G23&lt;-10,"No","Yes")))</f>
        <v>N/A</v>
      </c>
      <c r="I23" s="132">
        <v>-54.4</v>
      </c>
      <c r="J23" s="132">
        <v>-13.2</v>
      </c>
      <c r="K23" s="135" t="s">
        <v>732</v>
      </c>
      <c r="L23" s="134" t="str">
        <f>IF(J23="Div by 0", "N/A", IF(K23="N/A","N/A", IF(J23&gt;VALUE(MID(K23,1,2)), "No", IF(J23&lt;-1*VALUE(MID(K23,1,2)), "No", "Yes"))))</f>
        <v>Yes</v>
      </c>
    </row>
    <row r="24" spans="1:12" x14ac:dyDescent="0.2">
      <c r="A24" s="4" t="s">
        <v>1224</v>
      </c>
      <c r="B24" s="135" t="s">
        <v>217</v>
      </c>
      <c r="C24" s="131">
        <v>14003.995299</v>
      </c>
      <c r="D24" s="130" t="str">
        <f>IF($B24="N/A","N/A",IF(C24&gt;10,"No",IF(C24&lt;-10,"No","Yes")))</f>
        <v>N/A</v>
      </c>
      <c r="E24" s="131">
        <v>2501.5240158000001</v>
      </c>
      <c r="F24" s="130" t="str">
        <f>IF($B24="N/A","N/A",IF(E24&gt;10,"No",IF(E24&lt;-10,"No","Yes")))</f>
        <v>N/A</v>
      </c>
      <c r="G24" s="131">
        <v>1283.3259086999999</v>
      </c>
      <c r="H24" s="130" t="str">
        <f>IF($B24="N/A","N/A",IF(G24&gt;10,"No",IF(G24&lt;-10,"No","Yes")))</f>
        <v>N/A</v>
      </c>
      <c r="I24" s="132">
        <v>-82.1</v>
      </c>
      <c r="J24" s="132">
        <v>-48.7</v>
      </c>
      <c r="K24" s="135" t="s">
        <v>732</v>
      </c>
      <c r="L24" s="134" t="str">
        <f>IF(J24="Div by 0", "N/A", IF(K24="N/A","N/A", IF(J24&gt;VALUE(MID(K24,1,2)), "No", IF(J24&lt;-1*VALUE(MID(K24,1,2)), "No", "Yes"))))</f>
        <v>No</v>
      </c>
    </row>
    <row r="25" spans="1:12" x14ac:dyDescent="0.2">
      <c r="A25" s="4" t="s">
        <v>1225</v>
      </c>
      <c r="B25" s="135" t="s">
        <v>217</v>
      </c>
      <c r="C25" s="131">
        <v>15407.328099</v>
      </c>
      <c r="D25" s="130" t="str">
        <f>IF($B25="N/A","N/A",IF(C25&gt;10,"No",IF(C25&lt;-10,"No","Yes")))</f>
        <v>N/A</v>
      </c>
      <c r="E25" s="131">
        <v>9399.8640591000003</v>
      </c>
      <c r="F25" s="130" t="str">
        <f>IF($B25="N/A","N/A",IF(E25&gt;10,"No",IF(E25&lt;-10,"No","Yes")))</f>
        <v>N/A</v>
      </c>
      <c r="G25" s="131">
        <v>8623.0245811000004</v>
      </c>
      <c r="H25" s="130" t="str">
        <f>IF($B25="N/A","N/A",IF(G25&gt;10,"No",IF(G25&lt;-10,"No","Yes")))</f>
        <v>N/A</v>
      </c>
      <c r="I25" s="132">
        <v>-39</v>
      </c>
      <c r="J25" s="132">
        <v>-8.26</v>
      </c>
      <c r="K25" s="135" t="s">
        <v>732</v>
      </c>
      <c r="L25" s="134" t="str">
        <f>IF(J25="Div by 0", "N/A", IF(K25="N/A","N/A", IF(J25&gt;VALUE(MID(K25,1,2)), "No", IF(J25&lt;-1*VALUE(MID(K25,1,2)), "No", "Yes"))))</f>
        <v>Yes</v>
      </c>
    </row>
    <row r="26" spans="1:12" x14ac:dyDescent="0.2">
      <c r="A26" s="4" t="s">
        <v>1226</v>
      </c>
      <c r="B26" s="135" t="s">
        <v>217</v>
      </c>
      <c r="C26" s="131">
        <v>14335.276905000001</v>
      </c>
      <c r="D26" s="130" t="str">
        <f t="shared" ref="D26:D27" si="11">IF($B26="N/A","N/A",IF(C26&gt;10,"No",IF(C26&lt;-10,"No","Yes")))</f>
        <v>N/A</v>
      </c>
      <c r="E26" s="131">
        <v>5470.6339809999999</v>
      </c>
      <c r="F26" s="130" t="str">
        <f t="shared" ref="F26:F30" si="12">IF($B26="N/A","N/A",IF(E26&gt;10,"No",IF(E26&lt;-10,"No","Yes")))</f>
        <v>N/A</v>
      </c>
      <c r="G26" s="131">
        <v>4548.8349056999996</v>
      </c>
      <c r="H26" s="130" t="str">
        <f t="shared" ref="H26:H27" si="13">IF($B26="N/A","N/A",IF(G26&gt;10,"No",IF(G26&lt;-10,"No","Yes")))</f>
        <v>N/A</v>
      </c>
      <c r="I26" s="132">
        <v>-61.8</v>
      </c>
      <c r="J26" s="132">
        <v>-16.8</v>
      </c>
      <c r="K26" s="135" t="s">
        <v>732</v>
      </c>
      <c r="L26" s="134" t="str">
        <f>IF(J26="Div by 0", "N/A", IF(OR(J26="N/A",K26="N/A"),"N/A", IF(J26&gt;VALUE(MID(K26,1,2)), "No", IF(J26&lt;-1*VALUE(MID(K26,1,2)), "No", "Yes"))))</f>
        <v>Yes</v>
      </c>
    </row>
    <row r="27" spans="1:12" x14ac:dyDescent="0.2">
      <c r="A27" s="4" t="s">
        <v>1227</v>
      </c>
      <c r="B27" s="135" t="s">
        <v>217</v>
      </c>
      <c r="C27" s="131">
        <v>14922.896591000001</v>
      </c>
      <c r="D27" s="130" t="str">
        <f t="shared" si="11"/>
        <v>N/A</v>
      </c>
      <c r="E27" s="131">
        <v>8481.6619033000006</v>
      </c>
      <c r="F27" s="130" t="str">
        <f t="shared" si="12"/>
        <v>N/A</v>
      </c>
      <c r="G27" s="131">
        <v>7635.3741277999998</v>
      </c>
      <c r="H27" s="130" t="str">
        <f t="shared" si="13"/>
        <v>N/A</v>
      </c>
      <c r="I27" s="132">
        <v>-43.2</v>
      </c>
      <c r="J27" s="132">
        <v>-9.98</v>
      </c>
      <c r="K27" s="135" t="s">
        <v>732</v>
      </c>
      <c r="L27" s="134" t="str">
        <f>IF(J27="Div by 0", "N/A", IF(OR(J27="N/A",K27="N/A"),"N/A", IF(J27&gt;VALUE(MID(K27,1,2)), "No", IF(J27&lt;-1*VALUE(MID(K27,1,2)), "No", "Yes"))))</f>
        <v>Yes</v>
      </c>
    </row>
    <row r="28" spans="1:12" x14ac:dyDescent="0.2">
      <c r="A28" s="57" t="s">
        <v>1228</v>
      </c>
      <c r="B28" s="131" t="s">
        <v>217</v>
      </c>
      <c r="C28" s="131">
        <v>3846.0348291999999</v>
      </c>
      <c r="D28" s="130" t="str">
        <f t="shared" ref="D28:D30" si="14">IF($B28="N/A","N/A",IF(C28&gt;10,"No",IF(C28&lt;-10,"No","Yes")))</f>
        <v>N/A</v>
      </c>
      <c r="E28" s="131">
        <v>4745.2665914999998</v>
      </c>
      <c r="F28" s="130" t="str">
        <f t="shared" si="12"/>
        <v>N/A</v>
      </c>
      <c r="G28" s="131">
        <v>4403.1832031000004</v>
      </c>
      <c r="H28" s="130" t="str">
        <f t="shared" ref="H28:H30" si="15">IF($B28="N/A","N/A",IF(G28&gt;10,"No",IF(G28&lt;-10,"No","Yes")))</f>
        <v>N/A</v>
      </c>
      <c r="I28" s="132">
        <v>23.38</v>
      </c>
      <c r="J28" s="132">
        <v>-7.21</v>
      </c>
      <c r="K28" s="133" t="s">
        <v>732</v>
      </c>
      <c r="L28" s="134" t="str">
        <f>IF(J28="Div by 0", "N/A", IF(OR(J28="N/A",K28="N/A"),"N/A", IF(J28&gt;VALUE(MID(K28,1,2)), "No", IF(J28&lt;-1*VALUE(MID(K28,1,2)), "No", "Yes"))))</f>
        <v>Yes</v>
      </c>
    </row>
    <row r="29" spans="1:12" x14ac:dyDescent="0.2">
      <c r="A29" s="57" t="s">
        <v>1229</v>
      </c>
      <c r="B29" s="131" t="s">
        <v>217</v>
      </c>
      <c r="C29" s="131">
        <v>2306.7761337000002</v>
      </c>
      <c r="D29" s="130" t="str">
        <f t="shared" si="14"/>
        <v>N/A</v>
      </c>
      <c r="E29" s="131">
        <v>2260.9141472000001</v>
      </c>
      <c r="F29" s="130" t="str">
        <f t="shared" si="12"/>
        <v>N/A</v>
      </c>
      <c r="G29" s="131">
        <v>2222.7060944</v>
      </c>
      <c r="H29" s="130" t="str">
        <f t="shared" si="15"/>
        <v>N/A</v>
      </c>
      <c r="I29" s="132">
        <v>-1.99</v>
      </c>
      <c r="J29" s="132">
        <v>-1.69</v>
      </c>
      <c r="K29" s="133" t="s">
        <v>732</v>
      </c>
      <c r="L29" s="134" t="str">
        <f t="shared" ref="L29:L30" si="16">IF(J29="Div by 0", "N/A", IF(OR(J29="N/A",K29="N/A"),"N/A", IF(J29&gt;VALUE(MID(K29,1,2)), "No", IF(J29&lt;-1*VALUE(MID(K29,1,2)), "No", "Yes"))))</f>
        <v>Yes</v>
      </c>
    </row>
    <row r="30" spans="1:12" x14ac:dyDescent="0.2">
      <c r="A30" s="57" t="s">
        <v>1230</v>
      </c>
      <c r="B30" s="131" t="s">
        <v>217</v>
      </c>
      <c r="C30" s="131">
        <v>4446.3422596999999</v>
      </c>
      <c r="D30" s="130" t="str">
        <f t="shared" si="14"/>
        <v>N/A</v>
      </c>
      <c r="E30" s="131">
        <v>5369.7203321999996</v>
      </c>
      <c r="F30" s="130" t="str">
        <f t="shared" si="12"/>
        <v>N/A</v>
      </c>
      <c r="G30" s="131">
        <v>5652.0866182999998</v>
      </c>
      <c r="H30" s="130" t="str">
        <f t="shared" si="15"/>
        <v>N/A</v>
      </c>
      <c r="I30" s="132">
        <v>20.77</v>
      </c>
      <c r="J30" s="132">
        <v>5.258</v>
      </c>
      <c r="K30" s="133" t="s">
        <v>732</v>
      </c>
      <c r="L30" s="134" t="str">
        <f t="shared" si="16"/>
        <v>Yes</v>
      </c>
    </row>
    <row r="31" spans="1:12" x14ac:dyDescent="0.2">
      <c r="A31" s="45" t="s">
        <v>2</v>
      </c>
      <c r="B31" s="136" t="s">
        <v>217</v>
      </c>
      <c r="C31" s="140">
        <v>79.803843344000001</v>
      </c>
      <c r="D31" s="138" t="str">
        <f t="shared" ref="D31:D69" si="17">IF($B31="N/A","N/A",IF(C31&gt;10,"No",IF(C31&lt;-10,"No","Yes")))</f>
        <v>N/A</v>
      </c>
      <c r="E31" s="140">
        <v>84.658599069999994</v>
      </c>
      <c r="F31" s="138" t="str">
        <f t="shared" ref="F31:F69" si="18">IF($B31="N/A","N/A",IF(E31&gt;10,"No",IF(E31&lt;-10,"No","Yes")))</f>
        <v>N/A</v>
      </c>
      <c r="G31" s="140">
        <v>85.250102501000001</v>
      </c>
      <c r="H31" s="138" t="str">
        <f t="shared" ref="H31:H69" si="19">IF($B31="N/A","N/A",IF(G31&gt;10,"No",IF(G31&lt;-10,"No","Yes")))</f>
        <v>N/A</v>
      </c>
      <c r="I31" s="132">
        <v>6.0830000000000002</v>
      </c>
      <c r="J31" s="132">
        <v>0.69869999999999999</v>
      </c>
      <c r="K31" s="133" t="s">
        <v>732</v>
      </c>
      <c r="L31" s="134" t="str">
        <f t="shared" ref="L31:L99" si="20">IF(J31="Div by 0", "N/A", IF(K31="N/A","N/A", IF(J31&gt;VALUE(MID(K31,1,2)), "No", IF(J31&lt;-1*VALUE(MID(K31,1,2)), "No", "Yes"))))</f>
        <v>Yes</v>
      </c>
    </row>
    <row r="32" spans="1:12" x14ac:dyDescent="0.2">
      <c r="A32" s="45" t="s">
        <v>22</v>
      </c>
      <c r="B32" s="136" t="s">
        <v>217</v>
      </c>
      <c r="C32" s="152">
        <v>414079</v>
      </c>
      <c r="D32" s="138" t="str">
        <f t="shared" si="17"/>
        <v>N/A</v>
      </c>
      <c r="E32" s="152">
        <v>483128</v>
      </c>
      <c r="F32" s="138" t="str">
        <f t="shared" si="18"/>
        <v>N/A</v>
      </c>
      <c r="G32" s="152">
        <v>499020</v>
      </c>
      <c r="H32" s="138" t="str">
        <f t="shared" si="19"/>
        <v>N/A</v>
      </c>
      <c r="I32" s="132">
        <v>16.68</v>
      </c>
      <c r="J32" s="132">
        <v>3.2890000000000001</v>
      </c>
      <c r="K32" s="133" t="s">
        <v>732</v>
      </c>
      <c r="L32" s="134" t="str">
        <f t="shared" si="20"/>
        <v>Yes</v>
      </c>
    </row>
    <row r="33" spans="1:12" x14ac:dyDescent="0.2">
      <c r="A33" s="45" t="s">
        <v>451</v>
      </c>
      <c r="B33" s="135" t="s">
        <v>217</v>
      </c>
      <c r="C33" s="152">
        <v>8295</v>
      </c>
      <c r="D33" s="152" t="str">
        <f t="shared" si="17"/>
        <v>N/A</v>
      </c>
      <c r="E33" s="152">
        <v>15403</v>
      </c>
      <c r="F33" s="152" t="str">
        <f t="shared" si="18"/>
        <v>N/A</v>
      </c>
      <c r="G33" s="152">
        <v>15302</v>
      </c>
      <c r="H33" s="130" t="str">
        <f t="shared" si="19"/>
        <v>N/A</v>
      </c>
      <c r="I33" s="132">
        <v>85.69</v>
      </c>
      <c r="J33" s="132">
        <v>-0.65600000000000003</v>
      </c>
      <c r="K33" s="135" t="s">
        <v>732</v>
      </c>
      <c r="L33" s="134" t="str">
        <f t="shared" si="20"/>
        <v>Yes</v>
      </c>
    </row>
    <row r="34" spans="1:12" x14ac:dyDescent="0.2">
      <c r="A34" s="45" t="s">
        <v>1231</v>
      </c>
      <c r="B34" s="141" t="s">
        <v>217</v>
      </c>
      <c r="C34" s="152" t="s">
        <v>217</v>
      </c>
      <c r="D34" s="134" t="str">
        <f t="shared" ref="D34:D38" si="21">IF($B34="N/A","N/A",IF(C34&lt;0,"No","Yes"))</f>
        <v>N/A</v>
      </c>
      <c r="E34" s="152">
        <v>8933</v>
      </c>
      <c r="F34" s="134" t="str">
        <f t="shared" ref="F34:F38" si="22">IF($B34="N/A","N/A",IF(E34&lt;0,"No","Yes"))</f>
        <v>N/A</v>
      </c>
      <c r="G34" s="152">
        <v>8917</v>
      </c>
      <c r="H34" s="134" t="str">
        <f t="shared" ref="H34:H38" si="23">IF($B34="N/A","N/A",IF(G34&lt;0,"No","Yes"))</f>
        <v>N/A</v>
      </c>
      <c r="I34" s="132" t="s">
        <v>217</v>
      </c>
      <c r="J34" s="132">
        <v>-0.17899999999999999</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319</v>
      </c>
      <c r="F36" s="134" t="str">
        <f t="shared" si="22"/>
        <v>N/A</v>
      </c>
      <c r="G36" s="152">
        <v>419</v>
      </c>
      <c r="H36" s="134" t="str">
        <f t="shared" si="23"/>
        <v>N/A</v>
      </c>
      <c r="I36" s="132" t="s">
        <v>217</v>
      </c>
      <c r="J36" s="132">
        <v>31.35</v>
      </c>
      <c r="K36" s="152" t="s">
        <v>732</v>
      </c>
      <c r="L36" s="134" t="str">
        <f t="shared" si="20"/>
        <v>No</v>
      </c>
    </row>
    <row r="37" spans="1:12" x14ac:dyDescent="0.2">
      <c r="A37" s="45" t="s">
        <v>1234</v>
      </c>
      <c r="B37" s="141" t="s">
        <v>217</v>
      </c>
      <c r="C37" s="152" t="s">
        <v>217</v>
      </c>
      <c r="D37" s="134" t="str">
        <f t="shared" si="21"/>
        <v>N/A</v>
      </c>
      <c r="E37" s="152">
        <v>6151</v>
      </c>
      <c r="F37" s="134" t="str">
        <f t="shared" si="22"/>
        <v>N/A</v>
      </c>
      <c r="G37" s="152">
        <v>5966</v>
      </c>
      <c r="H37" s="134" t="str">
        <f t="shared" si="23"/>
        <v>N/A</v>
      </c>
      <c r="I37" s="132" t="s">
        <v>217</v>
      </c>
      <c r="J37" s="132">
        <v>-3.01</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43598</v>
      </c>
      <c r="D39" s="152" t="str">
        <f t="shared" si="17"/>
        <v>N/A</v>
      </c>
      <c r="E39" s="152">
        <v>56185</v>
      </c>
      <c r="F39" s="152" t="str">
        <f t="shared" si="18"/>
        <v>N/A</v>
      </c>
      <c r="G39" s="152">
        <v>58295</v>
      </c>
      <c r="H39" s="130" t="str">
        <f t="shared" si="19"/>
        <v>N/A</v>
      </c>
      <c r="I39" s="132">
        <v>28.87</v>
      </c>
      <c r="J39" s="132">
        <v>3.7549999999999999</v>
      </c>
      <c r="K39" s="135" t="s">
        <v>732</v>
      </c>
      <c r="L39" s="134" t="str">
        <f t="shared" si="20"/>
        <v>Yes</v>
      </c>
    </row>
    <row r="40" spans="1:12" x14ac:dyDescent="0.2">
      <c r="A40" s="45" t="s">
        <v>1236</v>
      </c>
      <c r="B40" s="141" t="s">
        <v>217</v>
      </c>
      <c r="C40" s="152" t="s">
        <v>217</v>
      </c>
      <c r="D40" s="134" t="str">
        <f t="shared" ref="D40:D45" si="24">IF($B40="N/A","N/A",IF(C40&lt;0,"No","Yes"))</f>
        <v>N/A</v>
      </c>
      <c r="E40" s="152">
        <v>51187</v>
      </c>
      <c r="F40" s="134" t="str">
        <f t="shared" ref="F40:F45" si="25">IF($B40="N/A","N/A",IF(E40&lt;0,"No","Yes"))</f>
        <v>N/A</v>
      </c>
      <c r="G40" s="152">
        <v>52954</v>
      </c>
      <c r="H40" s="134" t="str">
        <f t="shared" ref="H40:H45" si="26">IF($B40="N/A","N/A",IF(G40&lt;0,"No","Yes"))</f>
        <v>N/A</v>
      </c>
      <c r="I40" s="132" t="s">
        <v>217</v>
      </c>
      <c r="J40" s="132">
        <v>3.452</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769</v>
      </c>
      <c r="F42" s="134" t="str">
        <f t="shared" si="25"/>
        <v>N/A</v>
      </c>
      <c r="G42" s="152">
        <v>891</v>
      </c>
      <c r="H42" s="134" t="str">
        <f t="shared" si="26"/>
        <v>N/A</v>
      </c>
      <c r="I42" s="132" t="s">
        <v>217</v>
      </c>
      <c r="J42" s="132">
        <v>15.86</v>
      </c>
      <c r="K42" s="152" t="s">
        <v>732</v>
      </c>
      <c r="L42" s="134" t="str">
        <f t="shared" si="20"/>
        <v>Yes</v>
      </c>
    </row>
    <row r="43" spans="1:12" x14ac:dyDescent="0.2">
      <c r="A43" s="45" t="s">
        <v>1239</v>
      </c>
      <c r="B43" s="141" t="s">
        <v>217</v>
      </c>
      <c r="C43" s="152" t="s">
        <v>217</v>
      </c>
      <c r="D43" s="134" t="str">
        <f t="shared" si="24"/>
        <v>N/A</v>
      </c>
      <c r="E43" s="152">
        <v>23</v>
      </c>
      <c r="F43" s="134" t="str">
        <f t="shared" si="25"/>
        <v>N/A</v>
      </c>
      <c r="G43" s="152">
        <v>23</v>
      </c>
      <c r="H43" s="134" t="str">
        <f t="shared" si="26"/>
        <v>N/A</v>
      </c>
      <c r="I43" s="132" t="s">
        <v>217</v>
      </c>
      <c r="J43" s="132">
        <v>0</v>
      </c>
      <c r="K43" s="152" t="s">
        <v>732</v>
      </c>
      <c r="L43" s="134" t="str">
        <f t="shared" si="20"/>
        <v>Yes</v>
      </c>
    </row>
    <row r="44" spans="1:12" x14ac:dyDescent="0.2">
      <c r="A44" s="45" t="s">
        <v>1240</v>
      </c>
      <c r="B44" s="141" t="s">
        <v>217</v>
      </c>
      <c r="C44" s="152" t="s">
        <v>217</v>
      </c>
      <c r="D44" s="134" t="str">
        <f t="shared" si="24"/>
        <v>N/A</v>
      </c>
      <c r="E44" s="152">
        <v>4206</v>
      </c>
      <c r="F44" s="134" t="str">
        <f t="shared" si="25"/>
        <v>N/A</v>
      </c>
      <c r="G44" s="152">
        <v>4427</v>
      </c>
      <c r="H44" s="134" t="str">
        <f t="shared" si="26"/>
        <v>N/A</v>
      </c>
      <c r="I44" s="132" t="s">
        <v>217</v>
      </c>
      <c r="J44" s="132">
        <v>5.2539999999999996</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264878</v>
      </c>
      <c r="D46" s="152" t="str">
        <f t="shared" si="17"/>
        <v>N/A</v>
      </c>
      <c r="E46" s="152">
        <v>287658</v>
      </c>
      <c r="F46" s="152" t="str">
        <f t="shared" si="18"/>
        <v>N/A</v>
      </c>
      <c r="G46" s="152">
        <v>302553</v>
      </c>
      <c r="H46" s="130" t="str">
        <f t="shared" si="19"/>
        <v>N/A</v>
      </c>
      <c r="I46" s="132">
        <v>8.6</v>
      </c>
      <c r="J46" s="132">
        <v>5.1779999999999999</v>
      </c>
      <c r="K46" s="135" t="s">
        <v>732</v>
      </c>
      <c r="L46" s="134" t="str">
        <f t="shared" si="20"/>
        <v>Yes</v>
      </c>
    </row>
    <row r="47" spans="1:12" x14ac:dyDescent="0.2">
      <c r="A47" s="45" t="s">
        <v>1242</v>
      </c>
      <c r="B47" s="141" t="s">
        <v>217</v>
      </c>
      <c r="C47" s="152" t="s">
        <v>217</v>
      </c>
      <c r="D47" s="134" t="str">
        <f t="shared" ref="D47:D53" si="27">IF($B47="N/A","N/A",IF(C47&lt;0,"No","Yes"))</f>
        <v>N/A</v>
      </c>
      <c r="E47" s="152">
        <v>64359</v>
      </c>
      <c r="F47" s="134" t="str">
        <f t="shared" ref="F47:F53" si="28">IF($B47="N/A","N/A",IF(E47&lt;0,"No","Yes"))</f>
        <v>N/A</v>
      </c>
      <c r="G47" s="152">
        <v>68812</v>
      </c>
      <c r="H47" s="134" t="str">
        <f t="shared" ref="H47:H53" si="29">IF($B47="N/A","N/A",IF(G47&lt;0,"No","Yes"))</f>
        <v>N/A</v>
      </c>
      <c r="I47" s="132" t="s">
        <v>217</v>
      </c>
      <c r="J47" s="132">
        <v>6.9189999999999996</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193303</v>
      </c>
      <c r="F50" s="134" t="str">
        <f t="shared" si="28"/>
        <v>N/A</v>
      </c>
      <c r="G50" s="152">
        <v>205516</v>
      </c>
      <c r="H50" s="134" t="str">
        <f t="shared" si="29"/>
        <v>N/A</v>
      </c>
      <c r="I50" s="132" t="s">
        <v>217</v>
      </c>
      <c r="J50" s="132">
        <v>6.3179999999999996</v>
      </c>
      <c r="K50" s="152" t="s">
        <v>732</v>
      </c>
      <c r="L50" s="134" t="str">
        <f t="shared" si="20"/>
        <v>Yes</v>
      </c>
    </row>
    <row r="51" spans="1:12" x14ac:dyDescent="0.2">
      <c r="A51" s="45" t="s">
        <v>1246</v>
      </c>
      <c r="B51" s="141" t="s">
        <v>217</v>
      </c>
      <c r="C51" s="152" t="s">
        <v>217</v>
      </c>
      <c r="D51" s="134" t="str">
        <f t="shared" si="27"/>
        <v>N/A</v>
      </c>
      <c r="E51" s="152">
        <v>16766</v>
      </c>
      <c r="F51" s="134" t="str">
        <f t="shared" si="28"/>
        <v>N/A</v>
      </c>
      <c r="G51" s="152">
        <v>16142</v>
      </c>
      <c r="H51" s="134" t="str">
        <f t="shared" si="29"/>
        <v>N/A</v>
      </c>
      <c r="I51" s="132" t="s">
        <v>217</v>
      </c>
      <c r="J51" s="132">
        <v>-3.72</v>
      </c>
      <c r="K51" s="152" t="s">
        <v>732</v>
      </c>
      <c r="L51" s="134" t="str">
        <f t="shared" si="20"/>
        <v>Yes</v>
      </c>
    </row>
    <row r="52" spans="1:12" x14ac:dyDescent="0.2">
      <c r="A52" s="45" t="s">
        <v>1247</v>
      </c>
      <c r="B52" s="141" t="s">
        <v>217</v>
      </c>
      <c r="C52" s="152" t="s">
        <v>217</v>
      </c>
      <c r="D52" s="134" t="str">
        <f t="shared" si="27"/>
        <v>N/A</v>
      </c>
      <c r="E52" s="152">
        <v>4323</v>
      </c>
      <c r="F52" s="134" t="str">
        <f t="shared" si="28"/>
        <v>N/A</v>
      </c>
      <c r="G52" s="152">
        <v>4344</v>
      </c>
      <c r="H52" s="134" t="str">
        <f t="shared" si="29"/>
        <v>N/A</v>
      </c>
      <c r="I52" s="132" t="s">
        <v>217</v>
      </c>
      <c r="J52" s="132">
        <v>0.48580000000000001</v>
      </c>
      <c r="K52" s="152" t="s">
        <v>732</v>
      </c>
      <c r="L52" s="134" t="str">
        <f t="shared" si="20"/>
        <v>Yes</v>
      </c>
    </row>
    <row r="53" spans="1:12" x14ac:dyDescent="0.2">
      <c r="A53" s="45" t="s">
        <v>1248</v>
      </c>
      <c r="B53" s="141" t="s">
        <v>217</v>
      </c>
      <c r="C53" s="152" t="s">
        <v>217</v>
      </c>
      <c r="D53" s="134" t="str">
        <f t="shared" si="27"/>
        <v>N/A</v>
      </c>
      <c r="E53" s="152">
        <v>8907</v>
      </c>
      <c r="F53" s="134" t="str">
        <f t="shared" si="28"/>
        <v>N/A</v>
      </c>
      <c r="G53" s="152">
        <v>7739</v>
      </c>
      <c r="H53" s="134" t="str">
        <f t="shared" si="29"/>
        <v>N/A</v>
      </c>
      <c r="I53" s="132" t="s">
        <v>217</v>
      </c>
      <c r="J53" s="132">
        <v>-13.1</v>
      </c>
      <c r="K53" s="152" t="s">
        <v>732</v>
      </c>
      <c r="L53" s="134" t="str">
        <f t="shared" si="20"/>
        <v>Yes</v>
      </c>
    </row>
    <row r="54" spans="1:12" x14ac:dyDescent="0.2">
      <c r="A54" s="45" t="s">
        <v>454</v>
      </c>
      <c r="B54" s="135" t="s">
        <v>217</v>
      </c>
      <c r="C54" s="152">
        <v>97308</v>
      </c>
      <c r="D54" s="152" t="str">
        <f t="shared" si="17"/>
        <v>N/A</v>
      </c>
      <c r="E54" s="152">
        <v>123882</v>
      </c>
      <c r="F54" s="152" t="str">
        <f t="shared" si="18"/>
        <v>N/A</v>
      </c>
      <c r="G54" s="152">
        <v>122870</v>
      </c>
      <c r="H54" s="130" t="str">
        <f t="shared" si="19"/>
        <v>N/A</v>
      </c>
      <c r="I54" s="132">
        <v>27.31</v>
      </c>
      <c r="J54" s="132">
        <v>-0.81699999999999995</v>
      </c>
      <c r="K54" s="135" t="s">
        <v>732</v>
      </c>
      <c r="L54" s="134" t="str">
        <f t="shared" si="20"/>
        <v>Yes</v>
      </c>
    </row>
    <row r="55" spans="1:12" x14ac:dyDescent="0.2">
      <c r="A55" s="45" t="s">
        <v>1249</v>
      </c>
      <c r="B55" s="141" t="s">
        <v>217</v>
      </c>
      <c r="C55" s="152" t="s">
        <v>217</v>
      </c>
      <c r="D55" s="134" t="str">
        <f t="shared" ref="D55:D60" si="30">IF($B55="N/A","N/A",IF(C55&lt;0,"No","Yes"))</f>
        <v>N/A</v>
      </c>
      <c r="E55" s="152">
        <v>37898</v>
      </c>
      <c r="F55" s="134" t="str">
        <f t="shared" ref="F55:F60" si="31">IF($B55="N/A","N/A",IF(E55&lt;0,"No","Yes"))</f>
        <v>N/A</v>
      </c>
      <c r="G55" s="152">
        <v>41483</v>
      </c>
      <c r="H55" s="134" t="str">
        <f t="shared" ref="H55:H60" si="32">IF($B55="N/A","N/A",IF(G55&lt;0,"No","Yes"))</f>
        <v>N/A</v>
      </c>
      <c r="I55" s="132" t="s">
        <v>217</v>
      </c>
      <c r="J55" s="132">
        <v>9.4600000000000009</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5397</v>
      </c>
      <c r="F58" s="134" t="str">
        <f t="shared" si="31"/>
        <v>N/A</v>
      </c>
      <c r="G58" s="152">
        <v>6140</v>
      </c>
      <c r="H58" s="134" t="str">
        <f t="shared" si="32"/>
        <v>N/A</v>
      </c>
      <c r="I58" s="132" t="s">
        <v>217</v>
      </c>
      <c r="J58" s="132">
        <v>13.77</v>
      </c>
      <c r="K58" s="152" t="s">
        <v>732</v>
      </c>
      <c r="L58" s="134" t="str">
        <f t="shared" si="20"/>
        <v>Yes</v>
      </c>
    </row>
    <row r="59" spans="1:12" x14ac:dyDescent="0.2">
      <c r="A59" s="45" t="s">
        <v>1253</v>
      </c>
      <c r="B59" s="141" t="s">
        <v>217</v>
      </c>
      <c r="C59" s="152" t="s">
        <v>217</v>
      </c>
      <c r="D59" s="134" t="str">
        <f t="shared" si="30"/>
        <v>N/A</v>
      </c>
      <c r="E59" s="152">
        <v>13084</v>
      </c>
      <c r="F59" s="134" t="str">
        <f t="shared" si="31"/>
        <v>N/A</v>
      </c>
      <c r="G59" s="152">
        <v>13006</v>
      </c>
      <c r="H59" s="134" t="str">
        <f t="shared" si="32"/>
        <v>N/A</v>
      </c>
      <c r="I59" s="132" t="s">
        <v>217</v>
      </c>
      <c r="J59" s="132">
        <v>-0.59599999999999997</v>
      </c>
      <c r="K59" s="152" t="s">
        <v>732</v>
      </c>
      <c r="L59" s="134" t="str">
        <f t="shared" si="20"/>
        <v>Yes</v>
      </c>
    </row>
    <row r="60" spans="1:12" x14ac:dyDescent="0.2">
      <c r="A60" s="45" t="s">
        <v>1254</v>
      </c>
      <c r="B60" s="141" t="s">
        <v>217</v>
      </c>
      <c r="C60" s="152" t="s">
        <v>217</v>
      </c>
      <c r="D60" s="134" t="str">
        <f t="shared" si="30"/>
        <v>N/A</v>
      </c>
      <c r="E60" s="152">
        <v>67503</v>
      </c>
      <c r="F60" s="134" t="str">
        <f t="shared" si="31"/>
        <v>N/A</v>
      </c>
      <c r="G60" s="152">
        <v>62241</v>
      </c>
      <c r="H60" s="134" t="str">
        <f t="shared" si="32"/>
        <v>N/A</v>
      </c>
      <c r="I60" s="132" t="s">
        <v>217</v>
      </c>
      <c r="J60" s="132">
        <v>-7.8</v>
      </c>
      <c r="K60" s="152" t="s">
        <v>732</v>
      </c>
      <c r="L60" s="134" t="str">
        <f t="shared" si="20"/>
        <v>Yes</v>
      </c>
    </row>
    <row r="61" spans="1:12" x14ac:dyDescent="0.2">
      <c r="A61" s="3" t="s">
        <v>190</v>
      </c>
      <c r="B61" s="136" t="s">
        <v>217</v>
      </c>
      <c r="C61" s="152">
        <v>395244</v>
      </c>
      <c r="D61" s="152" t="str">
        <f t="shared" si="17"/>
        <v>N/A</v>
      </c>
      <c r="E61" s="152">
        <v>443521</v>
      </c>
      <c r="F61" s="152" t="str">
        <f t="shared" si="18"/>
        <v>N/A</v>
      </c>
      <c r="G61" s="152">
        <v>457506</v>
      </c>
      <c r="H61" s="130" t="str">
        <f t="shared" si="19"/>
        <v>N/A</v>
      </c>
      <c r="I61" s="132">
        <v>12.21</v>
      </c>
      <c r="J61" s="132">
        <v>3.153</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358018</v>
      </c>
      <c r="D63" s="152" t="str">
        <f t="shared" si="17"/>
        <v>N/A</v>
      </c>
      <c r="E63" s="152">
        <v>421086</v>
      </c>
      <c r="F63" s="152" t="str">
        <f t="shared" si="18"/>
        <v>N/A</v>
      </c>
      <c r="G63" s="152">
        <v>443700</v>
      </c>
      <c r="H63" s="130" t="str">
        <f t="shared" si="19"/>
        <v>N/A</v>
      </c>
      <c r="I63" s="132">
        <v>17.62</v>
      </c>
      <c r="J63" s="132">
        <v>5.37</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20823</v>
      </c>
      <c r="D65" s="152" t="str">
        <f t="shared" si="17"/>
        <v>N/A</v>
      </c>
      <c r="E65" s="152">
        <v>41971</v>
      </c>
      <c r="F65" s="152" t="str">
        <f t="shared" si="18"/>
        <v>N/A</v>
      </c>
      <c r="G65" s="152">
        <v>43402</v>
      </c>
      <c r="H65" s="130" t="str">
        <f t="shared" si="19"/>
        <v>N/A</v>
      </c>
      <c r="I65" s="132">
        <v>101.6</v>
      </c>
      <c r="J65" s="132">
        <v>3.4089999999999998</v>
      </c>
      <c r="K65" s="133" t="s">
        <v>732</v>
      </c>
      <c r="L65" s="134" t="str">
        <f t="shared" si="33"/>
        <v>Yes</v>
      </c>
    </row>
    <row r="66" spans="1:12" x14ac:dyDescent="0.2">
      <c r="A66" s="3" t="s">
        <v>195</v>
      </c>
      <c r="B66" s="136" t="s">
        <v>217</v>
      </c>
      <c r="C66" s="152">
        <v>386</v>
      </c>
      <c r="D66" s="152" t="str">
        <f t="shared" si="17"/>
        <v>N/A</v>
      </c>
      <c r="E66" s="152">
        <v>440</v>
      </c>
      <c r="F66" s="152" t="str">
        <f t="shared" si="18"/>
        <v>N/A</v>
      </c>
      <c r="G66" s="152">
        <v>458</v>
      </c>
      <c r="H66" s="130" t="str">
        <f t="shared" si="19"/>
        <v>N/A</v>
      </c>
      <c r="I66" s="132">
        <v>13.99</v>
      </c>
      <c r="J66" s="132">
        <v>4.0910000000000002</v>
      </c>
      <c r="K66" s="133" t="s">
        <v>732</v>
      </c>
      <c r="L66" s="134" t="str">
        <f t="shared" si="33"/>
        <v>Yes</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375743</v>
      </c>
      <c r="D69" s="152" t="str">
        <f t="shared" si="17"/>
        <v>N/A</v>
      </c>
      <c r="E69" s="152">
        <v>423423</v>
      </c>
      <c r="F69" s="152" t="str">
        <f t="shared" si="18"/>
        <v>N/A</v>
      </c>
      <c r="G69" s="152">
        <v>443910</v>
      </c>
      <c r="H69" s="130" t="str">
        <f t="shared" si="19"/>
        <v>N/A</v>
      </c>
      <c r="I69" s="139">
        <v>12.69</v>
      </c>
      <c r="J69" s="139">
        <v>4.8380000000000001</v>
      </c>
      <c r="K69" s="135" t="s">
        <v>732</v>
      </c>
      <c r="L69" s="134" t="str">
        <f t="shared" si="33"/>
        <v>Yes</v>
      </c>
    </row>
    <row r="70" spans="1:12" x14ac:dyDescent="0.2">
      <c r="A70" s="45" t="s">
        <v>78</v>
      </c>
      <c r="B70" s="135" t="s">
        <v>298</v>
      </c>
      <c r="C70" s="140">
        <v>7.1059367923999996</v>
      </c>
      <c r="D70" s="138" t="str">
        <f>IF($B70="N/A","N/A",IF(C70&gt;=20,"No",IF(C70&lt;0,"No","Yes")))</f>
        <v>Yes</v>
      </c>
      <c r="E70" s="140">
        <v>8.8011920783999997</v>
      </c>
      <c r="F70" s="138" t="str">
        <f>IF($B70="N/A","N/A",IF(E70&gt;=20,"No",IF(E70&lt;0,"No","Yes")))</f>
        <v>Yes</v>
      </c>
      <c r="G70" s="140">
        <v>9.7479902874000004</v>
      </c>
      <c r="H70" s="138" t="str">
        <f>IF($B70="N/A","N/A",IF(G70&gt;=20,"No",IF(G70&lt;0,"No","Yes")))</f>
        <v>Yes</v>
      </c>
      <c r="I70" s="132">
        <v>23.86</v>
      </c>
      <c r="J70" s="132">
        <v>10.76</v>
      </c>
      <c r="K70" s="133" t="s">
        <v>732</v>
      </c>
      <c r="L70" s="134" t="str">
        <f t="shared" si="20"/>
        <v>Yes</v>
      </c>
    </row>
    <row r="71" spans="1:12" x14ac:dyDescent="0.2">
      <c r="A71" s="45" t="s">
        <v>79</v>
      </c>
      <c r="B71" s="136" t="s">
        <v>217</v>
      </c>
      <c r="C71" s="140">
        <v>42.736536379</v>
      </c>
      <c r="D71" s="138" t="str">
        <f>IF($B71="N/A","N/A",IF(C71&gt;10,"No",IF(C71&lt;-10,"No","Yes")))</f>
        <v>N/A</v>
      </c>
      <c r="E71" s="140">
        <v>82.722072678000004</v>
      </c>
      <c r="F71" s="138" t="str">
        <f>IF($B71="N/A","N/A",IF(E71&gt;10,"No",IF(E71&lt;-10,"No","Yes")))</f>
        <v>N/A</v>
      </c>
      <c r="G71" s="140">
        <v>82.698790635999998</v>
      </c>
      <c r="H71" s="138" t="str">
        <f>IF($B71="N/A","N/A",IF(G71&gt;10,"No",IF(G71&lt;-10,"No","Yes")))</f>
        <v>N/A</v>
      </c>
      <c r="I71" s="132">
        <v>93.56</v>
      </c>
      <c r="J71" s="132">
        <v>-2.8000000000000001E-2</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29.46754194</v>
      </c>
      <c r="D73" s="138" t="str">
        <f>IF($B73="N/A","N/A",IF(C73&gt;10,"No",IF(C73&lt;-10,"No","Yes")))</f>
        <v>N/A</v>
      </c>
      <c r="E73" s="140">
        <v>35.182701977999997</v>
      </c>
      <c r="F73" s="138" t="str">
        <f>IF($B73="N/A","N/A",IF(E73&gt;10,"No",IF(E73&lt;-10,"No","Yes")))</f>
        <v>N/A</v>
      </c>
      <c r="G73" s="140">
        <v>38.544366899000003</v>
      </c>
      <c r="H73" s="138" t="str">
        <f>IF($B73="N/A","N/A",IF(G73&gt;10,"No",IF(G73&lt;-10,"No","Yes")))</f>
        <v>N/A</v>
      </c>
      <c r="I73" s="132">
        <v>19.39</v>
      </c>
      <c r="J73" s="132">
        <v>9.5549999999999997</v>
      </c>
      <c r="K73" s="133" t="s">
        <v>732</v>
      </c>
      <c r="L73" s="134" t="str">
        <f t="shared" si="20"/>
        <v>Yes</v>
      </c>
    </row>
    <row r="74" spans="1:12" x14ac:dyDescent="0.2">
      <c r="A74" s="45" t="s">
        <v>121</v>
      </c>
      <c r="B74" s="136" t="s">
        <v>217</v>
      </c>
      <c r="C74" s="140">
        <v>22.161439339000001</v>
      </c>
      <c r="D74" s="138" t="str">
        <f>IF($B74="N/A","N/A",IF(C74&gt;10,"No",IF(C74&lt;-10,"No","Yes")))</f>
        <v>N/A</v>
      </c>
      <c r="E74" s="140">
        <v>27.924907811000001</v>
      </c>
      <c r="F74" s="138" t="str">
        <f>IF($B74="N/A","N/A",IF(E74&gt;10,"No",IF(E74&lt;-10,"No","Yes")))</f>
        <v>N/A</v>
      </c>
      <c r="G74" s="140">
        <v>17.926221336000001</v>
      </c>
      <c r="H74" s="138" t="str">
        <f>IF($B74="N/A","N/A",IF(G74&gt;10,"No",IF(G74&lt;-10,"No","Yes")))</f>
        <v>N/A</v>
      </c>
      <c r="I74" s="132">
        <v>26.01</v>
      </c>
      <c r="J74" s="132">
        <v>-35.799999999999997</v>
      </c>
      <c r="K74" s="133" t="s">
        <v>732</v>
      </c>
      <c r="L74" s="134" t="str">
        <f t="shared" si="20"/>
        <v>No</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83.807327697000005</v>
      </c>
      <c r="D76" s="138" t="str">
        <f t="shared" ref="D76:D98" si="34">IF($B76="N/A","N/A",IF(C76&gt;10,"No",IF(C76&lt;-10,"No","Yes")))</f>
        <v>N/A</v>
      </c>
      <c r="E76" s="140">
        <v>85.814517158000001</v>
      </c>
      <c r="F76" s="138" t="str">
        <f t="shared" ref="F76:F98" si="35">IF($B76="N/A","N/A",IF(E76&gt;10,"No",IF(E76&lt;-10,"No","Yes")))</f>
        <v>N/A</v>
      </c>
      <c r="G76" s="140">
        <v>85.824461396999993</v>
      </c>
      <c r="H76" s="138" t="str">
        <f t="shared" ref="H76:H98" si="36">IF($B76="N/A","N/A",IF(G76&gt;10,"No",IF(G76&lt;-10,"No","Yes")))</f>
        <v>N/A</v>
      </c>
      <c r="I76" s="132">
        <v>2.395</v>
      </c>
      <c r="J76" s="132">
        <v>1.1599999999999999E-2</v>
      </c>
      <c r="K76" s="133" t="s">
        <v>732</v>
      </c>
      <c r="L76" s="134" t="str">
        <f>IF(J76="Div by 0", "N/A", IF(OR(J76="N/A",K76="N/A"),"N/A", IF(J76&gt;VALUE(MID(K76,1,2)), "No", IF(J76&lt;-1*VALUE(MID(K76,1,2)), "No", "Yes"))))</f>
        <v>Yes</v>
      </c>
    </row>
    <row r="77" spans="1:12" x14ac:dyDescent="0.2">
      <c r="A77" s="45" t="s">
        <v>200</v>
      </c>
      <c r="B77" s="136" t="s">
        <v>217</v>
      </c>
      <c r="C77" s="140">
        <v>0.14091724310000001</v>
      </c>
      <c r="D77" s="138" t="str">
        <f t="shared" si="34"/>
        <v>N/A</v>
      </c>
      <c r="E77" s="140">
        <v>0.15945911469999999</v>
      </c>
      <c r="F77" s="138" t="str">
        <f t="shared" si="35"/>
        <v>N/A</v>
      </c>
      <c r="G77" s="140">
        <v>0</v>
      </c>
      <c r="H77" s="138" t="str">
        <f t="shared" si="36"/>
        <v>N/A</v>
      </c>
      <c r="I77" s="132">
        <v>13.16</v>
      </c>
      <c r="J77" s="132">
        <v>-100</v>
      </c>
      <c r="K77" s="133" t="s">
        <v>732</v>
      </c>
      <c r="L77" s="134" t="str">
        <f t="shared" ref="L77:L81" si="37">IF(J77="Div by 0", "N/A", IF(OR(J77="N/A",K77="N/A"),"N/A", IF(J77&gt;VALUE(MID(K77,1,2)), "No", IF(J77&lt;-1*VALUE(MID(K77,1,2)), "No", "Yes"))))</f>
        <v>No</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99.705228448</v>
      </c>
      <c r="D79" s="138" t="str">
        <f t="shared" si="34"/>
        <v>N/A</v>
      </c>
      <c r="E79" s="140">
        <v>99.796389520999995</v>
      </c>
      <c r="F79" s="138" t="str">
        <f t="shared" si="35"/>
        <v>N/A</v>
      </c>
      <c r="G79" s="140">
        <v>99.419023382999995</v>
      </c>
      <c r="H79" s="138" t="str">
        <f t="shared" si="36"/>
        <v>N/A</v>
      </c>
      <c r="I79" s="132">
        <v>9.1399999999999995E-2</v>
      </c>
      <c r="J79" s="132">
        <v>-0.378</v>
      </c>
      <c r="K79" s="133" t="s">
        <v>732</v>
      </c>
      <c r="L79" s="134" t="str">
        <f t="shared" si="37"/>
        <v>Yes</v>
      </c>
    </row>
    <row r="80" spans="1:12" x14ac:dyDescent="0.2">
      <c r="A80" s="45" t="s">
        <v>203</v>
      </c>
      <c r="B80" s="136" t="s">
        <v>217</v>
      </c>
      <c r="C80" s="140">
        <v>2.4980639999999999E-3</v>
      </c>
      <c r="D80" s="138" t="str">
        <f t="shared" si="34"/>
        <v>N/A</v>
      </c>
      <c r="E80" s="140">
        <v>6.4129284999999998E-3</v>
      </c>
      <c r="F80" s="138" t="str">
        <f t="shared" si="35"/>
        <v>N/A</v>
      </c>
      <c r="G80" s="140">
        <v>0</v>
      </c>
      <c r="H80" s="138" t="str">
        <f t="shared" si="36"/>
        <v>N/A</v>
      </c>
      <c r="I80" s="132">
        <v>156.69999999999999</v>
      </c>
      <c r="J80" s="132">
        <v>-100</v>
      </c>
      <c r="K80" s="133" t="s">
        <v>732</v>
      </c>
      <c r="L80" s="134" t="str">
        <f t="shared" si="37"/>
        <v>No</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434800</v>
      </c>
      <c r="D82" s="138" t="str">
        <f t="shared" si="34"/>
        <v>N/A</v>
      </c>
      <c r="E82" s="149">
        <v>472341</v>
      </c>
      <c r="F82" s="138" t="str">
        <f t="shared" si="35"/>
        <v>N/A</v>
      </c>
      <c r="G82" s="149">
        <v>506771</v>
      </c>
      <c r="H82" s="138" t="str">
        <f t="shared" si="36"/>
        <v>N/A</v>
      </c>
      <c r="I82" s="132">
        <v>8.6340000000000003</v>
      </c>
      <c r="J82" s="132">
        <v>7.2889999999999997</v>
      </c>
      <c r="K82" s="133" t="s">
        <v>732</v>
      </c>
      <c r="L82" s="134" t="str">
        <f t="shared" si="20"/>
        <v>Yes</v>
      </c>
    </row>
    <row r="83" spans="1:12" x14ac:dyDescent="0.2">
      <c r="A83" s="45" t="s">
        <v>1255</v>
      </c>
      <c r="B83" s="136" t="s">
        <v>217</v>
      </c>
      <c r="C83" s="150">
        <v>5.3399264028999998</v>
      </c>
      <c r="D83" s="138" t="str">
        <f t="shared" si="34"/>
        <v>N/A</v>
      </c>
      <c r="E83" s="150">
        <v>8.1276027276999994</v>
      </c>
      <c r="F83" s="138" t="str">
        <f t="shared" si="35"/>
        <v>N/A</v>
      </c>
      <c r="G83" s="150">
        <v>10.152317319</v>
      </c>
      <c r="H83" s="138" t="str">
        <f t="shared" si="36"/>
        <v>N/A</v>
      </c>
      <c r="I83" s="132">
        <v>52.2</v>
      </c>
      <c r="J83" s="132">
        <v>24.91</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0.14489420419999999</v>
      </c>
      <c r="D85" s="138" t="str">
        <f t="shared" si="34"/>
        <v>N/A</v>
      </c>
      <c r="E85" s="150">
        <v>1.54549362E-2</v>
      </c>
      <c r="F85" s="138" t="str">
        <f t="shared" si="35"/>
        <v>N/A</v>
      </c>
      <c r="G85" s="150">
        <v>7.3011281000000001E-3</v>
      </c>
      <c r="H85" s="138" t="str">
        <f t="shared" si="36"/>
        <v>N/A</v>
      </c>
      <c r="I85" s="132">
        <v>-89.3</v>
      </c>
      <c r="J85" s="132">
        <v>-52.8</v>
      </c>
      <c r="K85" s="133" t="s">
        <v>732</v>
      </c>
      <c r="L85" s="134" t="str">
        <f t="shared" si="20"/>
        <v>No</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0</v>
      </c>
      <c r="D87" s="138" t="str">
        <f t="shared" si="34"/>
        <v>N/A</v>
      </c>
      <c r="E87" s="150">
        <v>6.8008070440999999</v>
      </c>
      <c r="F87" s="138" t="str">
        <f t="shared" si="35"/>
        <v>N/A</v>
      </c>
      <c r="G87" s="150">
        <v>0.15135041269999999</v>
      </c>
      <c r="H87" s="138" t="str">
        <f t="shared" si="36"/>
        <v>N/A</v>
      </c>
      <c r="I87" s="132" t="s">
        <v>1743</v>
      </c>
      <c r="J87" s="132">
        <v>-97.8</v>
      </c>
      <c r="K87" s="133" t="s">
        <v>732</v>
      </c>
      <c r="L87" s="134" t="str">
        <f t="shared" si="20"/>
        <v>No</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67.154093836000001</v>
      </c>
      <c r="D89" s="138" t="str">
        <f t="shared" si="34"/>
        <v>N/A</v>
      </c>
      <c r="E89" s="150">
        <v>65.063375824000005</v>
      </c>
      <c r="F89" s="138" t="str">
        <f t="shared" si="35"/>
        <v>N/A</v>
      </c>
      <c r="G89" s="150">
        <v>64.819810130999997</v>
      </c>
      <c r="H89" s="138" t="str">
        <f t="shared" si="36"/>
        <v>N/A</v>
      </c>
      <c r="I89" s="132">
        <v>-3.11</v>
      </c>
      <c r="J89" s="132">
        <v>-0.374</v>
      </c>
      <c r="K89" s="133" t="s">
        <v>732</v>
      </c>
      <c r="L89" s="134" t="str">
        <f t="shared" si="20"/>
        <v>Yes</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1.0754941874999999</v>
      </c>
      <c r="F97" s="138" t="str">
        <f t="shared" si="35"/>
        <v>N/A</v>
      </c>
      <c r="G97" s="150">
        <v>7.4191301396</v>
      </c>
      <c r="H97" s="138" t="str">
        <f t="shared" si="36"/>
        <v>N/A</v>
      </c>
      <c r="I97" s="132" t="s">
        <v>1743</v>
      </c>
      <c r="J97" s="132">
        <v>589.79999999999995</v>
      </c>
      <c r="K97" s="133" t="s">
        <v>732</v>
      </c>
      <c r="L97" s="134" t="str">
        <f t="shared" si="20"/>
        <v>No</v>
      </c>
    </row>
    <row r="98" spans="1:12" x14ac:dyDescent="0.2">
      <c r="A98" s="45" t="s">
        <v>1270</v>
      </c>
      <c r="B98" s="136" t="s">
        <v>217</v>
      </c>
      <c r="C98" s="150">
        <v>27.361085556999999</v>
      </c>
      <c r="D98" s="138" t="str">
        <f t="shared" si="34"/>
        <v>N/A</v>
      </c>
      <c r="E98" s="150">
        <v>18.917265280999999</v>
      </c>
      <c r="F98" s="138" t="str">
        <f t="shared" si="35"/>
        <v>N/A</v>
      </c>
      <c r="G98" s="150">
        <v>17.450090869</v>
      </c>
      <c r="H98" s="138" t="str">
        <f t="shared" si="36"/>
        <v>N/A</v>
      </c>
      <c r="I98" s="132">
        <v>-30.9</v>
      </c>
      <c r="J98" s="132">
        <v>-7.76</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1587498243</v>
      </c>
      <c r="D100" s="138" t="str">
        <f>IF($B100="N/A","N/A",IF(C100&gt;10,"No",IF(C100&lt;-10,"No","Yes")))</f>
        <v>N/A</v>
      </c>
      <c r="E100" s="137">
        <v>1716992258</v>
      </c>
      <c r="F100" s="138" t="str">
        <f>IF($B100="N/A","N/A",IF(E100&gt;10,"No",IF(E100&lt;-10,"No","Yes")))</f>
        <v>N/A</v>
      </c>
      <c r="G100" s="137">
        <v>1660591983</v>
      </c>
      <c r="H100" s="138" t="str">
        <f>IF($B100="N/A","N/A",IF(G100&gt;10,"No",IF(G100&lt;-10,"No","Yes")))</f>
        <v>N/A</v>
      </c>
      <c r="I100" s="132">
        <v>8.157</v>
      </c>
      <c r="J100" s="132">
        <v>-3.28</v>
      </c>
      <c r="K100" s="133" t="s">
        <v>732</v>
      </c>
      <c r="L100" s="134" t="str">
        <f t="shared" ref="L100:L111" si="38">IF(J100="Div by 0", "N/A", IF(K100="N/A","N/A", IF(J100&gt;VALUE(MID(K100,1,2)), "No", IF(J100&lt;-1*VALUE(MID(K100,1,2)), "No", "Yes"))))</f>
        <v>Yes</v>
      </c>
    </row>
    <row r="101" spans="1:12" x14ac:dyDescent="0.2">
      <c r="A101" s="45" t="s">
        <v>455</v>
      </c>
      <c r="B101" s="136" t="s">
        <v>217</v>
      </c>
      <c r="C101" s="137">
        <v>1351172360</v>
      </c>
      <c r="D101" s="138" t="str">
        <f>IF($B101="N/A","N/A",IF(C101&gt;10,"No",IF(C101&lt;-10,"No","Yes")))</f>
        <v>N/A</v>
      </c>
      <c r="E101" s="137">
        <v>1485482171</v>
      </c>
      <c r="F101" s="138" t="str">
        <f>IF($B101="N/A","N/A",IF(E101&gt;10,"No",IF(E101&lt;-10,"No","Yes")))</f>
        <v>N/A</v>
      </c>
      <c r="G101" s="137">
        <v>1438764857</v>
      </c>
      <c r="H101" s="138" t="str">
        <f>IF($B101="N/A","N/A",IF(G101&gt;10,"No",IF(G101&lt;-10,"No","Yes")))</f>
        <v>N/A</v>
      </c>
      <c r="I101" s="132">
        <v>9.94</v>
      </c>
      <c r="J101" s="132">
        <v>-3.14</v>
      </c>
      <c r="K101" s="133" t="s">
        <v>732</v>
      </c>
      <c r="L101" s="134" t="str">
        <f t="shared" si="38"/>
        <v>Yes</v>
      </c>
    </row>
    <row r="102" spans="1:12" x14ac:dyDescent="0.2">
      <c r="A102" s="45" t="s">
        <v>456</v>
      </c>
      <c r="B102" s="136" t="s">
        <v>217</v>
      </c>
      <c r="C102" s="137">
        <v>236325883</v>
      </c>
      <c r="D102" s="138" t="str">
        <f>IF($B102="N/A","N/A",IF(C102&gt;10,"No",IF(C102&lt;-10,"No","Yes")))</f>
        <v>N/A</v>
      </c>
      <c r="E102" s="137">
        <v>231510087</v>
      </c>
      <c r="F102" s="138" t="str">
        <f>IF($B102="N/A","N/A",IF(E102&gt;10,"No",IF(E102&lt;-10,"No","Yes")))</f>
        <v>N/A</v>
      </c>
      <c r="G102" s="137">
        <v>221827126</v>
      </c>
      <c r="H102" s="138" t="str">
        <f>IF($B102="N/A","N/A",IF(G102&gt;10,"No",IF(G102&lt;-10,"No","Yes")))</f>
        <v>N/A</v>
      </c>
      <c r="I102" s="132">
        <v>-2.04</v>
      </c>
      <c r="J102" s="132">
        <v>-4.18</v>
      </c>
      <c r="K102" s="133" t="s">
        <v>732</v>
      </c>
      <c r="L102" s="134" t="str">
        <f t="shared" si="38"/>
        <v>Yes</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1.9080033665</v>
      </c>
      <c r="D104" s="138" t="str">
        <f>IF($B104="N/A","N/A",IF(C104&gt;2,"No",IF(C104&lt;0.9,"No","Yes")))</f>
        <v>Yes</v>
      </c>
      <c r="E104" s="150">
        <v>1.7414943588</v>
      </c>
      <c r="F104" s="138" t="str">
        <f>IF($B104="N/A","N/A",IF(E104&gt;2,"No",IF(E104&lt;0.9,"No","Yes")))</f>
        <v>Yes</v>
      </c>
      <c r="G104" s="150">
        <v>1.7212858688999999</v>
      </c>
      <c r="H104" s="138" t="str">
        <f>IF($B104="N/A","N/A",IF(G104&gt;2,"No",IF(G104&lt;0.9,"No","Yes")))</f>
        <v>Yes</v>
      </c>
      <c r="I104" s="132">
        <v>-8.73</v>
      </c>
      <c r="J104" s="132">
        <v>-1.1599999999999999</v>
      </c>
      <c r="K104" s="133" t="s">
        <v>732</v>
      </c>
      <c r="L104" s="134" t="str">
        <f t="shared" si="38"/>
        <v>Yes</v>
      </c>
    </row>
    <row r="105" spans="1:12" x14ac:dyDescent="0.2">
      <c r="A105" s="45" t="s">
        <v>458</v>
      </c>
      <c r="B105" s="154" t="s">
        <v>299</v>
      </c>
      <c r="C105" s="150">
        <v>1.0262295848</v>
      </c>
      <c r="D105" s="138" t="str">
        <f>IF($B105="N/A","N/A",IF(C105&gt;2,"No",IF(C105&lt;0.9,"No","Yes")))</f>
        <v>Yes</v>
      </c>
      <c r="E105" s="150">
        <v>1.0269330832000001</v>
      </c>
      <c r="F105" s="138" t="str">
        <f>IF($B105="N/A","N/A",IF(E105&gt;2,"No",IF(E105&lt;0.9,"No","Yes")))</f>
        <v>Yes</v>
      </c>
      <c r="G105" s="150">
        <v>1.0267643479999999</v>
      </c>
      <c r="H105" s="138" t="str">
        <f>IF($B105="N/A","N/A",IF(G105&gt;2,"No",IF(G105&lt;0.9,"No","Yes")))</f>
        <v>Yes</v>
      </c>
      <c r="I105" s="132">
        <v>6.8599999999999994E-2</v>
      </c>
      <c r="J105" s="132">
        <v>-1.6E-2</v>
      </c>
      <c r="K105" s="133" t="s">
        <v>732</v>
      </c>
      <c r="L105" s="134" t="str">
        <f t="shared" si="38"/>
        <v>Yes</v>
      </c>
    </row>
    <row r="106" spans="1:12" x14ac:dyDescent="0.2">
      <c r="A106" s="45" t="s">
        <v>459</v>
      </c>
      <c r="B106" s="154" t="s">
        <v>299</v>
      </c>
      <c r="C106" s="150">
        <v>0.98056363840000005</v>
      </c>
      <c r="D106" s="138" t="str">
        <f>IF($B106="N/A","N/A",IF(C106&gt;2,"No",IF(C106&lt;0.9,"No","Yes")))</f>
        <v>Yes</v>
      </c>
      <c r="E106" s="150">
        <v>0.90553000890000002</v>
      </c>
      <c r="F106" s="138" t="str">
        <f>IF($B106="N/A","N/A",IF(E106&gt;2,"No",IF(E106&lt;0.9,"No","Yes")))</f>
        <v>Yes</v>
      </c>
      <c r="G106" s="150">
        <v>0.89633669630000001</v>
      </c>
      <c r="H106" s="138" t="str">
        <f>IF($B106="N/A","N/A",IF(G106&gt;2,"No",IF(G106&lt;0.9,"No","Yes")))</f>
        <v>No</v>
      </c>
      <c r="I106" s="132">
        <v>-7.65</v>
      </c>
      <c r="J106" s="132">
        <v>-1.02</v>
      </c>
      <c r="K106" s="133" t="s">
        <v>732</v>
      </c>
      <c r="L106" s="134" t="str">
        <f t="shared" si="38"/>
        <v>Yes</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412.49331059000002</v>
      </c>
      <c r="D108" s="138" t="str">
        <f>IF($B108="N/A","N/A",IF(C108&gt;10,"No",IF(C108&lt;-10,"No","Yes")))</f>
        <v>N/A</v>
      </c>
      <c r="E108" s="137">
        <v>372.90606070000001</v>
      </c>
      <c r="F108" s="138" t="str">
        <f>IF($B108="N/A","N/A",IF(E108&gt;10,"No",IF(E108&lt;-10,"No","Yes")))</f>
        <v>N/A</v>
      </c>
      <c r="G108" s="137">
        <v>332.11759952</v>
      </c>
      <c r="H108" s="138" t="str">
        <f>IF($B108="N/A","N/A",IF(G108&gt;10,"No",IF(G108&lt;-10,"No","Yes")))</f>
        <v>N/A</v>
      </c>
      <c r="I108" s="132">
        <v>-9.6</v>
      </c>
      <c r="J108" s="132">
        <v>-10.9</v>
      </c>
      <c r="K108" s="133" t="s">
        <v>732</v>
      </c>
      <c r="L108" s="134" t="str">
        <f t="shared" si="38"/>
        <v>Yes</v>
      </c>
    </row>
    <row r="109" spans="1:12" x14ac:dyDescent="0.2">
      <c r="A109" s="45" t="s">
        <v>1273</v>
      </c>
      <c r="B109" s="136" t="s">
        <v>217</v>
      </c>
      <c r="C109" s="137">
        <v>358.91487125999998</v>
      </c>
      <c r="D109" s="138" t="str">
        <f>IF($B109="N/A","N/A",IF(C109&gt;10,"No",IF(C109&lt;-10,"No","Yes")))</f>
        <v>N/A</v>
      </c>
      <c r="E109" s="137">
        <v>354.65486117</v>
      </c>
      <c r="F109" s="138" t="str">
        <f>IF($B109="N/A","N/A",IF(E109&gt;10,"No",IF(E109&lt;-10,"No","Yes")))</f>
        <v>N/A</v>
      </c>
      <c r="G109" s="137">
        <v>316.68478683000001</v>
      </c>
      <c r="H109" s="138" t="str">
        <f>IF($B109="N/A","N/A",IF(G109&gt;10,"No",IF(G109&lt;-10,"No","Yes")))</f>
        <v>N/A</v>
      </c>
      <c r="I109" s="132">
        <v>-1.19</v>
      </c>
      <c r="J109" s="132">
        <v>-10.7</v>
      </c>
      <c r="K109" s="133" t="s">
        <v>732</v>
      </c>
      <c r="L109" s="134" t="str">
        <f t="shared" si="38"/>
        <v>Yes</v>
      </c>
    </row>
    <row r="110" spans="1:12" x14ac:dyDescent="0.2">
      <c r="A110" s="45" t="s">
        <v>1274</v>
      </c>
      <c r="B110" s="136" t="s">
        <v>217</v>
      </c>
      <c r="C110" s="137">
        <v>66.595846373000001</v>
      </c>
      <c r="D110" s="138" t="str">
        <f>IF($B110="N/A","N/A",IF(C110&gt;10,"No",IF(C110&lt;-10,"No","Yes")))</f>
        <v>N/A</v>
      </c>
      <c r="E110" s="137">
        <v>56.398306955000002</v>
      </c>
      <c r="F110" s="138" t="str">
        <f>IF($B110="N/A","N/A",IF(E110&gt;10,"No",IF(E110&lt;-10,"No","Yes")))</f>
        <v>N/A</v>
      </c>
      <c r="G110" s="137">
        <v>50.4438484</v>
      </c>
      <c r="H110" s="138" t="str">
        <f>IF($B110="N/A","N/A",IF(G110&gt;10,"No",IF(G110&lt;-10,"No","Yes")))</f>
        <v>N/A</v>
      </c>
      <c r="I110" s="132">
        <v>-15.3</v>
      </c>
      <c r="J110" s="132">
        <v>-10.6</v>
      </c>
      <c r="K110" s="133" t="s">
        <v>732</v>
      </c>
      <c r="L110" s="134" t="str">
        <f t="shared" si="38"/>
        <v>Yes</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95.638030423999993</v>
      </c>
      <c r="D112" s="138" t="str">
        <f>IF(OR($B112="N/A",$C112="N/A"),"N/A",IF(C112&gt;98,"Yes","No"))</f>
        <v>No</v>
      </c>
      <c r="E112" s="150">
        <v>92.619347254000004</v>
      </c>
      <c r="F112" s="138" t="str">
        <f>IF(OR($B112="N/A",$E112="N/A"),"N/A",IF(E112&gt;98,"Yes","No"))</f>
        <v>No</v>
      </c>
      <c r="G112" s="150">
        <v>91.603342550999997</v>
      </c>
      <c r="H112" s="138" t="str">
        <f t="shared" ref="H112:H115" si="39">IF($B112="N/A","N/A",IF(G112&gt;98,"Yes","No"))</f>
        <v>No</v>
      </c>
      <c r="I112" s="132">
        <v>-3.16</v>
      </c>
      <c r="J112" s="132">
        <v>-1.1000000000000001</v>
      </c>
      <c r="K112" s="133" t="s">
        <v>732</v>
      </c>
      <c r="L112" s="134" t="str">
        <f>IF(J112="Div by 0", "N/A", IF(OR(J112="N/A",K112="N/A"),"N/A", IF(J112&gt;VALUE(MID(K112,1,2)), "No", IF(J112&lt;-1*VALUE(MID(K112,1,2)), "No", "Yes"))))</f>
        <v>Yes</v>
      </c>
    </row>
    <row r="113" spans="1:12" x14ac:dyDescent="0.2">
      <c r="A113" s="45" t="s">
        <v>461</v>
      </c>
      <c r="B113" s="135" t="s">
        <v>300</v>
      </c>
      <c r="C113" s="150">
        <v>99.896619534999999</v>
      </c>
      <c r="D113" s="138" t="str">
        <f t="shared" ref="D113:D115" si="40">IF(OR($B113="N/A",$C113="N/A"),"N/A",IF(C113&gt;98,"Yes","No"))</f>
        <v>Yes</v>
      </c>
      <c r="E113" s="150">
        <v>99.821380305000005</v>
      </c>
      <c r="F113" s="138" t="str">
        <f t="shared" ref="F113:F115" si="41">IF(OR($B113="N/A",$E113="N/A"),"N/A",IF(E113&gt;98,"Yes","No"))</f>
        <v>Yes</v>
      </c>
      <c r="G113" s="150">
        <v>99.784917121999996</v>
      </c>
      <c r="H113" s="138" t="str">
        <f t="shared" si="39"/>
        <v>Yes</v>
      </c>
      <c r="I113" s="132">
        <v>-7.4999999999999997E-2</v>
      </c>
      <c r="J113" s="132">
        <v>-3.6999999999999998E-2</v>
      </c>
      <c r="K113" s="133" t="s">
        <v>732</v>
      </c>
      <c r="L113" s="134" t="str">
        <f t="shared" ref="L113:L115" si="42">IF(J113="Div by 0", "N/A", IF(OR(J113="N/A",K113="N/A"),"N/A", IF(J113&gt;VALUE(MID(K113,1,2)), "No", IF(J113&lt;-1*VALUE(MID(K113,1,2)), "No", "Yes"))))</f>
        <v>Yes</v>
      </c>
    </row>
    <row r="114" spans="1:12" x14ac:dyDescent="0.2">
      <c r="A114" s="45" t="s">
        <v>462</v>
      </c>
      <c r="B114" s="135" t="s">
        <v>300</v>
      </c>
      <c r="C114" s="150">
        <v>95.260324210999997</v>
      </c>
      <c r="D114" s="138" t="str">
        <f t="shared" si="40"/>
        <v>No</v>
      </c>
      <c r="E114" s="150">
        <v>91.670032096</v>
      </c>
      <c r="F114" s="138" t="str">
        <f t="shared" si="41"/>
        <v>No</v>
      </c>
      <c r="G114" s="150">
        <v>90.648104344999993</v>
      </c>
      <c r="H114" s="138" t="str">
        <f t="shared" si="39"/>
        <v>No</v>
      </c>
      <c r="I114" s="132">
        <v>-3.77</v>
      </c>
      <c r="J114" s="132">
        <v>-1.1100000000000001</v>
      </c>
      <c r="K114" s="133" t="s">
        <v>732</v>
      </c>
      <c r="L114" s="134" t="str">
        <f t="shared" si="42"/>
        <v>Yes</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414079</v>
      </c>
      <c r="D116" s="138" t="str">
        <f>IF($B116="N/A","N/A",IF(C116&gt;10,"No",IF(C116&lt;-10,"No","Yes")))</f>
        <v>N/A</v>
      </c>
      <c r="E116" s="155">
        <v>483128</v>
      </c>
      <c r="F116" s="138" t="str">
        <f>IF($B116="N/A","N/A",IF(E116&gt;10,"No",IF(E116&lt;-10,"No","Yes")))</f>
        <v>N/A</v>
      </c>
      <c r="G116" s="155">
        <v>499020</v>
      </c>
      <c r="H116" s="138" t="str">
        <f>IF($B116="N/A","N/A",IF(G116&gt;10,"No",IF(G116&lt;-10,"No","Yes")))</f>
        <v>N/A</v>
      </c>
      <c r="I116" s="132">
        <v>16.68</v>
      </c>
      <c r="J116" s="132">
        <v>3.2890000000000001</v>
      </c>
      <c r="K116" s="135" t="s">
        <v>732</v>
      </c>
      <c r="L116" s="134" t="str">
        <f>IF(J116="Div by 0", "N/A", IF(OR(J116="N/A",K116="N/A"),"N/A", IF(J116&gt;VALUE(MID(K116,1,2)), "No", IF(J116&lt;-1*VALUE(MID(K116,1,2)), "No", "Yes"))))</f>
        <v>Yes</v>
      </c>
    </row>
    <row r="117" spans="1:12" x14ac:dyDescent="0.2">
      <c r="A117" s="3" t="s">
        <v>215</v>
      </c>
      <c r="B117" s="135" t="s">
        <v>217</v>
      </c>
      <c r="C117" s="150">
        <v>85.392159466999999</v>
      </c>
      <c r="D117" s="138" t="str">
        <f>IF($B117="N/A","N/A",IF(C117&gt;10,"No",IF(C117&lt;-10,"No","Yes")))</f>
        <v>N/A</v>
      </c>
      <c r="E117" s="150">
        <v>87.471850110000005</v>
      </c>
      <c r="F117" s="138" t="str">
        <f>IF($B117="N/A","N/A",IF(E117&gt;10,"No",IF(E117&lt;-10,"No","Yes")))</f>
        <v>N/A</v>
      </c>
      <c r="G117" s="150">
        <v>88.286241032000007</v>
      </c>
      <c r="H117" s="138" t="str">
        <f>IF($B117="N/A","N/A",IF(G117&gt;10,"No",IF(G117&lt;-10,"No","Yes")))</f>
        <v>N/A</v>
      </c>
      <c r="I117" s="132">
        <v>2.4350000000000001</v>
      </c>
      <c r="J117" s="132">
        <v>0.93100000000000005</v>
      </c>
      <c r="K117" s="135" t="s">
        <v>732</v>
      </c>
      <c r="L117" s="134" t="str">
        <f>IF(J117="Div by 0", "N/A", IF(OR(J117="N/A",K117="N/A"),"N/A", IF(J117&gt;VALUE(MID(K117,1,2)), "No", IF(J117&lt;-1*VALUE(MID(K117,1,2)), "No", "Yes"))))</f>
        <v>Yes</v>
      </c>
    </row>
    <row r="118" spans="1:12" x14ac:dyDescent="0.2">
      <c r="A118" s="4" t="s">
        <v>1630</v>
      </c>
      <c r="B118" s="135" t="s">
        <v>217</v>
      </c>
      <c r="C118" s="131">
        <v>1023912</v>
      </c>
      <c r="D118" s="130" t="str">
        <f>IF($B118="N/A","N/A",IF(C118&gt;10,"No",IF(C118&lt;-10,"No","Yes")))</f>
        <v>N/A</v>
      </c>
      <c r="E118" s="131">
        <v>3802157</v>
      </c>
      <c r="F118" s="130" t="str">
        <f>IF($B118="N/A","N/A",IF(E118&gt;10,"No",IF(E118&lt;-10,"No","Yes")))</f>
        <v>N/A</v>
      </c>
      <c r="G118" s="131">
        <v>34142</v>
      </c>
      <c r="H118" s="130" t="str">
        <f>IF($B118="N/A","N/A",IF(G118&gt;10,"No",IF(G118&lt;-10,"No","Yes")))</f>
        <v>N/A</v>
      </c>
      <c r="I118" s="139">
        <v>271.3</v>
      </c>
      <c r="J118" s="139">
        <v>-99.1</v>
      </c>
      <c r="K118" s="135" t="s">
        <v>732</v>
      </c>
      <c r="L118" s="134" t="str">
        <f>IF(J118="Div by 0", "N/A", IF(K118="N/A","N/A", IF(J118&gt;VALUE(MID(K118,1,2)), "No", IF(J118&lt;-1*VALUE(MID(K118,1,2)), "No", "Yes"))))</f>
        <v>No</v>
      </c>
    </row>
    <row r="119" spans="1:12" x14ac:dyDescent="0.2">
      <c r="A119" s="4" t="s">
        <v>1631</v>
      </c>
      <c r="B119" s="135" t="s">
        <v>217</v>
      </c>
      <c r="C119" s="131">
        <v>173741024</v>
      </c>
      <c r="D119" s="130" t="str">
        <f>IF($B119="N/A","N/A",IF(C119&gt;10,"No",IF(C119&lt;-10,"No","Yes")))</f>
        <v>N/A</v>
      </c>
      <c r="E119" s="131">
        <v>75733363</v>
      </c>
      <c r="F119" s="130" t="str">
        <f>IF($B119="N/A","N/A",IF(E119&gt;10,"No",IF(E119&lt;-10,"No","Yes")))</f>
        <v>N/A</v>
      </c>
      <c r="G119" s="131">
        <v>36902983</v>
      </c>
      <c r="H119" s="130" t="str">
        <f>IF($B119="N/A","N/A",IF(G119&gt;10,"No",IF(G119&lt;-10,"No","Yes")))</f>
        <v>N/A</v>
      </c>
      <c r="I119" s="139">
        <v>-56.4</v>
      </c>
      <c r="J119" s="139">
        <v>-51.3</v>
      </c>
      <c r="K119" s="135" t="s">
        <v>732</v>
      </c>
      <c r="L119" s="134" t="str">
        <f>IF(J119="Div by 0", "N/A", IF(K119="N/A","N/A", IF(J119&gt;VALUE(MID(K119,1,2)), "No", IF(J119&lt;-1*VALUE(MID(K119,1,2)), "No", "Yes"))))</f>
        <v>No</v>
      </c>
    </row>
    <row r="120" spans="1:12" x14ac:dyDescent="0.2">
      <c r="A120" s="4" t="s">
        <v>1632</v>
      </c>
      <c r="B120" s="135" t="s">
        <v>217</v>
      </c>
      <c r="C120" s="152">
        <v>18453</v>
      </c>
      <c r="D120" s="130" t="str">
        <f>IF($B120="N/A","N/A",IF(C120&gt;10,"No",IF(C120&lt;-10,"No","Yes")))</f>
        <v>N/A</v>
      </c>
      <c r="E120" s="152">
        <v>39168</v>
      </c>
      <c r="F120" s="130" t="str">
        <f>IF($B120="N/A","N/A",IF(E120&gt;10,"No",IF(E120&lt;-10,"No","Yes")))</f>
        <v>N/A</v>
      </c>
      <c r="G120" s="152">
        <v>41057</v>
      </c>
      <c r="H120" s="130" t="str">
        <f>IF($B120="N/A","N/A",IF(G120&gt;10,"No",IF(G120&lt;-10,"No","Yes")))</f>
        <v>N/A</v>
      </c>
      <c r="I120" s="139">
        <v>112.3</v>
      </c>
      <c r="J120" s="139">
        <v>4.8230000000000004</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14753</v>
      </c>
      <c r="F121" s="134" t="str">
        <f t="shared" si="43"/>
        <v>N/A</v>
      </c>
      <c r="G121" s="152">
        <v>14571</v>
      </c>
      <c r="H121" s="134" t="str">
        <f t="shared" si="43"/>
        <v>N/A</v>
      </c>
      <c r="I121" s="139" t="s">
        <v>217</v>
      </c>
      <c r="J121" s="139">
        <v>-1.23</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23739</v>
      </c>
      <c r="F122" s="134" t="str">
        <f t="shared" si="43"/>
        <v>N/A</v>
      </c>
      <c r="G122" s="152">
        <v>26186</v>
      </c>
      <c r="H122" s="134" t="str">
        <f t="shared" si="43"/>
        <v>N/A</v>
      </c>
      <c r="I122" s="139" t="s">
        <v>217</v>
      </c>
      <c r="J122" s="139">
        <v>10.31</v>
      </c>
      <c r="K122" s="141" t="s">
        <v>732</v>
      </c>
      <c r="L122" s="134" t="str">
        <f t="shared" si="44"/>
        <v>Yes</v>
      </c>
    </row>
    <row r="123" spans="1:12" x14ac:dyDescent="0.2">
      <c r="A123" s="4" t="s">
        <v>1635</v>
      </c>
      <c r="B123" s="141" t="s">
        <v>217</v>
      </c>
      <c r="C123" s="152" t="s">
        <v>217</v>
      </c>
      <c r="D123" s="134" t="str">
        <f t="shared" si="43"/>
        <v>N/A</v>
      </c>
      <c r="E123" s="152">
        <v>460</v>
      </c>
      <c r="F123" s="134" t="str">
        <f t="shared" si="43"/>
        <v>N/A</v>
      </c>
      <c r="G123" s="152">
        <v>21</v>
      </c>
      <c r="H123" s="134" t="str">
        <f t="shared" si="43"/>
        <v>N/A</v>
      </c>
      <c r="I123" s="139" t="s">
        <v>217</v>
      </c>
      <c r="J123" s="139">
        <v>-95.4</v>
      </c>
      <c r="K123" s="141" t="s">
        <v>732</v>
      </c>
      <c r="L123" s="134" t="str">
        <f t="shared" si="44"/>
        <v>No</v>
      </c>
    </row>
    <row r="124" spans="1:12" x14ac:dyDescent="0.2">
      <c r="A124" s="4" t="s">
        <v>1636</v>
      </c>
      <c r="B124" s="141" t="s">
        <v>217</v>
      </c>
      <c r="C124" s="152" t="s">
        <v>217</v>
      </c>
      <c r="D124" s="134" t="str">
        <f t="shared" si="43"/>
        <v>N/A</v>
      </c>
      <c r="E124" s="152">
        <v>216</v>
      </c>
      <c r="F124" s="134" t="str">
        <f t="shared" si="43"/>
        <v>N/A</v>
      </c>
      <c r="G124" s="152">
        <v>279</v>
      </c>
      <c r="H124" s="134" t="str">
        <f t="shared" si="43"/>
        <v>N/A</v>
      </c>
      <c r="I124" s="139" t="s">
        <v>217</v>
      </c>
      <c r="J124" s="139">
        <v>29.17</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7.0139743063999997</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91.606940777000005</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39.050942495999998</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5.8304667000000001E-3</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0.19617356089999999</v>
      </c>
      <c r="H129" s="134" t="str">
        <f t="shared" si="43"/>
        <v>N/A</v>
      </c>
      <c r="I129" s="132" t="s">
        <v>217</v>
      </c>
      <c r="J129" s="132" t="s">
        <v>217</v>
      </c>
      <c r="K129" s="141" t="s">
        <v>732</v>
      </c>
      <c r="L129" s="134" t="str">
        <f t="shared" si="45"/>
        <v>N/A</v>
      </c>
    </row>
    <row r="130" spans="1:12" ht="25.5" x14ac:dyDescent="0.2">
      <c r="A130" s="2" t="s">
        <v>1642</v>
      </c>
      <c r="B130" s="141" t="s">
        <v>217</v>
      </c>
      <c r="C130" s="156">
        <v>61.567224840999998</v>
      </c>
      <c r="D130" s="134" t="str">
        <f t="shared" si="43"/>
        <v>N/A</v>
      </c>
      <c r="E130" s="156">
        <v>87.931474672999997</v>
      </c>
      <c r="F130" s="134" t="str">
        <f t="shared" si="43"/>
        <v>N/A</v>
      </c>
      <c r="G130" s="156">
        <v>92.573738947999999</v>
      </c>
      <c r="H130" s="134" t="str">
        <f t="shared" si="43"/>
        <v>N/A</v>
      </c>
      <c r="I130" s="132">
        <v>42.82</v>
      </c>
      <c r="J130" s="132">
        <v>5.2789999999999999</v>
      </c>
      <c r="K130" s="135" t="s">
        <v>732</v>
      </c>
      <c r="L130" s="134" t="str">
        <f>IF(J130="Div by 0", "N/A", IF(OR(J130="N/A",K130="N/A"),"N/A", IF(J130&gt;VALUE(MID(K130,1,2)), "No", IF(J130&lt;-1*VALUE(MID(K130,1,2)), "No", "Yes"))))</f>
        <v>Yes</v>
      </c>
    </row>
    <row r="131" spans="1:12" ht="25.5" x14ac:dyDescent="0.2">
      <c r="A131" s="2" t="s">
        <v>1643</v>
      </c>
      <c r="B131" s="141" t="s">
        <v>217</v>
      </c>
      <c r="C131" s="156" t="s">
        <v>217</v>
      </c>
      <c r="D131" s="134" t="str">
        <f t="shared" si="43"/>
        <v>N/A</v>
      </c>
      <c r="E131" s="156">
        <v>85.921507489999996</v>
      </c>
      <c r="F131" s="134" t="str">
        <f t="shared" si="43"/>
        <v>N/A</v>
      </c>
      <c r="G131" s="156">
        <v>90.041863976000002</v>
      </c>
      <c r="H131" s="134" t="str">
        <f t="shared" si="43"/>
        <v>N/A</v>
      </c>
      <c r="I131" s="132" t="s">
        <v>217</v>
      </c>
      <c r="J131" s="132">
        <v>4.7949999999999999</v>
      </c>
      <c r="K131" s="141" t="s">
        <v>732</v>
      </c>
      <c r="L131" s="134" t="str">
        <f t="shared" si="44"/>
        <v>Yes</v>
      </c>
    </row>
    <row r="132" spans="1:12" ht="25.5" x14ac:dyDescent="0.2">
      <c r="A132" s="2" t="s">
        <v>496</v>
      </c>
      <c r="B132" s="141" t="s">
        <v>217</v>
      </c>
      <c r="C132" s="156" t="s">
        <v>217</v>
      </c>
      <c r="D132" s="134" t="str">
        <f t="shared" si="43"/>
        <v>N/A</v>
      </c>
      <c r="E132" s="156">
        <v>89.978516365000004</v>
      </c>
      <c r="F132" s="134" t="str">
        <f t="shared" si="43"/>
        <v>N/A</v>
      </c>
      <c r="G132" s="156">
        <v>94.050255862</v>
      </c>
      <c r="H132" s="134" t="str">
        <f t="shared" si="43"/>
        <v>N/A</v>
      </c>
      <c r="I132" s="132" t="s">
        <v>217</v>
      </c>
      <c r="J132" s="132">
        <v>4.5250000000000004</v>
      </c>
      <c r="K132" s="141" t="s">
        <v>732</v>
      </c>
      <c r="L132" s="134" t="str">
        <f t="shared" si="44"/>
        <v>Yes</v>
      </c>
    </row>
    <row r="133" spans="1:12" ht="25.5" x14ac:dyDescent="0.2">
      <c r="A133" s="2" t="s">
        <v>497</v>
      </c>
      <c r="B133" s="141" t="s">
        <v>217</v>
      </c>
      <c r="C133" s="156" t="s">
        <v>217</v>
      </c>
      <c r="D133" s="134" t="str">
        <f t="shared" si="43"/>
        <v>N/A</v>
      </c>
      <c r="E133" s="156">
        <v>50.434782609000003</v>
      </c>
      <c r="F133" s="134" t="str">
        <f t="shared" si="43"/>
        <v>N/A</v>
      </c>
      <c r="G133" s="156">
        <v>61.904761905000001</v>
      </c>
      <c r="H133" s="134" t="str">
        <f t="shared" si="43"/>
        <v>N/A</v>
      </c>
      <c r="I133" s="132" t="s">
        <v>217</v>
      </c>
      <c r="J133" s="132">
        <v>22.74</v>
      </c>
      <c r="K133" s="141" t="s">
        <v>732</v>
      </c>
      <c r="L133" s="134" t="str">
        <f t="shared" si="44"/>
        <v>Yes</v>
      </c>
    </row>
    <row r="134" spans="1:12" ht="25.5" x14ac:dyDescent="0.2">
      <c r="A134" s="2" t="s">
        <v>498</v>
      </c>
      <c r="B134" s="141" t="s">
        <v>217</v>
      </c>
      <c r="C134" s="156" t="s">
        <v>217</v>
      </c>
      <c r="D134" s="134" t="str">
        <f t="shared" si="43"/>
        <v>N/A</v>
      </c>
      <c r="E134" s="156">
        <v>80.092592593000006</v>
      </c>
      <c r="F134" s="134" t="str">
        <f t="shared" si="43"/>
        <v>N/A</v>
      </c>
      <c r="G134" s="156">
        <v>88.530465950000007</v>
      </c>
      <c r="H134" s="134" t="str">
        <f t="shared" si="43"/>
        <v>N/A</v>
      </c>
      <c r="I134" s="132" t="s">
        <v>217</v>
      </c>
      <c r="J134" s="132">
        <v>10.54</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17.511744280999999</v>
      </c>
      <c r="F135" s="138" t="str">
        <f t="shared" ref="F135:F141" si="47">IF($B135="N/A","N/A",IF(E135&gt;10,"No",IF(E135&lt;-10,"No","Yes")))</f>
        <v>N/A</v>
      </c>
      <c r="G135" s="156">
        <v>9.2456828311999999</v>
      </c>
      <c r="H135" s="138" t="str">
        <f t="shared" ref="H135:H141" si="48">IF($B135="N/A","N/A",IF(G135&gt;10,"No",IF(G135&lt;-10,"No","Yes")))</f>
        <v>N/A</v>
      </c>
      <c r="I135" s="132" t="s">
        <v>217</v>
      </c>
      <c r="J135" s="132">
        <v>-47.2</v>
      </c>
      <c r="K135" s="141" t="s">
        <v>732</v>
      </c>
      <c r="L135" s="134" t="str">
        <f t="shared" si="44"/>
        <v>No</v>
      </c>
    </row>
    <row r="136" spans="1:12" ht="25.5" x14ac:dyDescent="0.2">
      <c r="A136" s="2" t="s">
        <v>500</v>
      </c>
      <c r="B136" s="136" t="s">
        <v>217</v>
      </c>
      <c r="C136" s="156" t="s">
        <v>217</v>
      </c>
      <c r="D136" s="138" t="str">
        <f t="shared" si="46"/>
        <v>N/A</v>
      </c>
      <c r="E136" s="156">
        <v>1.6416462418</v>
      </c>
      <c r="F136" s="138" t="str">
        <f t="shared" si="47"/>
        <v>N/A</v>
      </c>
      <c r="G136" s="156">
        <v>3.0226270793999999</v>
      </c>
      <c r="H136" s="138" t="str">
        <f t="shared" si="48"/>
        <v>N/A</v>
      </c>
      <c r="I136" s="132" t="s">
        <v>217</v>
      </c>
      <c r="J136" s="132">
        <v>84.12</v>
      </c>
      <c r="K136" s="141" t="s">
        <v>732</v>
      </c>
      <c r="L136" s="134" t="str">
        <f t="shared" si="44"/>
        <v>No</v>
      </c>
    </row>
    <row r="137" spans="1:12" ht="25.5" x14ac:dyDescent="0.2">
      <c r="A137" s="2" t="s">
        <v>501</v>
      </c>
      <c r="B137" s="136" t="s">
        <v>217</v>
      </c>
      <c r="C137" s="156" t="s">
        <v>217</v>
      </c>
      <c r="D137" s="138" t="str">
        <f t="shared" si="46"/>
        <v>N/A</v>
      </c>
      <c r="E137" s="156">
        <v>34.063521242</v>
      </c>
      <c r="F137" s="138" t="str">
        <f t="shared" si="47"/>
        <v>N/A</v>
      </c>
      <c r="G137" s="156">
        <v>35.402002095</v>
      </c>
      <c r="H137" s="138" t="str">
        <f t="shared" si="48"/>
        <v>N/A</v>
      </c>
      <c r="I137" s="132" t="s">
        <v>217</v>
      </c>
      <c r="J137" s="132">
        <v>3.9289999999999998</v>
      </c>
      <c r="K137" s="141" t="s">
        <v>732</v>
      </c>
      <c r="L137" s="134" t="str">
        <f t="shared" si="44"/>
        <v>Yes</v>
      </c>
    </row>
    <row r="138" spans="1:12" ht="25.5" x14ac:dyDescent="0.2">
      <c r="A138" s="2" t="s">
        <v>502</v>
      </c>
      <c r="B138" s="136" t="s">
        <v>217</v>
      </c>
      <c r="C138" s="156" t="s">
        <v>217</v>
      </c>
      <c r="D138" s="138" t="str">
        <f t="shared" si="46"/>
        <v>N/A</v>
      </c>
      <c r="E138" s="156">
        <v>19.551674837</v>
      </c>
      <c r="F138" s="138" t="str">
        <f t="shared" si="47"/>
        <v>N/A</v>
      </c>
      <c r="G138" s="156">
        <v>25.140658109</v>
      </c>
      <c r="H138" s="138" t="str">
        <f t="shared" si="48"/>
        <v>N/A</v>
      </c>
      <c r="I138" s="132" t="s">
        <v>217</v>
      </c>
      <c r="J138" s="132">
        <v>28.59</v>
      </c>
      <c r="K138" s="141" t="s">
        <v>732</v>
      </c>
      <c r="L138" s="134" t="str">
        <f t="shared" si="44"/>
        <v>Yes</v>
      </c>
    </row>
    <row r="139" spans="1:12" ht="25.5" x14ac:dyDescent="0.2">
      <c r="A139" s="2" t="s">
        <v>503</v>
      </c>
      <c r="B139" s="136" t="s">
        <v>217</v>
      </c>
      <c r="C139" s="156" t="s">
        <v>217</v>
      </c>
      <c r="D139" s="138" t="str">
        <f t="shared" si="46"/>
        <v>N/A</v>
      </c>
      <c r="E139" s="156">
        <v>33.335886438000003</v>
      </c>
      <c r="F139" s="138" t="str">
        <f t="shared" si="47"/>
        <v>N/A</v>
      </c>
      <c r="G139" s="156">
        <v>39.659497770999998</v>
      </c>
      <c r="H139" s="138" t="str">
        <f t="shared" si="48"/>
        <v>N/A</v>
      </c>
      <c r="I139" s="132" t="s">
        <v>217</v>
      </c>
      <c r="J139" s="132">
        <v>18.97</v>
      </c>
      <c r="K139" s="141" t="s">
        <v>732</v>
      </c>
      <c r="L139" s="134" t="str">
        <f t="shared" si="44"/>
        <v>Yes</v>
      </c>
    </row>
    <row r="140" spans="1:12" ht="25.5" x14ac:dyDescent="0.2">
      <c r="A140" s="2" t="s">
        <v>504</v>
      </c>
      <c r="B140" s="136" t="s">
        <v>217</v>
      </c>
      <c r="C140" s="156" t="s">
        <v>217</v>
      </c>
      <c r="D140" s="138" t="str">
        <f t="shared" si="46"/>
        <v>N/A</v>
      </c>
      <c r="E140" s="156">
        <v>17.481107026</v>
      </c>
      <c r="F140" s="138" t="str">
        <f t="shared" si="47"/>
        <v>N/A</v>
      </c>
      <c r="G140" s="156">
        <v>13.26205032</v>
      </c>
      <c r="H140" s="138" t="str">
        <f t="shared" si="48"/>
        <v>N/A</v>
      </c>
      <c r="I140" s="132" t="s">
        <v>217</v>
      </c>
      <c r="J140" s="132">
        <v>-24.1</v>
      </c>
      <c r="K140" s="141" t="s">
        <v>732</v>
      </c>
      <c r="L140" s="134" t="str">
        <f t="shared" si="44"/>
        <v>Yes</v>
      </c>
    </row>
    <row r="141" spans="1:12" ht="25.5" x14ac:dyDescent="0.2">
      <c r="A141" s="2" t="s">
        <v>505</v>
      </c>
      <c r="B141" s="136" t="s">
        <v>217</v>
      </c>
      <c r="C141" s="156" t="s">
        <v>217</v>
      </c>
      <c r="D141" s="138" t="str">
        <f t="shared" si="46"/>
        <v>N/A</v>
      </c>
      <c r="E141" s="156">
        <v>0</v>
      </c>
      <c r="F141" s="138" t="str">
        <f t="shared" si="47"/>
        <v>N/A</v>
      </c>
      <c r="G141" s="156">
        <v>29.629539421</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266.99091095</v>
      </c>
      <c r="F142" s="134" t="str">
        <f t="shared" ref="F142" si="50">IF($B142="N/A","N/A",IF(E142&lt;0,"No","Yes"))</f>
        <v>N/A</v>
      </c>
      <c r="G142" s="156">
        <v>364.73682929</v>
      </c>
      <c r="H142" s="134" t="str">
        <f t="shared" ref="H142" si="51">IF($B142="N/A","N/A",IF(G142&lt;0,"No","Yes"))</f>
        <v>N/A</v>
      </c>
      <c r="I142" s="132" t="s">
        <v>217</v>
      </c>
      <c r="J142" s="132">
        <v>36.61</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395626</v>
      </c>
      <c r="D150" s="130" t="str">
        <f t="shared" ref="D150:D172" si="56">IF($B150="N/A","N/A",IF(C150&gt;10,"No",IF(C150&lt;-10,"No","Yes")))</f>
        <v>N/A</v>
      </c>
      <c r="E150" s="152">
        <v>443960</v>
      </c>
      <c r="F150" s="130" t="str">
        <f t="shared" ref="F150:F172" si="57">IF($B150="N/A","N/A",IF(E150&gt;10,"No",IF(E150&lt;-10,"No","Yes")))</f>
        <v>N/A</v>
      </c>
      <c r="G150" s="152">
        <v>457963</v>
      </c>
      <c r="H150" s="130" t="str">
        <f t="shared" ref="H150:H172" si="58">IF($B150="N/A","N/A",IF(G150&gt;10,"No",IF(G150&lt;-10,"No","Yes")))</f>
        <v>N/A</v>
      </c>
      <c r="I150" s="132">
        <v>12.22</v>
      </c>
      <c r="J150" s="132">
        <v>3.1539999999999999</v>
      </c>
      <c r="K150" s="135" t="s">
        <v>732</v>
      </c>
      <c r="L150" s="134" t="str">
        <f t="shared" ref="L150:L172" si="59">IF(J150="Div by 0", "N/A", IF(K150="N/A","N/A", IF(J150&gt;VALUE(MID(K150,1,2)), "No", IF(J150&lt;-1*VALUE(MID(K150,1,2)), "No", "Yes"))))</f>
        <v>Yes</v>
      </c>
    </row>
    <row r="151" spans="1:12" x14ac:dyDescent="0.2">
      <c r="A151" s="4" t="s">
        <v>534</v>
      </c>
      <c r="B151" s="135" t="s">
        <v>217</v>
      </c>
      <c r="C151" s="152">
        <v>573</v>
      </c>
      <c r="D151" s="130" t="str">
        <f t="shared" si="56"/>
        <v>N/A</v>
      </c>
      <c r="E151" s="152">
        <v>650</v>
      </c>
      <c r="F151" s="130" t="str">
        <f t="shared" si="57"/>
        <v>N/A</v>
      </c>
      <c r="G151" s="152">
        <v>731</v>
      </c>
      <c r="H151" s="130" t="str">
        <f t="shared" si="58"/>
        <v>N/A</v>
      </c>
      <c r="I151" s="132">
        <v>13.44</v>
      </c>
      <c r="J151" s="132">
        <v>12.46</v>
      </c>
      <c r="K151" s="135" t="s">
        <v>732</v>
      </c>
      <c r="L151" s="134" t="str">
        <f t="shared" si="59"/>
        <v>Yes</v>
      </c>
    </row>
    <row r="152" spans="1:12" x14ac:dyDescent="0.2">
      <c r="A152" s="4" t="s">
        <v>535</v>
      </c>
      <c r="B152" s="135" t="s">
        <v>217</v>
      </c>
      <c r="C152" s="152">
        <v>33318</v>
      </c>
      <c r="D152" s="130" t="str">
        <f t="shared" si="56"/>
        <v>N/A</v>
      </c>
      <c r="E152" s="152">
        <v>32446</v>
      </c>
      <c r="F152" s="130" t="str">
        <f t="shared" si="57"/>
        <v>N/A</v>
      </c>
      <c r="G152" s="152">
        <v>32109</v>
      </c>
      <c r="H152" s="130" t="str">
        <f t="shared" si="58"/>
        <v>N/A</v>
      </c>
      <c r="I152" s="132">
        <v>-2.62</v>
      </c>
      <c r="J152" s="132">
        <v>-1.04</v>
      </c>
      <c r="K152" s="135" t="s">
        <v>732</v>
      </c>
      <c r="L152" s="134" t="str">
        <f t="shared" si="59"/>
        <v>Yes</v>
      </c>
    </row>
    <row r="153" spans="1:12" x14ac:dyDescent="0.2">
      <c r="A153" s="4" t="s">
        <v>536</v>
      </c>
      <c r="B153" s="135" t="s">
        <v>217</v>
      </c>
      <c r="C153" s="152">
        <v>264509</v>
      </c>
      <c r="D153" s="130" t="str">
        <f t="shared" si="56"/>
        <v>N/A</v>
      </c>
      <c r="E153" s="152">
        <v>287198</v>
      </c>
      <c r="F153" s="130" t="str">
        <f t="shared" si="57"/>
        <v>N/A</v>
      </c>
      <c r="G153" s="152">
        <v>302532</v>
      </c>
      <c r="H153" s="130" t="str">
        <f t="shared" si="58"/>
        <v>N/A</v>
      </c>
      <c r="I153" s="132">
        <v>8.5779999999999994</v>
      </c>
      <c r="J153" s="132">
        <v>5.3390000000000004</v>
      </c>
      <c r="K153" s="135" t="s">
        <v>732</v>
      </c>
      <c r="L153" s="134" t="str">
        <f t="shared" si="59"/>
        <v>Yes</v>
      </c>
    </row>
    <row r="154" spans="1:12" x14ac:dyDescent="0.2">
      <c r="A154" s="4" t="s">
        <v>537</v>
      </c>
      <c r="B154" s="135" t="s">
        <v>217</v>
      </c>
      <c r="C154" s="152">
        <v>97226</v>
      </c>
      <c r="D154" s="130" t="str">
        <f t="shared" si="56"/>
        <v>N/A</v>
      </c>
      <c r="E154" s="152">
        <v>123666</v>
      </c>
      <c r="F154" s="130" t="str">
        <f t="shared" si="57"/>
        <v>N/A</v>
      </c>
      <c r="G154" s="152">
        <v>122591</v>
      </c>
      <c r="H154" s="130" t="str">
        <f t="shared" si="58"/>
        <v>N/A</v>
      </c>
      <c r="I154" s="132">
        <v>27.19</v>
      </c>
      <c r="J154" s="132">
        <v>-0.86899999999999999</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78.236128195000006</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4.5957500313999997</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47.883858267999997</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83.995368944000006</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86.197537635000003</v>
      </c>
      <c r="H159" s="134" t="str">
        <f t="shared" si="62"/>
        <v>N/A</v>
      </c>
      <c r="I159" s="132" t="s">
        <v>217</v>
      </c>
      <c r="J159" s="132" t="s">
        <v>217</v>
      </c>
      <c r="K159" s="141" t="s">
        <v>732</v>
      </c>
      <c r="L159" s="134" t="str">
        <f t="shared" si="63"/>
        <v>N/A</v>
      </c>
    </row>
    <row r="160" spans="1:12" ht="25.5" x14ac:dyDescent="0.2">
      <c r="A160" s="4" t="s">
        <v>543</v>
      </c>
      <c r="B160" s="135" t="s">
        <v>217</v>
      </c>
      <c r="C160" s="152">
        <v>313708.71000000002</v>
      </c>
      <c r="D160" s="130" t="str">
        <f t="shared" si="56"/>
        <v>N/A</v>
      </c>
      <c r="E160" s="152">
        <v>349043.55</v>
      </c>
      <c r="F160" s="130" t="str">
        <f t="shared" si="57"/>
        <v>N/A</v>
      </c>
      <c r="G160" s="152">
        <v>378582.86</v>
      </c>
      <c r="H160" s="130" t="str">
        <f t="shared" si="58"/>
        <v>N/A</v>
      </c>
      <c r="I160" s="132">
        <v>11.26</v>
      </c>
      <c r="J160" s="132">
        <v>8.4629999999999992</v>
      </c>
      <c r="K160" s="135" t="s">
        <v>732</v>
      </c>
      <c r="L160" s="134" t="str">
        <f t="shared" si="59"/>
        <v>Yes</v>
      </c>
    </row>
    <row r="161" spans="1:12" x14ac:dyDescent="0.2">
      <c r="A161" s="4" t="s">
        <v>544</v>
      </c>
      <c r="B161" s="135" t="s">
        <v>217</v>
      </c>
      <c r="C161" s="131">
        <v>1586474331</v>
      </c>
      <c r="D161" s="130" t="str">
        <f t="shared" si="56"/>
        <v>N/A</v>
      </c>
      <c r="E161" s="131">
        <v>1713190101</v>
      </c>
      <c r="F161" s="130" t="str">
        <f t="shared" si="57"/>
        <v>N/A</v>
      </c>
      <c r="G161" s="131">
        <v>1660557841</v>
      </c>
      <c r="H161" s="130" t="str">
        <f t="shared" si="58"/>
        <v>N/A</v>
      </c>
      <c r="I161" s="132">
        <v>7.9870000000000001</v>
      </c>
      <c r="J161" s="132">
        <v>-3.07</v>
      </c>
      <c r="K161" s="135" t="s">
        <v>732</v>
      </c>
      <c r="L161" s="134" t="str">
        <f t="shared" si="59"/>
        <v>Yes</v>
      </c>
    </row>
    <row r="162" spans="1:12" x14ac:dyDescent="0.2">
      <c r="A162" s="4" t="s">
        <v>1276</v>
      </c>
      <c r="B162" s="135" t="s">
        <v>217</v>
      </c>
      <c r="C162" s="131">
        <v>4010.0355663999999</v>
      </c>
      <c r="D162" s="130" t="str">
        <f t="shared" si="56"/>
        <v>N/A</v>
      </c>
      <c r="E162" s="131">
        <v>3858.8839106999999</v>
      </c>
      <c r="F162" s="130" t="str">
        <f t="shared" si="57"/>
        <v>N/A</v>
      </c>
      <c r="G162" s="131">
        <v>3625.9650692</v>
      </c>
      <c r="H162" s="130" t="str">
        <f t="shared" si="58"/>
        <v>N/A</v>
      </c>
      <c r="I162" s="132">
        <v>-3.77</v>
      </c>
      <c r="J162" s="132">
        <v>-6.04</v>
      </c>
      <c r="K162" s="135" t="s">
        <v>732</v>
      </c>
      <c r="L162" s="134" t="str">
        <f t="shared" si="59"/>
        <v>Yes</v>
      </c>
    </row>
    <row r="163" spans="1:12" ht="25.5" x14ac:dyDescent="0.2">
      <c r="A163" s="4" t="s">
        <v>1277</v>
      </c>
      <c r="B163" s="135" t="s">
        <v>217</v>
      </c>
      <c r="C163" s="131">
        <v>19345.549738000002</v>
      </c>
      <c r="D163" s="130" t="str">
        <f t="shared" si="56"/>
        <v>N/A</v>
      </c>
      <c r="E163" s="131">
        <v>17262.312308</v>
      </c>
      <c r="F163" s="130" t="str">
        <f t="shared" si="57"/>
        <v>N/A</v>
      </c>
      <c r="G163" s="131">
        <v>14971.324213</v>
      </c>
      <c r="H163" s="130" t="str">
        <f t="shared" si="58"/>
        <v>N/A</v>
      </c>
      <c r="I163" s="132">
        <v>-10.8</v>
      </c>
      <c r="J163" s="132">
        <v>-13.3</v>
      </c>
      <c r="K163" s="135" t="s">
        <v>732</v>
      </c>
      <c r="L163" s="134" t="str">
        <f t="shared" si="59"/>
        <v>Yes</v>
      </c>
    </row>
    <row r="164" spans="1:12" ht="25.5" x14ac:dyDescent="0.2">
      <c r="A164" s="4" t="s">
        <v>1278</v>
      </c>
      <c r="B164" s="135" t="s">
        <v>217</v>
      </c>
      <c r="C164" s="131">
        <v>13419.015907000001</v>
      </c>
      <c r="D164" s="130" t="str">
        <f t="shared" si="56"/>
        <v>N/A</v>
      </c>
      <c r="E164" s="131">
        <v>11242.457591</v>
      </c>
      <c r="F164" s="130" t="str">
        <f t="shared" si="57"/>
        <v>N/A</v>
      </c>
      <c r="G164" s="131">
        <v>10028.190850000001</v>
      </c>
      <c r="H164" s="130" t="str">
        <f t="shared" si="58"/>
        <v>N/A</v>
      </c>
      <c r="I164" s="132">
        <v>-16.2</v>
      </c>
      <c r="J164" s="132">
        <v>-10.8</v>
      </c>
      <c r="K164" s="135" t="s">
        <v>732</v>
      </c>
      <c r="L164" s="134" t="str">
        <f t="shared" si="59"/>
        <v>Yes</v>
      </c>
    </row>
    <row r="165" spans="1:12" ht="25.5" x14ac:dyDescent="0.2">
      <c r="A165" s="4" t="s">
        <v>1279</v>
      </c>
      <c r="B165" s="135" t="s">
        <v>217</v>
      </c>
      <c r="C165" s="131">
        <v>2635.2861868999998</v>
      </c>
      <c r="D165" s="130" t="str">
        <f t="shared" si="56"/>
        <v>N/A</v>
      </c>
      <c r="E165" s="131">
        <v>2554.8078086</v>
      </c>
      <c r="F165" s="130" t="str">
        <f t="shared" si="57"/>
        <v>N/A</v>
      </c>
      <c r="G165" s="131">
        <v>2439.6298407999998</v>
      </c>
      <c r="H165" s="130" t="str">
        <f t="shared" si="58"/>
        <v>N/A</v>
      </c>
      <c r="I165" s="132">
        <v>-3.05</v>
      </c>
      <c r="J165" s="132">
        <v>-4.51</v>
      </c>
      <c r="K165" s="135" t="s">
        <v>732</v>
      </c>
      <c r="L165" s="134" t="str">
        <f t="shared" si="59"/>
        <v>Yes</v>
      </c>
    </row>
    <row r="166" spans="1:12" ht="25.5" x14ac:dyDescent="0.2">
      <c r="A166" s="4" t="s">
        <v>1280</v>
      </c>
      <c r="B166" s="135" t="s">
        <v>217</v>
      </c>
      <c r="C166" s="131">
        <v>4435.4148581999998</v>
      </c>
      <c r="D166" s="130" t="str">
        <f t="shared" si="56"/>
        <v>N/A</v>
      </c>
      <c r="E166" s="131">
        <v>4879.7658694000002</v>
      </c>
      <c r="F166" s="130" t="str">
        <f t="shared" si="57"/>
        <v>N/A</v>
      </c>
      <c r="G166" s="131">
        <v>4809.1012228</v>
      </c>
      <c r="H166" s="130" t="str">
        <f t="shared" si="58"/>
        <v>N/A</v>
      </c>
      <c r="I166" s="132">
        <v>10.02</v>
      </c>
      <c r="J166" s="132">
        <v>-1.45</v>
      </c>
      <c r="K166" s="135" t="s">
        <v>732</v>
      </c>
      <c r="L166" s="134" t="str">
        <f t="shared" si="59"/>
        <v>Yes</v>
      </c>
    </row>
    <row r="167" spans="1:12" x14ac:dyDescent="0.2">
      <c r="A167" s="45" t="s">
        <v>545</v>
      </c>
      <c r="B167" s="136" t="s">
        <v>217</v>
      </c>
      <c r="C167" s="137">
        <v>299638782</v>
      </c>
      <c r="D167" s="138" t="str">
        <f t="shared" si="56"/>
        <v>N/A</v>
      </c>
      <c r="E167" s="137">
        <v>260492332</v>
      </c>
      <c r="F167" s="138" t="str">
        <f t="shared" si="57"/>
        <v>N/A</v>
      </c>
      <c r="G167" s="137">
        <v>241345705</v>
      </c>
      <c r="H167" s="138" t="str">
        <f t="shared" si="58"/>
        <v>N/A</v>
      </c>
      <c r="I167" s="132">
        <v>-13.1</v>
      </c>
      <c r="J167" s="132">
        <v>-7.35</v>
      </c>
      <c r="K167" s="133" t="s">
        <v>732</v>
      </c>
      <c r="L167" s="134" t="str">
        <f t="shared" si="59"/>
        <v>Yes</v>
      </c>
    </row>
    <row r="168" spans="1:12" x14ac:dyDescent="0.2">
      <c r="A168" s="45" t="s">
        <v>1281</v>
      </c>
      <c r="B168" s="136" t="s">
        <v>217</v>
      </c>
      <c r="C168" s="137">
        <v>757.37889319999999</v>
      </c>
      <c r="D168" s="138" t="str">
        <f t="shared" si="56"/>
        <v>N/A</v>
      </c>
      <c r="E168" s="137">
        <v>586.74730155999998</v>
      </c>
      <c r="F168" s="138" t="str">
        <f t="shared" si="57"/>
        <v>N/A</v>
      </c>
      <c r="G168" s="137">
        <v>526.99826186999996</v>
      </c>
      <c r="H168" s="138" t="str">
        <f t="shared" si="58"/>
        <v>N/A</v>
      </c>
      <c r="I168" s="132">
        <v>-22.5</v>
      </c>
      <c r="J168" s="132">
        <v>-10.199999999999999</v>
      </c>
      <c r="K168" s="133" t="s">
        <v>732</v>
      </c>
      <c r="L168" s="134" t="str">
        <f t="shared" si="59"/>
        <v>Yes</v>
      </c>
    </row>
    <row r="169" spans="1:12" ht="25.5" x14ac:dyDescent="0.2">
      <c r="A169" s="45" t="s">
        <v>1282</v>
      </c>
      <c r="B169" s="135" t="s">
        <v>217</v>
      </c>
      <c r="C169" s="131">
        <v>1728.6073297999999</v>
      </c>
      <c r="D169" s="130" t="str">
        <f t="shared" si="56"/>
        <v>N/A</v>
      </c>
      <c r="E169" s="131">
        <v>158.88153846</v>
      </c>
      <c r="F169" s="130" t="str">
        <f t="shared" si="57"/>
        <v>N/A</v>
      </c>
      <c r="G169" s="131">
        <v>205.54172367000001</v>
      </c>
      <c r="H169" s="130" t="str">
        <f t="shared" si="58"/>
        <v>N/A</v>
      </c>
      <c r="I169" s="132">
        <v>-90.8</v>
      </c>
      <c r="J169" s="132">
        <v>29.37</v>
      </c>
      <c r="K169" s="135" t="s">
        <v>732</v>
      </c>
      <c r="L169" s="134" t="str">
        <f t="shared" si="59"/>
        <v>Yes</v>
      </c>
    </row>
    <row r="170" spans="1:12" ht="25.5" x14ac:dyDescent="0.2">
      <c r="A170" s="45" t="s">
        <v>1283</v>
      </c>
      <c r="B170" s="135" t="s">
        <v>217</v>
      </c>
      <c r="C170" s="131">
        <v>6202.6701482999997</v>
      </c>
      <c r="D170" s="130" t="str">
        <f t="shared" si="56"/>
        <v>N/A</v>
      </c>
      <c r="E170" s="131">
        <v>4953.6229119</v>
      </c>
      <c r="F170" s="130" t="str">
        <f t="shared" si="57"/>
        <v>N/A</v>
      </c>
      <c r="G170" s="131">
        <v>4591.0569310999999</v>
      </c>
      <c r="H170" s="130" t="str">
        <f t="shared" si="58"/>
        <v>N/A</v>
      </c>
      <c r="I170" s="132">
        <v>-20.100000000000001</v>
      </c>
      <c r="J170" s="132">
        <v>-7.32</v>
      </c>
      <c r="K170" s="135" t="s">
        <v>732</v>
      </c>
      <c r="L170" s="134" t="str">
        <f t="shared" si="59"/>
        <v>Yes</v>
      </c>
    </row>
    <row r="171" spans="1:12" ht="25.5" x14ac:dyDescent="0.2">
      <c r="A171" s="45" t="s">
        <v>1284</v>
      </c>
      <c r="B171" s="135" t="s">
        <v>217</v>
      </c>
      <c r="C171" s="131">
        <v>252.92462638000001</v>
      </c>
      <c r="D171" s="130" t="str">
        <f t="shared" si="56"/>
        <v>N/A</v>
      </c>
      <c r="E171" s="131">
        <v>256.85608882999998</v>
      </c>
      <c r="F171" s="130" t="str">
        <f t="shared" si="57"/>
        <v>N/A</v>
      </c>
      <c r="G171" s="131">
        <v>244.5580765</v>
      </c>
      <c r="H171" s="130" t="str">
        <f t="shared" si="58"/>
        <v>N/A</v>
      </c>
      <c r="I171" s="132">
        <v>1.554</v>
      </c>
      <c r="J171" s="132">
        <v>-4.79</v>
      </c>
      <c r="K171" s="135" t="s">
        <v>732</v>
      </c>
      <c r="L171" s="134" t="str">
        <f t="shared" si="59"/>
        <v>Yes</v>
      </c>
    </row>
    <row r="172" spans="1:12" ht="25.5" x14ac:dyDescent="0.2">
      <c r="A172" s="45" t="s">
        <v>1285</v>
      </c>
      <c r="B172" s="135" t="s">
        <v>217</v>
      </c>
      <c r="C172" s="131">
        <v>258.02651553999999</v>
      </c>
      <c r="D172" s="130" t="str">
        <f t="shared" si="56"/>
        <v>N/A</v>
      </c>
      <c r="E172" s="131">
        <v>209.39672182000001</v>
      </c>
      <c r="F172" s="130" t="str">
        <f t="shared" si="57"/>
        <v>N/A</v>
      </c>
      <c r="G172" s="131">
        <v>161.46832148999999</v>
      </c>
      <c r="H172" s="130" t="str">
        <f t="shared" si="58"/>
        <v>N/A</v>
      </c>
      <c r="I172" s="132">
        <v>-18.8</v>
      </c>
      <c r="J172" s="132">
        <v>-22.9</v>
      </c>
      <c r="K172" s="135" t="s">
        <v>732</v>
      </c>
      <c r="L172" s="134" t="str">
        <f t="shared" si="59"/>
        <v>Yes</v>
      </c>
    </row>
    <row r="173" spans="1:12" ht="25.5" x14ac:dyDescent="0.2">
      <c r="A173" s="2" t="s">
        <v>546</v>
      </c>
      <c r="B173" s="135" t="s">
        <v>217</v>
      </c>
      <c r="C173" s="131">
        <v>43344819</v>
      </c>
      <c r="D173" s="130" t="str">
        <f t="shared" ref="D173:D181" si="64">IF($B173="N/A","N/A",IF(C173&gt;10,"No",IF(C173&lt;-10,"No","Yes")))</f>
        <v>N/A</v>
      </c>
      <c r="E173" s="131">
        <v>43454891</v>
      </c>
      <c r="F173" s="130" t="str">
        <f t="shared" ref="F173:F181" si="65">IF($B173="N/A","N/A",IF(E173&gt;10,"No",IF(E173&lt;-10,"No","Yes")))</f>
        <v>N/A</v>
      </c>
      <c r="G173" s="131">
        <v>43023429</v>
      </c>
      <c r="H173" s="130" t="str">
        <f t="shared" ref="H173:H181" si="66">IF($B173="N/A","N/A",IF(G173&gt;10,"No",IF(G173&lt;-10,"No","Yes")))</f>
        <v>N/A</v>
      </c>
      <c r="I173" s="132">
        <v>0.25390000000000001</v>
      </c>
      <c r="J173" s="132">
        <v>-0.99299999999999999</v>
      </c>
      <c r="K173" s="135" t="s">
        <v>732</v>
      </c>
      <c r="L173" s="134" t="str">
        <f t="shared" ref="L173:L181" si="67">IF(J173="Div by 0", "N/A", IF(K173="N/A","N/A", IF(J173&gt;VALUE(MID(K173,1,2)), "No", IF(J173&lt;-1*VALUE(MID(K173,1,2)), "No", "Yes"))))</f>
        <v>Yes</v>
      </c>
    </row>
    <row r="174" spans="1:12" ht="25.5" x14ac:dyDescent="0.2">
      <c r="A174" s="2" t="s">
        <v>1286</v>
      </c>
      <c r="B174" s="135" t="s">
        <v>217</v>
      </c>
      <c r="C174" s="131">
        <v>1747451</v>
      </c>
      <c r="D174" s="130" t="str">
        <f t="shared" si="64"/>
        <v>N/A</v>
      </c>
      <c r="E174" s="131">
        <v>595681</v>
      </c>
      <c r="F174" s="130" t="str">
        <f t="shared" si="65"/>
        <v>N/A</v>
      </c>
      <c r="G174" s="131">
        <v>691478</v>
      </c>
      <c r="H174" s="130" t="str">
        <f t="shared" si="66"/>
        <v>N/A</v>
      </c>
      <c r="I174" s="132">
        <v>-65.900000000000006</v>
      </c>
      <c r="J174" s="132">
        <v>16.079999999999998</v>
      </c>
      <c r="K174" s="135" t="s">
        <v>732</v>
      </c>
      <c r="L174" s="134" t="str">
        <f t="shared" si="67"/>
        <v>Yes</v>
      </c>
    </row>
    <row r="175" spans="1:12" ht="25.5" x14ac:dyDescent="0.2">
      <c r="A175" s="2" t="s">
        <v>547</v>
      </c>
      <c r="B175" s="135" t="s">
        <v>217</v>
      </c>
      <c r="C175" s="131">
        <v>2616220</v>
      </c>
      <c r="D175" s="130" t="str">
        <f t="shared" si="64"/>
        <v>N/A</v>
      </c>
      <c r="E175" s="131">
        <v>2387629</v>
      </c>
      <c r="F175" s="130" t="str">
        <f t="shared" si="65"/>
        <v>N/A</v>
      </c>
      <c r="G175" s="131">
        <v>2285916</v>
      </c>
      <c r="H175" s="130" t="str">
        <f t="shared" si="66"/>
        <v>N/A</v>
      </c>
      <c r="I175" s="132">
        <v>-8.74</v>
      </c>
      <c r="J175" s="132">
        <v>-4.26</v>
      </c>
      <c r="K175" s="135" t="s">
        <v>732</v>
      </c>
      <c r="L175" s="134" t="str">
        <f t="shared" si="67"/>
        <v>Yes</v>
      </c>
    </row>
    <row r="176" spans="1:12" ht="25.5" x14ac:dyDescent="0.2">
      <c r="A176" s="2" t="s">
        <v>512</v>
      </c>
      <c r="B176" s="135" t="s">
        <v>217</v>
      </c>
      <c r="C176" s="131">
        <v>251930292</v>
      </c>
      <c r="D176" s="130" t="str">
        <f t="shared" si="64"/>
        <v>N/A</v>
      </c>
      <c r="E176" s="131">
        <v>214054131</v>
      </c>
      <c r="F176" s="130" t="str">
        <f t="shared" si="65"/>
        <v>N/A</v>
      </c>
      <c r="G176" s="131">
        <v>195344882</v>
      </c>
      <c r="H176" s="130" t="str">
        <f t="shared" si="66"/>
        <v>N/A</v>
      </c>
      <c r="I176" s="132">
        <v>-15</v>
      </c>
      <c r="J176" s="132">
        <v>-8.74</v>
      </c>
      <c r="K176" s="135" t="s">
        <v>732</v>
      </c>
      <c r="L176" s="134" t="str">
        <f t="shared" si="67"/>
        <v>Yes</v>
      </c>
    </row>
    <row r="177" spans="1:12" ht="25.5" x14ac:dyDescent="0.2">
      <c r="A177" s="2" t="s">
        <v>513</v>
      </c>
      <c r="B177" s="136" t="s">
        <v>217</v>
      </c>
      <c r="C177" s="137">
        <v>109.56008705000001</v>
      </c>
      <c r="D177" s="138" t="str">
        <f t="shared" si="64"/>
        <v>N/A</v>
      </c>
      <c r="E177" s="137">
        <v>97.880194161999995</v>
      </c>
      <c r="F177" s="138" t="str">
        <f t="shared" si="65"/>
        <v>N/A</v>
      </c>
      <c r="G177" s="137">
        <v>93.945207363999998</v>
      </c>
      <c r="H177" s="138" t="str">
        <f t="shared" si="66"/>
        <v>N/A</v>
      </c>
      <c r="I177" s="132">
        <v>-10.7</v>
      </c>
      <c r="J177" s="132">
        <v>-4.0199999999999996</v>
      </c>
      <c r="K177" s="133" t="s">
        <v>732</v>
      </c>
      <c r="L177" s="134" t="str">
        <f t="shared" si="67"/>
        <v>Yes</v>
      </c>
    </row>
    <row r="178" spans="1:12" ht="25.5" x14ac:dyDescent="0.2">
      <c r="A178" s="2" t="s">
        <v>1287</v>
      </c>
      <c r="B178" s="136" t="s">
        <v>217</v>
      </c>
      <c r="C178" s="137">
        <v>4.4169265923000003</v>
      </c>
      <c r="D178" s="138" t="str">
        <f t="shared" si="64"/>
        <v>N/A</v>
      </c>
      <c r="E178" s="137">
        <v>1.3417447518000001</v>
      </c>
      <c r="F178" s="138" t="str">
        <f t="shared" si="65"/>
        <v>N/A</v>
      </c>
      <c r="G178" s="137">
        <v>1.5098992712999999</v>
      </c>
      <c r="H178" s="138" t="str">
        <f t="shared" si="66"/>
        <v>N/A</v>
      </c>
      <c r="I178" s="132">
        <v>-69.599999999999994</v>
      </c>
      <c r="J178" s="132">
        <v>12.53</v>
      </c>
      <c r="K178" s="133" t="s">
        <v>732</v>
      </c>
      <c r="L178" s="134" t="str">
        <f t="shared" si="67"/>
        <v>Yes</v>
      </c>
    </row>
    <row r="179" spans="1:12" ht="25.5" x14ac:dyDescent="0.2">
      <c r="A179" s="2" t="s">
        <v>514</v>
      </c>
      <c r="B179" s="136" t="s">
        <v>217</v>
      </c>
      <c r="C179" s="137">
        <v>6.6128616421000004</v>
      </c>
      <c r="D179" s="138" t="str">
        <f t="shared" si="64"/>
        <v>N/A</v>
      </c>
      <c r="E179" s="137">
        <v>5.3780272998000003</v>
      </c>
      <c r="F179" s="138" t="str">
        <f t="shared" si="65"/>
        <v>N/A</v>
      </c>
      <c r="G179" s="137">
        <v>4.9914862117999999</v>
      </c>
      <c r="H179" s="138" t="str">
        <f t="shared" si="66"/>
        <v>N/A</v>
      </c>
      <c r="I179" s="132">
        <v>-18.7</v>
      </c>
      <c r="J179" s="132">
        <v>-7.19</v>
      </c>
      <c r="K179" s="133" t="s">
        <v>732</v>
      </c>
      <c r="L179" s="134" t="str">
        <f t="shared" si="67"/>
        <v>Yes</v>
      </c>
    </row>
    <row r="180" spans="1:12" ht="25.5" x14ac:dyDescent="0.2">
      <c r="A180" s="2" t="s">
        <v>515</v>
      </c>
      <c r="B180" s="135" t="s">
        <v>217</v>
      </c>
      <c r="C180" s="131">
        <v>636.78901790999998</v>
      </c>
      <c r="D180" s="130" t="str">
        <f t="shared" si="64"/>
        <v>N/A</v>
      </c>
      <c r="E180" s="131">
        <v>482.14733534999999</v>
      </c>
      <c r="F180" s="130" t="str">
        <f t="shared" si="65"/>
        <v>N/A</v>
      </c>
      <c r="G180" s="131">
        <v>426.55166902000002</v>
      </c>
      <c r="H180" s="130" t="str">
        <f t="shared" si="66"/>
        <v>N/A</v>
      </c>
      <c r="I180" s="139">
        <v>-24.3</v>
      </c>
      <c r="J180" s="139">
        <v>-11.5</v>
      </c>
      <c r="K180" s="135" t="s">
        <v>732</v>
      </c>
      <c r="L180" s="134" t="str">
        <f t="shared" si="67"/>
        <v>Yes</v>
      </c>
    </row>
    <row r="181" spans="1:12" ht="25.5" x14ac:dyDescent="0.2">
      <c r="A181" s="2" t="s">
        <v>1685</v>
      </c>
      <c r="B181" s="135" t="s">
        <v>217</v>
      </c>
      <c r="C181" s="140">
        <v>86.503414840999994</v>
      </c>
      <c r="D181" s="130" t="str">
        <f t="shared" si="64"/>
        <v>N/A</v>
      </c>
      <c r="E181" s="140">
        <v>87.431300117000006</v>
      </c>
      <c r="F181" s="130" t="str">
        <f t="shared" si="65"/>
        <v>N/A</v>
      </c>
      <c r="G181" s="140">
        <v>87.901861066999999</v>
      </c>
      <c r="H181" s="130" t="str">
        <f t="shared" si="66"/>
        <v>N/A</v>
      </c>
      <c r="I181" s="139">
        <v>1.073</v>
      </c>
      <c r="J181" s="139">
        <v>0.53820000000000001</v>
      </c>
      <c r="K181" s="135" t="s">
        <v>732</v>
      </c>
      <c r="L181" s="134" t="str">
        <f t="shared" si="67"/>
        <v>Yes</v>
      </c>
    </row>
    <row r="182" spans="1:12" ht="25.5" x14ac:dyDescent="0.2">
      <c r="A182" s="2" t="s">
        <v>1686</v>
      </c>
      <c r="B182" s="141" t="s">
        <v>217</v>
      </c>
      <c r="C182" s="140" t="s">
        <v>217</v>
      </c>
      <c r="D182" s="134" t="str">
        <f t="shared" ref="D182:D185" si="68">IF($B182="N/A","N/A",IF(C182&lt;0,"No","Yes"))</f>
        <v>N/A</v>
      </c>
      <c r="E182" s="140">
        <v>41.846153846</v>
      </c>
      <c r="F182" s="134" t="str">
        <f t="shared" ref="F182:F185" si="69">IF($B182="N/A","N/A",IF(E182&lt;0,"No","Yes"))</f>
        <v>N/A</v>
      </c>
      <c r="G182" s="140">
        <v>41.723666211000001</v>
      </c>
      <c r="H182" s="134" t="str">
        <f t="shared" ref="H182:H185" si="70">IF($B182="N/A","N/A",IF(G182&lt;0,"No","Yes"))</f>
        <v>N/A</v>
      </c>
      <c r="I182" s="139" t="s">
        <v>217</v>
      </c>
      <c r="J182" s="139">
        <v>-0.29299999999999998</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93.022252358000003</v>
      </c>
      <c r="F183" s="134" t="str">
        <f t="shared" si="69"/>
        <v>N/A</v>
      </c>
      <c r="G183" s="140">
        <v>92.665607773999994</v>
      </c>
      <c r="H183" s="134" t="str">
        <f t="shared" si="70"/>
        <v>N/A</v>
      </c>
      <c r="I183" s="139" t="s">
        <v>217</v>
      </c>
      <c r="J183" s="139">
        <v>-0.38300000000000001</v>
      </c>
      <c r="K183" s="141" t="s">
        <v>732</v>
      </c>
      <c r="L183" s="134" t="str">
        <f t="shared" si="71"/>
        <v>Yes</v>
      </c>
    </row>
    <row r="184" spans="1:12" ht="25.5" x14ac:dyDescent="0.2">
      <c r="A184" s="2" t="s">
        <v>1688</v>
      </c>
      <c r="B184" s="141" t="s">
        <v>217</v>
      </c>
      <c r="C184" s="140" t="s">
        <v>217</v>
      </c>
      <c r="D184" s="134" t="str">
        <f t="shared" si="68"/>
        <v>N/A</v>
      </c>
      <c r="E184" s="140">
        <v>89.067124422999996</v>
      </c>
      <c r="F184" s="134" t="str">
        <f t="shared" si="69"/>
        <v>N/A</v>
      </c>
      <c r="G184" s="140">
        <v>88.846138589999995</v>
      </c>
      <c r="H184" s="134" t="str">
        <f t="shared" si="70"/>
        <v>N/A</v>
      </c>
      <c r="I184" s="139" t="s">
        <v>217</v>
      </c>
      <c r="J184" s="139">
        <v>-0.248</v>
      </c>
      <c r="K184" s="141" t="s">
        <v>732</v>
      </c>
      <c r="L184" s="134" t="str">
        <f t="shared" si="71"/>
        <v>Yes</v>
      </c>
    </row>
    <row r="185" spans="1:12" ht="25.5" x14ac:dyDescent="0.2">
      <c r="A185" s="2" t="s">
        <v>1689</v>
      </c>
      <c r="B185" s="141" t="s">
        <v>217</v>
      </c>
      <c r="C185" s="140" t="s">
        <v>217</v>
      </c>
      <c r="D185" s="134" t="str">
        <f t="shared" si="68"/>
        <v>N/A</v>
      </c>
      <c r="E185" s="140">
        <v>82.405026441999993</v>
      </c>
      <c r="F185" s="134" t="str">
        <f t="shared" si="69"/>
        <v>N/A</v>
      </c>
      <c r="G185" s="140">
        <v>84.599195699999996</v>
      </c>
      <c r="H185" s="134" t="str">
        <f t="shared" si="70"/>
        <v>N/A</v>
      </c>
      <c r="I185" s="139" t="s">
        <v>217</v>
      </c>
      <c r="J185" s="139">
        <v>2.6629999999999998</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8.3482746192999997</v>
      </c>
      <c r="F186" s="138" t="str">
        <f t="shared" ref="F186:F213" si="73">IF($B186="N/A","N/A",IF(E186&gt;10,"No",IF(E186&lt;-10,"No","Yes")))</f>
        <v>N/A</v>
      </c>
      <c r="G186" s="140">
        <v>7.6980018036000004</v>
      </c>
      <c r="H186" s="138" t="str">
        <f t="shared" ref="H186:H213" si="74">IF($B186="N/A","N/A",IF(G186&gt;10,"No",IF(G186&lt;-10,"No","Yes")))</f>
        <v>N/A</v>
      </c>
      <c r="I186" s="139" t="s">
        <v>217</v>
      </c>
      <c r="J186" s="139">
        <v>-7.79</v>
      </c>
      <c r="K186" s="133" t="s">
        <v>732</v>
      </c>
      <c r="L186" s="134" t="str">
        <f t="shared" si="71"/>
        <v>Yes</v>
      </c>
    </row>
    <row r="187" spans="1:12" ht="25.5" x14ac:dyDescent="0.2">
      <c r="A187" s="2" t="s">
        <v>1691</v>
      </c>
      <c r="B187" s="136" t="s">
        <v>217</v>
      </c>
      <c r="C187" s="140" t="s">
        <v>217</v>
      </c>
      <c r="D187" s="138" t="str">
        <f t="shared" si="72"/>
        <v>N/A</v>
      </c>
      <c r="E187" s="140">
        <v>6.7573660000000001E-4</v>
      </c>
      <c r="F187" s="138" t="str">
        <f t="shared" si="73"/>
        <v>N/A</v>
      </c>
      <c r="G187" s="140">
        <v>6.5507480000000001E-4</v>
      </c>
      <c r="H187" s="138" t="str">
        <f t="shared" si="74"/>
        <v>N/A</v>
      </c>
      <c r="I187" s="139" t="s">
        <v>217</v>
      </c>
      <c r="J187" s="139">
        <v>-3.06</v>
      </c>
      <c r="K187" s="133" t="s">
        <v>732</v>
      </c>
      <c r="L187" s="134" t="str">
        <f t="shared" si="71"/>
        <v>Yes</v>
      </c>
    </row>
    <row r="188" spans="1:12" ht="25.5" x14ac:dyDescent="0.2">
      <c r="A188" s="2" t="s">
        <v>1692</v>
      </c>
      <c r="B188" s="136" t="s">
        <v>217</v>
      </c>
      <c r="C188" s="140" t="s">
        <v>217</v>
      </c>
      <c r="D188" s="138" t="str">
        <f t="shared" si="72"/>
        <v>N/A</v>
      </c>
      <c r="E188" s="140">
        <v>0.68970177489999995</v>
      </c>
      <c r="F188" s="138" t="str">
        <f t="shared" si="73"/>
        <v>N/A</v>
      </c>
      <c r="G188" s="140">
        <v>0.35941768219999998</v>
      </c>
      <c r="H188" s="138" t="str">
        <f t="shared" si="74"/>
        <v>N/A</v>
      </c>
      <c r="I188" s="139" t="s">
        <v>217</v>
      </c>
      <c r="J188" s="139">
        <v>-47.9</v>
      </c>
      <c r="K188" s="133" t="s">
        <v>732</v>
      </c>
      <c r="L188" s="134" t="str">
        <f t="shared" si="71"/>
        <v>No</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4.9554013899999999E-2</v>
      </c>
      <c r="F190" s="138" t="str">
        <f t="shared" si="73"/>
        <v>N/A</v>
      </c>
      <c r="G190" s="140">
        <v>5.1532547400000003E-2</v>
      </c>
      <c r="H190" s="138" t="str">
        <f t="shared" si="74"/>
        <v>N/A</v>
      </c>
      <c r="I190" s="139" t="s">
        <v>217</v>
      </c>
      <c r="J190" s="139">
        <v>3.9929999999999999</v>
      </c>
      <c r="K190" s="133" t="s">
        <v>732</v>
      </c>
      <c r="L190" s="134" t="str">
        <f t="shared" si="71"/>
        <v>Yes</v>
      </c>
    </row>
    <row r="191" spans="1:12" ht="25.5" x14ac:dyDescent="0.2">
      <c r="A191" s="2" t="s">
        <v>1695</v>
      </c>
      <c r="B191" s="136" t="s">
        <v>217</v>
      </c>
      <c r="C191" s="140" t="s">
        <v>217</v>
      </c>
      <c r="D191" s="138" t="str">
        <f t="shared" si="72"/>
        <v>N/A</v>
      </c>
      <c r="E191" s="140">
        <v>73.162221822000006</v>
      </c>
      <c r="F191" s="138" t="str">
        <f t="shared" si="73"/>
        <v>N/A</v>
      </c>
      <c r="G191" s="140">
        <v>73.418813310000004</v>
      </c>
      <c r="H191" s="138" t="str">
        <f t="shared" si="74"/>
        <v>N/A</v>
      </c>
      <c r="I191" s="139" t="s">
        <v>217</v>
      </c>
      <c r="J191" s="139">
        <v>0.35070000000000001</v>
      </c>
      <c r="K191" s="133" t="s">
        <v>732</v>
      </c>
      <c r="L191" s="134" t="str">
        <f t="shared" si="71"/>
        <v>Yes</v>
      </c>
    </row>
    <row r="192" spans="1:12" ht="25.5" x14ac:dyDescent="0.2">
      <c r="A192" s="2" t="s">
        <v>1696</v>
      </c>
      <c r="B192" s="136" t="s">
        <v>217</v>
      </c>
      <c r="C192" s="140" t="s">
        <v>217</v>
      </c>
      <c r="D192" s="138" t="str">
        <f t="shared" si="72"/>
        <v>N/A</v>
      </c>
      <c r="E192" s="140">
        <v>38.953509324999999</v>
      </c>
      <c r="F192" s="138" t="str">
        <f t="shared" si="73"/>
        <v>N/A</v>
      </c>
      <c r="G192" s="140">
        <v>36.138509006</v>
      </c>
      <c r="H192" s="138" t="str">
        <f t="shared" si="74"/>
        <v>N/A</v>
      </c>
      <c r="I192" s="139" t="s">
        <v>217</v>
      </c>
      <c r="J192" s="139">
        <v>-7.23</v>
      </c>
      <c r="K192" s="133" t="s">
        <v>732</v>
      </c>
      <c r="L192" s="134" t="str">
        <f t="shared" si="71"/>
        <v>Yes</v>
      </c>
    </row>
    <row r="193" spans="1:12" ht="25.5" x14ac:dyDescent="0.2">
      <c r="A193" s="2" t="s">
        <v>1697</v>
      </c>
      <c r="B193" s="136" t="s">
        <v>217</v>
      </c>
      <c r="C193" s="140" t="s">
        <v>217</v>
      </c>
      <c r="D193" s="138" t="str">
        <f t="shared" si="72"/>
        <v>N/A</v>
      </c>
      <c r="E193" s="140">
        <v>13.404811243999999</v>
      </c>
      <c r="F193" s="138" t="str">
        <f t="shared" si="73"/>
        <v>N/A</v>
      </c>
      <c r="G193" s="140">
        <v>13.268320803</v>
      </c>
      <c r="H193" s="138" t="str">
        <f t="shared" si="74"/>
        <v>N/A</v>
      </c>
      <c r="I193" s="139" t="s">
        <v>217</v>
      </c>
      <c r="J193" s="139">
        <v>-1.02</v>
      </c>
      <c r="K193" s="133" t="s">
        <v>732</v>
      </c>
      <c r="L193" s="134" t="str">
        <f t="shared" si="71"/>
        <v>Yes</v>
      </c>
    </row>
    <row r="194" spans="1:12" ht="25.5" x14ac:dyDescent="0.2">
      <c r="A194" s="2" t="s">
        <v>1698</v>
      </c>
      <c r="B194" s="136" t="s">
        <v>217</v>
      </c>
      <c r="C194" s="140" t="s">
        <v>217</v>
      </c>
      <c r="D194" s="138" t="str">
        <f t="shared" si="72"/>
        <v>N/A</v>
      </c>
      <c r="E194" s="140">
        <v>36.828317865999999</v>
      </c>
      <c r="F194" s="138" t="str">
        <f t="shared" si="73"/>
        <v>N/A</v>
      </c>
      <c r="G194" s="140">
        <v>35.902900453000001</v>
      </c>
      <c r="H194" s="138" t="str">
        <f t="shared" si="74"/>
        <v>N/A</v>
      </c>
      <c r="I194" s="139" t="s">
        <v>217</v>
      </c>
      <c r="J194" s="139">
        <v>-2.5099999999999998</v>
      </c>
      <c r="K194" s="133" t="s">
        <v>732</v>
      </c>
      <c r="L194" s="134" t="str">
        <f t="shared" si="71"/>
        <v>Yes</v>
      </c>
    </row>
    <row r="195" spans="1:12" ht="25.5" x14ac:dyDescent="0.2">
      <c r="A195" s="2" t="s">
        <v>1699</v>
      </c>
      <c r="B195" s="136" t="s">
        <v>217</v>
      </c>
      <c r="C195" s="140" t="s">
        <v>217</v>
      </c>
      <c r="D195" s="138" t="str">
        <f t="shared" si="72"/>
        <v>N/A</v>
      </c>
      <c r="E195" s="140">
        <v>3.7929092711000001</v>
      </c>
      <c r="F195" s="138" t="str">
        <f t="shared" si="73"/>
        <v>N/A</v>
      </c>
      <c r="G195" s="140">
        <v>3.9476988315999999</v>
      </c>
      <c r="H195" s="138" t="str">
        <f t="shared" si="74"/>
        <v>N/A</v>
      </c>
      <c r="I195" s="139" t="s">
        <v>217</v>
      </c>
      <c r="J195" s="139">
        <v>4.0810000000000004</v>
      </c>
      <c r="K195" s="133" t="s">
        <v>732</v>
      </c>
      <c r="L195" s="134" t="str">
        <f t="shared" si="71"/>
        <v>Yes</v>
      </c>
    </row>
    <row r="196" spans="1:12" ht="25.5" x14ac:dyDescent="0.2">
      <c r="A196" s="2" t="s">
        <v>1700</v>
      </c>
      <c r="B196" s="136" t="s">
        <v>217</v>
      </c>
      <c r="C196" s="140" t="s">
        <v>217</v>
      </c>
      <c r="D196" s="138" t="str">
        <f t="shared" si="72"/>
        <v>N/A</v>
      </c>
      <c r="E196" s="140">
        <v>0.33043517430000002</v>
      </c>
      <c r="F196" s="138" t="str">
        <f t="shared" si="73"/>
        <v>N/A</v>
      </c>
      <c r="G196" s="140">
        <v>0.36902544529999998</v>
      </c>
      <c r="H196" s="138" t="str">
        <f t="shared" si="74"/>
        <v>N/A</v>
      </c>
      <c r="I196" s="139" t="s">
        <v>217</v>
      </c>
      <c r="J196" s="139">
        <v>11.68</v>
      </c>
      <c r="K196" s="133" t="s">
        <v>732</v>
      </c>
      <c r="L196" s="134" t="str">
        <f t="shared" si="71"/>
        <v>Yes</v>
      </c>
    </row>
    <row r="197" spans="1:12" ht="25.5" x14ac:dyDescent="0.2">
      <c r="A197" s="2" t="s">
        <v>1701</v>
      </c>
      <c r="B197" s="136" t="s">
        <v>217</v>
      </c>
      <c r="C197" s="140" t="s">
        <v>217</v>
      </c>
      <c r="D197" s="138" t="str">
        <f t="shared" si="72"/>
        <v>N/A</v>
      </c>
      <c r="E197" s="140">
        <v>54.216596090000003</v>
      </c>
      <c r="F197" s="138" t="str">
        <f t="shared" si="73"/>
        <v>N/A</v>
      </c>
      <c r="G197" s="140">
        <v>53.292514896999997</v>
      </c>
      <c r="H197" s="138" t="str">
        <f t="shared" si="74"/>
        <v>N/A</v>
      </c>
      <c r="I197" s="139" t="s">
        <v>217</v>
      </c>
      <c r="J197" s="139">
        <v>-1.7</v>
      </c>
      <c r="K197" s="133" t="s">
        <v>732</v>
      </c>
      <c r="L197" s="134" t="str">
        <f t="shared" si="71"/>
        <v>Yes</v>
      </c>
    </row>
    <row r="198" spans="1:12" ht="25.5" x14ac:dyDescent="0.2">
      <c r="A198" s="2" t="s">
        <v>1702</v>
      </c>
      <c r="B198" s="136" t="s">
        <v>217</v>
      </c>
      <c r="C198" s="140" t="s">
        <v>217</v>
      </c>
      <c r="D198" s="138" t="str">
        <f t="shared" si="72"/>
        <v>N/A</v>
      </c>
      <c r="E198" s="140">
        <v>65.844895937000004</v>
      </c>
      <c r="F198" s="138" t="str">
        <f t="shared" si="73"/>
        <v>N/A</v>
      </c>
      <c r="G198" s="140">
        <v>65.885016911999998</v>
      </c>
      <c r="H198" s="138" t="str">
        <f t="shared" si="74"/>
        <v>N/A</v>
      </c>
      <c r="I198" s="139" t="s">
        <v>217</v>
      </c>
      <c r="J198" s="139">
        <v>6.0900000000000003E-2</v>
      </c>
      <c r="K198" s="133" t="s">
        <v>732</v>
      </c>
      <c r="L198" s="134" t="str">
        <f t="shared" si="71"/>
        <v>Yes</v>
      </c>
    </row>
    <row r="199" spans="1:12" ht="25.5" x14ac:dyDescent="0.2">
      <c r="A199" s="2" t="s">
        <v>1703</v>
      </c>
      <c r="B199" s="136" t="s">
        <v>217</v>
      </c>
      <c r="C199" s="140" t="s">
        <v>217</v>
      </c>
      <c r="D199" s="138" t="str">
        <f t="shared" si="72"/>
        <v>N/A</v>
      </c>
      <c r="E199" s="140">
        <v>20.134021083</v>
      </c>
      <c r="F199" s="138" t="str">
        <f t="shared" si="73"/>
        <v>N/A</v>
      </c>
      <c r="G199" s="140">
        <v>19.347196171</v>
      </c>
      <c r="H199" s="138" t="str">
        <f t="shared" si="74"/>
        <v>N/A</v>
      </c>
      <c r="I199" s="139" t="s">
        <v>217</v>
      </c>
      <c r="J199" s="139">
        <v>-3.91</v>
      </c>
      <c r="K199" s="133" t="s">
        <v>732</v>
      </c>
      <c r="L199" s="134" t="str">
        <f t="shared" si="71"/>
        <v>Yes</v>
      </c>
    </row>
    <row r="200" spans="1:12" ht="25.5" x14ac:dyDescent="0.2">
      <c r="A200" s="2" t="s">
        <v>1704</v>
      </c>
      <c r="B200" s="136" t="s">
        <v>217</v>
      </c>
      <c r="C200" s="140" t="s">
        <v>217</v>
      </c>
      <c r="D200" s="138" t="str">
        <f t="shared" si="72"/>
        <v>N/A</v>
      </c>
      <c r="E200" s="140">
        <v>5.4491395621000001</v>
      </c>
      <c r="F200" s="138" t="str">
        <f t="shared" si="73"/>
        <v>N/A</v>
      </c>
      <c r="G200" s="140">
        <v>5.5978321393000003</v>
      </c>
      <c r="H200" s="138" t="str">
        <f t="shared" si="74"/>
        <v>N/A</v>
      </c>
      <c r="I200" s="139" t="s">
        <v>217</v>
      </c>
      <c r="J200" s="139">
        <v>2.7290000000000001</v>
      </c>
      <c r="K200" s="133" t="s">
        <v>732</v>
      </c>
      <c r="L200" s="134" t="str">
        <f t="shared" si="71"/>
        <v>Yes</v>
      </c>
    </row>
    <row r="201" spans="1:12" ht="25.5" x14ac:dyDescent="0.2">
      <c r="A201" s="2" t="s">
        <v>1705</v>
      </c>
      <c r="B201" s="136" t="s">
        <v>217</v>
      </c>
      <c r="C201" s="140" t="s">
        <v>217</v>
      </c>
      <c r="D201" s="138" t="str">
        <f t="shared" si="72"/>
        <v>N/A</v>
      </c>
      <c r="E201" s="140">
        <v>0.4455356338</v>
      </c>
      <c r="F201" s="138" t="str">
        <f t="shared" si="73"/>
        <v>N/A</v>
      </c>
      <c r="G201" s="140">
        <v>0.23713706130000001</v>
      </c>
      <c r="H201" s="138" t="str">
        <f t="shared" si="74"/>
        <v>N/A</v>
      </c>
      <c r="I201" s="139" t="s">
        <v>217</v>
      </c>
      <c r="J201" s="139">
        <v>-46.8</v>
      </c>
      <c r="K201" s="133" t="s">
        <v>732</v>
      </c>
      <c r="L201" s="134" t="str">
        <f t="shared" si="71"/>
        <v>No</v>
      </c>
    </row>
    <row r="202" spans="1:12" ht="25.5" x14ac:dyDescent="0.2">
      <c r="A202" s="2" t="s">
        <v>1706</v>
      </c>
      <c r="B202" s="136" t="s">
        <v>217</v>
      </c>
      <c r="C202" s="140" t="s">
        <v>217</v>
      </c>
      <c r="D202" s="138" t="str">
        <f t="shared" si="72"/>
        <v>N/A</v>
      </c>
      <c r="E202" s="140">
        <v>0.58541310030000004</v>
      </c>
      <c r="F202" s="138" t="str">
        <f t="shared" si="73"/>
        <v>N/A</v>
      </c>
      <c r="G202" s="140">
        <v>0.53279413399999997</v>
      </c>
      <c r="H202" s="138" t="str">
        <f t="shared" si="74"/>
        <v>N/A</v>
      </c>
      <c r="I202" s="139" t="s">
        <v>217</v>
      </c>
      <c r="J202" s="139">
        <v>-8.99</v>
      </c>
      <c r="K202" s="133" t="s">
        <v>732</v>
      </c>
      <c r="L202" s="134" t="str">
        <f t="shared" si="71"/>
        <v>Yes</v>
      </c>
    </row>
    <row r="203" spans="1:12" ht="25.5" x14ac:dyDescent="0.2">
      <c r="A203" s="2" t="s">
        <v>1707</v>
      </c>
      <c r="B203" s="136" t="s">
        <v>217</v>
      </c>
      <c r="C203" s="140" t="s">
        <v>217</v>
      </c>
      <c r="D203" s="138" t="str">
        <f t="shared" si="72"/>
        <v>N/A</v>
      </c>
      <c r="E203" s="140">
        <v>0.91089287320000001</v>
      </c>
      <c r="F203" s="138" t="str">
        <f t="shared" si="73"/>
        <v>N/A</v>
      </c>
      <c r="G203" s="140">
        <v>0.86688225900000004</v>
      </c>
      <c r="H203" s="138" t="str">
        <f t="shared" si="74"/>
        <v>N/A</v>
      </c>
      <c r="I203" s="139" t="s">
        <v>217</v>
      </c>
      <c r="J203" s="139">
        <v>-4.83</v>
      </c>
      <c r="K203" s="133" t="s">
        <v>732</v>
      </c>
      <c r="L203" s="134" t="str">
        <f t="shared" si="71"/>
        <v>Yes</v>
      </c>
    </row>
    <row r="204" spans="1:12" ht="25.5" x14ac:dyDescent="0.2">
      <c r="A204" s="2" t="s">
        <v>1708</v>
      </c>
      <c r="B204" s="136" t="s">
        <v>217</v>
      </c>
      <c r="C204" s="140" t="s">
        <v>217</v>
      </c>
      <c r="D204" s="138" t="str">
        <f t="shared" si="72"/>
        <v>N/A</v>
      </c>
      <c r="E204" s="140">
        <v>1.5837012343000001</v>
      </c>
      <c r="F204" s="138" t="str">
        <f t="shared" si="73"/>
        <v>N/A</v>
      </c>
      <c r="G204" s="140">
        <v>1.7719772120999999</v>
      </c>
      <c r="H204" s="138" t="str">
        <f t="shared" si="74"/>
        <v>N/A</v>
      </c>
      <c r="I204" s="139" t="s">
        <v>217</v>
      </c>
      <c r="J204" s="139">
        <v>11.89</v>
      </c>
      <c r="K204" s="133" t="s">
        <v>732</v>
      </c>
      <c r="L204" s="134" t="str">
        <f t="shared" si="71"/>
        <v>Yes</v>
      </c>
    </row>
    <row r="205" spans="1:12" ht="25.5" x14ac:dyDescent="0.2">
      <c r="A205" s="2" t="s">
        <v>1709</v>
      </c>
      <c r="B205" s="136" t="s">
        <v>217</v>
      </c>
      <c r="C205" s="140" t="s">
        <v>217</v>
      </c>
      <c r="D205" s="138" t="str">
        <f t="shared" si="72"/>
        <v>N/A</v>
      </c>
      <c r="E205" s="140">
        <v>5.0454995900000001E-2</v>
      </c>
      <c r="F205" s="138" t="str">
        <f t="shared" si="73"/>
        <v>N/A</v>
      </c>
      <c r="G205" s="140">
        <v>4.3453292099999999E-2</v>
      </c>
      <c r="H205" s="138" t="str">
        <f t="shared" si="74"/>
        <v>N/A</v>
      </c>
      <c r="I205" s="139" t="s">
        <v>217</v>
      </c>
      <c r="J205" s="139">
        <v>-13.9</v>
      </c>
      <c r="K205" s="133" t="s">
        <v>732</v>
      </c>
      <c r="L205" s="134" t="str">
        <f t="shared" si="71"/>
        <v>Yes</v>
      </c>
    </row>
    <row r="206" spans="1:12" ht="25.5" x14ac:dyDescent="0.2">
      <c r="A206" s="2" t="s">
        <v>1710</v>
      </c>
      <c r="B206" s="136" t="s">
        <v>217</v>
      </c>
      <c r="C206" s="140" t="s">
        <v>217</v>
      </c>
      <c r="D206" s="138" t="str">
        <f t="shared" si="72"/>
        <v>N/A</v>
      </c>
      <c r="E206" s="140">
        <v>19.911253265999999</v>
      </c>
      <c r="F206" s="138" t="str">
        <f t="shared" si="73"/>
        <v>N/A</v>
      </c>
      <c r="G206" s="140">
        <v>21.512436594</v>
      </c>
      <c r="H206" s="138" t="str">
        <f t="shared" si="74"/>
        <v>N/A</v>
      </c>
      <c r="I206" s="139" t="s">
        <v>217</v>
      </c>
      <c r="J206" s="139">
        <v>8.0419999999999998</v>
      </c>
      <c r="K206" s="133" t="s">
        <v>732</v>
      </c>
      <c r="L206" s="134" t="str">
        <f t="shared" si="71"/>
        <v>Yes</v>
      </c>
    </row>
    <row r="207" spans="1:12" ht="25.5" x14ac:dyDescent="0.2">
      <c r="A207" s="2" t="s">
        <v>1711</v>
      </c>
      <c r="B207" s="136" t="s">
        <v>217</v>
      </c>
      <c r="C207" s="140" t="s">
        <v>217</v>
      </c>
      <c r="D207" s="138" t="str">
        <f t="shared" si="72"/>
        <v>N/A</v>
      </c>
      <c r="E207" s="140">
        <v>0</v>
      </c>
      <c r="F207" s="138" t="str">
        <f t="shared" si="73"/>
        <v>N/A</v>
      </c>
      <c r="G207" s="140">
        <v>1.7468659999999999E-3</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23.239030542999998</v>
      </c>
      <c r="F208" s="138" t="str">
        <f t="shared" si="73"/>
        <v>N/A</v>
      </c>
      <c r="G208" s="140">
        <v>21.828400984000002</v>
      </c>
      <c r="H208" s="138" t="str">
        <f t="shared" si="74"/>
        <v>N/A</v>
      </c>
      <c r="I208" s="139" t="s">
        <v>217</v>
      </c>
      <c r="J208" s="139">
        <v>-6.07</v>
      </c>
      <c r="K208" s="133" t="s">
        <v>732</v>
      </c>
      <c r="L208" s="134" t="str">
        <f t="shared" si="71"/>
        <v>Yes</v>
      </c>
    </row>
    <row r="209" spans="1:12" ht="25.5" x14ac:dyDescent="0.2">
      <c r="A209" s="2" t="s">
        <v>1713</v>
      </c>
      <c r="B209" s="136" t="s">
        <v>217</v>
      </c>
      <c r="C209" s="140" t="s">
        <v>217</v>
      </c>
      <c r="D209" s="138" t="str">
        <f t="shared" si="72"/>
        <v>N/A</v>
      </c>
      <c r="E209" s="140">
        <v>0</v>
      </c>
      <c r="F209" s="138" t="str">
        <f t="shared" si="73"/>
        <v>N/A</v>
      </c>
      <c r="G209" s="140">
        <v>1.0917913E-3</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15.050905487</v>
      </c>
      <c r="F210" s="138" t="str">
        <f t="shared" si="73"/>
        <v>N/A</v>
      </c>
      <c r="G210" s="140">
        <v>12.901260582000001</v>
      </c>
      <c r="H210" s="138" t="str">
        <f t="shared" si="74"/>
        <v>N/A</v>
      </c>
      <c r="I210" s="139" t="s">
        <v>217</v>
      </c>
      <c r="J210" s="139">
        <v>-14.3</v>
      </c>
      <c r="K210" s="133" t="s">
        <v>732</v>
      </c>
      <c r="L210" s="134" t="str">
        <f t="shared" si="71"/>
        <v>Yes</v>
      </c>
    </row>
    <row r="211" spans="1:12" ht="25.5" x14ac:dyDescent="0.2">
      <c r="A211" s="2" t="s">
        <v>1715</v>
      </c>
      <c r="B211" s="136" t="s">
        <v>217</v>
      </c>
      <c r="C211" s="140" t="s">
        <v>217</v>
      </c>
      <c r="D211" s="138" t="str">
        <f t="shared" si="72"/>
        <v>N/A</v>
      </c>
      <c r="E211" s="140">
        <v>6.7573660000000001E-4</v>
      </c>
      <c r="F211" s="138" t="str">
        <f t="shared" si="73"/>
        <v>N/A</v>
      </c>
      <c r="G211" s="140">
        <v>6.5507480000000001E-4</v>
      </c>
      <c r="H211" s="138" t="str">
        <f t="shared" si="74"/>
        <v>N/A</v>
      </c>
      <c r="I211" s="139" t="s">
        <v>217</v>
      </c>
      <c r="J211" s="139">
        <v>-3.06</v>
      </c>
      <c r="K211" s="133" t="s">
        <v>732</v>
      </c>
      <c r="L211" s="134" t="str">
        <f t="shared" si="71"/>
        <v>Yes</v>
      </c>
    </row>
    <row r="212" spans="1:12" ht="25.5" x14ac:dyDescent="0.2">
      <c r="A212" s="2" t="s">
        <v>1716</v>
      </c>
      <c r="B212" s="136" t="s">
        <v>217</v>
      </c>
      <c r="C212" s="140" t="s">
        <v>217</v>
      </c>
      <c r="D212" s="138" t="str">
        <f t="shared" si="72"/>
        <v>N/A</v>
      </c>
      <c r="E212" s="140">
        <v>0</v>
      </c>
      <c r="F212" s="138" t="str">
        <f t="shared" si="73"/>
        <v>N/A</v>
      </c>
      <c r="G212" s="140">
        <v>4.5636874600000002E-2</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3.0369853139999998</v>
      </c>
      <c r="F213" s="138" t="str">
        <f t="shared" si="73"/>
        <v>N/A</v>
      </c>
      <c r="G213" s="140">
        <v>2.9786249106999998</v>
      </c>
      <c r="H213" s="138" t="str">
        <f t="shared" si="74"/>
        <v>N/A</v>
      </c>
      <c r="I213" s="139" t="s">
        <v>217</v>
      </c>
      <c r="J213" s="139">
        <v>-1.92</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85504</v>
      </c>
      <c r="D6" s="11" t="str">
        <f t="shared" ref="D6:D39" si="0">IF($B6="N/A","N/A",IF(C6&gt;10,"No",IF(C6&lt;-10,"No","Yes")))</f>
        <v>N/A</v>
      </c>
      <c r="E6" s="1">
        <v>88772</v>
      </c>
      <c r="F6" s="11" t="str">
        <f t="shared" ref="F6:F39" si="1">IF($B6="N/A","N/A",IF(E6&gt;10,"No",IF(E6&lt;-10,"No","Yes")))</f>
        <v>N/A</v>
      </c>
      <c r="G6" s="1">
        <v>89113</v>
      </c>
      <c r="H6" s="11" t="str">
        <f t="shared" ref="H6:H39" si="2">IF($B6="N/A","N/A",IF(G6&gt;10,"No",IF(G6&lt;-10,"No","Yes")))</f>
        <v>N/A</v>
      </c>
      <c r="I6" s="56">
        <v>3.8220000000000001</v>
      </c>
      <c r="J6" s="56">
        <v>0.3841</v>
      </c>
      <c r="K6" s="47" t="s">
        <v>732</v>
      </c>
      <c r="L6" s="9" t="str">
        <f t="shared" ref="L6:L39" si="3">IF(J6="Div by 0", "N/A", IF(K6="N/A","N/A", IF(J6&gt;VALUE(MID(K6,1,2)), "No", IF(J6&lt;-1*VALUE(MID(K6,1,2)), "No", "Yes"))))</f>
        <v>Yes</v>
      </c>
    </row>
    <row r="7" spans="1:12" x14ac:dyDescent="0.2">
      <c r="A7" s="16" t="s">
        <v>4</v>
      </c>
      <c r="B7" s="34" t="s">
        <v>217</v>
      </c>
      <c r="C7" s="35">
        <v>66239</v>
      </c>
      <c r="D7" s="43" t="str">
        <f t="shared" si="0"/>
        <v>N/A</v>
      </c>
      <c r="E7" s="35">
        <v>67395</v>
      </c>
      <c r="F7" s="43" t="str">
        <f t="shared" si="1"/>
        <v>N/A</v>
      </c>
      <c r="G7" s="35">
        <v>67220</v>
      </c>
      <c r="H7" s="43" t="str">
        <f t="shared" si="2"/>
        <v>N/A</v>
      </c>
      <c r="I7" s="12">
        <v>1.7450000000000001</v>
      </c>
      <c r="J7" s="12">
        <v>-0.26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75.432316272999998</v>
      </c>
      <c r="H8" s="43" t="str">
        <f t="shared" si="2"/>
        <v>N/A</v>
      </c>
      <c r="I8" s="12" t="s">
        <v>217</v>
      </c>
      <c r="J8" s="12" t="s">
        <v>217</v>
      </c>
      <c r="K8" s="44" t="s">
        <v>732</v>
      </c>
      <c r="L8" s="9" t="str">
        <f t="shared" si="3"/>
        <v>No</v>
      </c>
    </row>
    <row r="9" spans="1:12" x14ac:dyDescent="0.2">
      <c r="A9" s="16" t="s">
        <v>83</v>
      </c>
      <c r="B9" s="34" t="s">
        <v>217</v>
      </c>
      <c r="C9" s="35">
        <v>62741.86</v>
      </c>
      <c r="D9" s="43" t="str">
        <f t="shared" si="0"/>
        <v>N/A</v>
      </c>
      <c r="E9" s="35">
        <v>65745.73</v>
      </c>
      <c r="F9" s="43" t="str">
        <f t="shared" si="1"/>
        <v>N/A</v>
      </c>
      <c r="G9" s="35">
        <v>68757.600000000006</v>
      </c>
      <c r="H9" s="43" t="str">
        <f t="shared" si="2"/>
        <v>N/A</v>
      </c>
      <c r="I9" s="12">
        <v>4.7880000000000003</v>
      </c>
      <c r="J9" s="12">
        <v>4.5810000000000004</v>
      </c>
      <c r="K9" s="44" t="s">
        <v>732</v>
      </c>
      <c r="L9" s="9" t="str">
        <f t="shared" si="3"/>
        <v>Yes</v>
      </c>
    </row>
    <row r="10" spans="1:12" x14ac:dyDescent="0.2">
      <c r="A10" s="16" t="s">
        <v>100</v>
      </c>
      <c r="B10" s="34" t="s">
        <v>217</v>
      </c>
      <c r="C10" s="35">
        <v>490</v>
      </c>
      <c r="D10" s="43" t="str">
        <f t="shared" si="0"/>
        <v>N/A</v>
      </c>
      <c r="E10" s="35">
        <v>395</v>
      </c>
      <c r="F10" s="43" t="str">
        <f t="shared" si="1"/>
        <v>N/A</v>
      </c>
      <c r="G10" s="35">
        <v>366</v>
      </c>
      <c r="H10" s="43" t="str">
        <f t="shared" si="2"/>
        <v>N/A</v>
      </c>
      <c r="I10" s="12">
        <v>-19.399999999999999</v>
      </c>
      <c r="J10" s="12">
        <v>-7.34</v>
      </c>
      <c r="K10" s="44" t="s">
        <v>732</v>
      </c>
      <c r="L10" s="9" t="str">
        <f t="shared" si="3"/>
        <v>Yes</v>
      </c>
    </row>
    <row r="11" spans="1:12" x14ac:dyDescent="0.2">
      <c r="A11" s="16" t="s">
        <v>984</v>
      </c>
      <c r="B11" s="34" t="s">
        <v>217</v>
      </c>
      <c r="C11" s="35">
        <v>149</v>
      </c>
      <c r="D11" s="43" t="str">
        <f t="shared" si="0"/>
        <v>N/A</v>
      </c>
      <c r="E11" s="35">
        <v>186</v>
      </c>
      <c r="F11" s="43" t="str">
        <f t="shared" si="1"/>
        <v>N/A</v>
      </c>
      <c r="G11" s="35">
        <v>187</v>
      </c>
      <c r="H11" s="43" t="str">
        <f t="shared" si="2"/>
        <v>N/A</v>
      </c>
      <c r="I11" s="12">
        <v>24.83</v>
      </c>
      <c r="J11" s="12">
        <v>0.53759999999999997</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147</v>
      </c>
      <c r="D13" s="43" t="str">
        <f t="shared" si="0"/>
        <v>N/A</v>
      </c>
      <c r="E13" s="35">
        <v>11</v>
      </c>
      <c r="F13" s="43" t="str">
        <f t="shared" si="1"/>
        <v>N/A</v>
      </c>
      <c r="G13" s="35">
        <v>11</v>
      </c>
      <c r="H13" s="43" t="str">
        <f t="shared" si="2"/>
        <v>N/A</v>
      </c>
      <c r="I13" s="12">
        <v>-96.6</v>
      </c>
      <c r="J13" s="12">
        <v>-40</v>
      </c>
      <c r="K13" s="44" t="s">
        <v>732</v>
      </c>
      <c r="L13" s="9" t="str">
        <f t="shared" si="3"/>
        <v>No</v>
      </c>
    </row>
    <row r="14" spans="1:12" x14ac:dyDescent="0.2">
      <c r="A14" s="16" t="s">
        <v>987</v>
      </c>
      <c r="B14" s="34" t="s">
        <v>217</v>
      </c>
      <c r="C14" s="35">
        <v>194</v>
      </c>
      <c r="D14" s="43" t="str">
        <f t="shared" si="0"/>
        <v>N/A</v>
      </c>
      <c r="E14" s="35">
        <v>204</v>
      </c>
      <c r="F14" s="43" t="str">
        <f t="shared" si="1"/>
        <v>N/A</v>
      </c>
      <c r="G14" s="35">
        <v>176</v>
      </c>
      <c r="H14" s="43" t="str">
        <f t="shared" si="2"/>
        <v>N/A</v>
      </c>
      <c r="I14" s="12">
        <v>5.1550000000000002</v>
      </c>
      <c r="J14" s="12">
        <v>-13.7</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7856</v>
      </c>
      <c r="D16" s="43" t="str">
        <f t="shared" si="0"/>
        <v>N/A</v>
      </c>
      <c r="E16" s="35">
        <v>10243</v>
      </c>
      <c r="F16" s="43" t="str">
        <f t="shared" si="1"/>
        <v>N/A</v>
      </c>
      <c r="G16" s="35">
        <v>11617</v>
      </c>
      <c r="H16" s="43" t="str">
        <f t="shared" si="2"/>
        <v>N/A</v>
      </c>
      <c r="I16" s="12">
        <v>30.38</v>
      </c>
      <c r="J16" s="12">
        <v>13.41</v>
      </c>
      <c r="K16" s="44" t="s">
        <v>732</v>
      </c>
      <c r="L16" s="9" t="str">
        <f t="shared" si="3"/>
        <v>Yes</v>
      </c>
    </row>
    <row r="17" spans="1:12" x14ac:dyDescent="0.2">
      <c r="A17" s="4" t="s">
        <v>989</v>
      </c>
      <c r="B17" s="34" t="s">
        <v>217</v>
      </c>
      <c r="C17" s="35">
        <v>6958</v>
      </c>
      <c r="D17" s="43" t="str">
        <f t="shared" si="0"/>
        <v>N/A</v>
      </c>
      <c r="E17" s="35">
        <v>9322</v>
      </c>
      <c r="F17" s="43" t="str">
        <f t="shared" si="1"/>
        <v>N/A</v>
      </c>
      <c r="G17" s="35">
        <v>10566</v>
      </c>
      <c r="H17" s="43" t="str">
        <f t="shared" si="2"/>
        <v>N/A</v>
      </c>
      <c r="I17" s="12">
        <v>33.979999999999997</v>
      </c>
      <c r="J17" s="12">
        <v>13.34</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413</v>
      </c>
      <c r="D19" s="43" t="str">
        <f t="shared" si="0"/>
        <v>N/A</v>
      </c>
      <c r="E19" s="35">
        <v>344</v>
      </c>
      <c r="F19" s="43" t="str">
        <f t="shared" si="1"/>
        <v>N/A</v>
      </c>
      <c r="G19" s="35">
        <v>383</v>
      </c>
      <c r="H19" s="43" t="str">
        <f t="shared" si="2"/>
        <v>N/A</v>
      </c>
      <c r="I19" s="12">
        <v>-16.7</v>
      </c>
      <c r="J19" s="12">
        <v>11.34</v>
      </c>
      <c r="K19" s="44" t="s">
        <v>732</v>
      </c>
      <c r="L19" s="9" t="str">
        <f t="shared" si="3"/>
        <v>Yes</v>
      </c>
    </row>
    <row r="20" spans="1:12" x14ac:dyDescent="0.2">
      <c r="A20" s="4" t="s">
        <v>992</v>
      </c>
      <c r="B20" s="34" t="s">
        <v>217</v>
      </c>
      <c r="C20" s="35">
        <v>485</v>
      </c>
      <c r="D20" s="43" t="str">
        <f t="shared" si="0"/>
        <v>N/A</v>
      </c>
      <c r="E20" s="35">
        <v>577</v>
      </c>
      <c r="F20" s="43" t="str">
        <f t="shared" si="1"/>
        <v>N/A</v>
      </c>
      <c r="G20" s="35">
        <v>668</v>
      </c>
      <c r="H20" s="43" t="str">
        <f t="shared" si="2"/>
        <v>N/A</v>
      </c>
      <c r="I20" s="12">
        <v>18.97</v>
      </c>
      <c r="J20" s="12">
        <v>15.77</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58024</v>
      </c>
      <c r="D22" s="43" t="str">
        <f t="shared" si="0"/>
        <v>N/A</v>
      </c>
      <c r="E22" s="35">
        <v>58679</v>
      </c>
      <c r="F22" s="43" t="str">
        <f t="shared" si="1"/>
        <v>N/A</v>
      </c>
      <c r="G22" s="35">
        <v>57643</v>
      </c>
      <c r="H22" s="43" t="str">
        <f t="shared" si="2"/>
        <v>N/A</v>
      </c>
      <c r="I22" s="12">
        <v>1.129</v>
      </c>
      <c r="J22" s="12">
        <v>-1.77</v>
      </c>
      <c r="K22" s="44" t="s">
        <v>732</v>
      </c>
      <c r="L22" s="9" t="str">
        <f t="shared" si="3"/>
        <v>Yes</v>
      </c>
    </row>
    <row r="23" spans="1:12" x14ac:dyDescent="0.2">
      <c r="A23" s="4" t="s">
        <v>994</v>
      </c>
      <c r="B23" s="34" t="s">
        <v>217</v>
      </c>
      <c r="C23" s="35">
        <v>14911</v>
      </c>
      <c r="D23" s="43" t="str">
        <f t="shared" si="0"/>
        <v>N/A</v>
      </c>
      <c r="E23" s="35">
        <v>14750</v>
      </c>
      <c r="F23" s="43" t="str">
        <f t="shared" si="1"/>
        <v>N/A</v>
      </c>
      <c r="G23" s="35">
        <v>14992</v>
      </c>
      <c r="H23" s="43" t="str">
        <f t="shared" si="2"/>
        <v>N/A</v>
      </c>
      <c r="I23" s="12">
        <v>-1.08</v>
      </c>
      <c r="J23" s="12">
        <v>1.641</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34509</v>
      </c>
      <c r="D26" s="43" t="str">
        <f t="shared" si="0"/>
        <v>N/A</v>
      </c>
      <c r="E26" s="35">
        <v>36901</v>
      </c>
      <c r="F26" s="43" t="str">
        <f t="shared" si="1"/>
        <v>N/A</v>
      </c>
      <c r="G26" s="35">
        <v>36748</v>
      </c>
      <c r="H26" s="43" t="str">
        <f t="shared" si="2"/>
        <v>N/A</v>
      </c>
      <c r="I26" s="12">
        <v>6.9320000000000004</v>
      </c>
      <c r="J26" s="12">
        <v>-0.41499999999999998</v>
      </c>
      <c r="K26" s="44" t="s">
        <v>732</v>
      </c>
      <c r="L26" s="9" t="str">
        <f t="shared" si="3"/>
        <v>Yes</v>
      </c>
    </row>
    <row r="27" spans="1:12" x14ac:dyDescent="0.2">
      <c r="A27" s="4" t="s">
        <v>998</v>
      </c>
      <c r="B27" s="34" t="s">
        <v>217</v>
      </c>
      <c r="C27" s="35">
        <v>5572</v>
      </c>
      <c r="D27" s="43" t="str">
        <f t="shared" si="0"/>
        <v>N/A</v>
      </c>
      <c r="E27" s="35">
        <v>4483</v>
      </c>
      <c r="F27" s="43" t="str">
        <f t="shared" si="1"/>
        <v>N/A</v>
      </c>
      <c r="G27" s="35">
        <v>3608</v>
      </c>
      <c r="H27" s="43" t="str">
        <f t="shared" si="2"/>
        <v>N/A</v>
      </c>
      <c r="I27" s="12">
        <v>-19.5</v>
      </c>
      <c r="J27" s="12">
        <v>-19.5</v>
      </c>
      <c r="K27" s="44" t="s">
        <v>732</v>
      </c>
      <c r="L27" s="9" t="str">
        <f t="shared" si="3"/>
        <v>Yes</v>
      </c>
    </row>
    <row r="28" spans="1:12" x14ac:dyDescent="0.2">
      <c r="A28" s="57" t="s">
        <v>999</v>
      </c>
      <c r="B28" s="34" t="s">
        <v>217</v>
      </c>
      <c r="C28" s="35">
        <v>1009</v>
      </c>
      <c r="D28" s="43" t="str">
        <f t="shared" si="0"/>
        <v>N/A</v>
      </c>
      <c r="E28" s="35">
        <v>953</v>
      </c>
      <c r="F28" s="43" t="str">
        <f t="shared" si="1"/>
        <v>N/A</v>
      </c>
      <c r="G28" s="35">
        <v>968</v>
      </c>
      <c r="H28" s="43" t="str">
        <f t="shared" si="2"/>
        <v>N/A</v>
      </c>
      <c r="I28" s="12">
        <v>-5.55</v>
      </c>
      <c r="J28" s="12">
        <v>1.5740000000000001</v>
      </c>
      <c r="K28" s="44" t="s">
        <v>732</v>
      </c>
      <c r="L28" s="9" t="str">
        <f t="shared" si="3"/>
        <v>Yes</v>
      </c>
    </row>
    <row r="29" spans="1:12" x14ac:dyDescent="0.2">
      <c r="A29" s="57" t="s">
        <v>1000</v>
      </c>
      <c r="B29" s="34" t="s">
        <v>217</v>
      </c>
      <c r="C29" s="35">
        <v>2023</v>
      </c>
      <c r="D29" s="43" t="str">
        <f t="shared" si="0"/>
        <v>N/A</v>
      </c>
      <c r="E29" s="35">
        <v>1592</v>
      </c>
      <c r="F29" s="43" t="str">
        <f t="shared" si="1"/>
        <v>N/A</v>
      </c>
      <c r="G29" s="35">
        <v>1327</v>
      </c>
      <c r="H29" s="43" t="str">
        <f t="shared" si="2"/>
        <v>N/A</v>
      </c>
      <c r="I29" s="12">
        <v>-21.3</v>
      </c>
      <c r="J29" s="12">
        <v>-16.600000000000001</v>
      </c>
      <c r="K29" s="44" t="s">
        <v>732</v>
      </c>
      <c r="L29" s="9" t="str">
        <f t="shared" si="3"/>
        <v>Yes</v>
      </c>
    </row>
    <row r="30" spans="1:12" x14ac:dyDescent="0.2">
      <c r="A30" s="57" t="s">
        <v>106</v>
      </c>
      <c r="B30" s="34" t="s">
        <v>217</v>
      </c>
      <c r="C30" s="35">
        <v>19134</v>
      </c>
      <c r="D30" s="43" t="str">
        <f t="shared" si="0"/>
        <v>N/A</v>
      </c>
      <c r="E30" s="35">
        <v>19455</v>
      </c>
      <c r="F30" s="43" t="str">
        <f t="shared" si="1"/>
        <v>N/A</v>
      </c>
      <c r="G30" s="35">
        <v>19487</v>
      </c>
      <c r="H30" s="43" t="str">
        <f t="shared" si="2"/>
        <v>N/A</v>
      </c>
      <c r="I30" s="12">
        <v>1.6779999999999999</v>
      </c>
      <c r="J30" s="12">
        <v>0.16450000000000001</v>
      </c>
      <c r="K30" s="44" t="s">
        <v>732</v>
      </c>
      <c r="L30" s="9" t="str">
        <f t="shared" si="3"/>
        <v>Yes</v>
      </c>
    </row>
    <row r="31" spans="1:12" x14ac:dyDescent="0.2">
      <c r="A31" s="45" t="s">
        <v>1001</v>
      </c>
      <c r="B31" s="34" t="s">
        <v>217</v>
      </c>
      <c r="C31" s="35">
        <v>10901</v>
      </c>
      <c r="D31" s="43" t="str">
        <f t="shared" si="0"/>
        <v>N/A</v>
      </c>
      <c r="E31" s="35">
        <v>11420</v>
      </c>
      <c r="F31" s="43" t="str">
        <f t="shared" si="1"/>
        <v>N/A</v>
      </c>
      <c r="G31" s="35">
        <v>11757</v>
      </c>
      <c r="H31" s="43" t="str">
        <f t="shared" si="2"/>
        <v>N/A</v>
      </c>
      <c r="I31" s="12">
        <v>4.7610000000000001</v>
      </c>
      <c r="J31" s="12">
        <v>2.9510000000000001</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3636</v>
      </c>
      <c r="D34" s="43" t="str">
        <f t="shared" si="0"/>
        <v>N/A</v>
      </c>
      <c r="E34" s="35">
        <v>3369</v>
      </c>
      <c r="F34" s="43" t="str">
        <f t="shared" si="1"/>
        <v>N/A</v>
      </c>
      <c r="G34" s="35">
        <v>3153</v>
      </c>
      <c r="H34" s="43" t="str">
        <f t="shared" si="2"/>
        <v>N/A</v>
      </c>
      <c r="I34" s="12">
        <v>-7.34</v>
      </c>
      <c r="J34" s="12">
        <v>-6.41</v>
      </c>
      <c r="K34" s="44" t="s">
        <v>732</v>
      </c>
      <c r="L34" s="9" t="str">
        <f t="shared" si="3"/>
        <v>Yes</v>
      </c>
    </row>
    <row r="35" spans="1:12" x14ac:dyDescent="0.2">
      <c r="A35" s="45" t="s">
        <v>1005</v>
      </c>
      <c r="B35" s="34" t="s">
        <v>217</v>
      </c>
      <c r="C35" s="35">
        <v>2371</v>
      </c>
      <c r="D35" s="43" t="str">
        <f t="shared" si="0"/>
        <v>N/A</v>
      </c>
      <c r="E35" s="35">
        <v>2274</v>
      </c>
      <c r="F35" s="43" t="str">
        <f t="shared" si="1"/>
        <v>N/A</v>
      </c>
      <c r="G35" s="35">
        <v>2032</v>
      </c>
      <c r="H35" s="43" t="str">
        <f t="shared" si="2"/>
        <v>N/A</v>
      </c>
      <c r="I35" s="12">
        <v>-4.09</v>
      </c>
      <c r="J35" s="12">
        <v>-10.6</v>
      </c>
      <c r="K35" s="44" t="s">
        <v>732</v>
      </c>
      <c r="L35" s="9" t="str">
        <f t="shared" si="3"/>
        <v>Yes</v>
      </c>
    </row>
    <row r="36" spans="1:12" x14ac:dyDescent="0.2">
      <c r="A36" s="45" t="s">
        <v>1006</v>
      </c>
      <c r="B36" s="34" t="s">
        <v>217</v>
      </c>
      <c r="C36" s="35">
        <v>2226</v>
      </c>
      <c r="D36" s="43" t="str">
        <f t="shared" si="0"/>
        <v>N/A</v>
      </c>
      <c r="E36" s="35">
        <v>2392</v>
      </c>
      <c r="F36" s="43" t="str">
        <f t="shared" si="1"/>
        <v>N/A</v>
      </c>
      <c r="G36" s="35">
        <v>2545</v>
      </c>
      <c r="H36" s="43" t="str">
        <f t="shared" si="2"/>
        <v>N/A</v>
      </c>
      <c r="I36" s="12">
        <v>7.4569999999999999</v>
      </c>
      <c r="J36" s="12">
        <v>6.3959999999999999</v>
      </c>
      <c r="K36" s="44" t="s">
        <v>732</v>
      </c>
      <c r="L36" s="9" t="str">
        <f t="shared" si="3"/>
        <v>Yes</v>
      </c>
    </row>
    <row r="37" spans="1:12" x14ac:dyDescent="0.2">
      <c r="A37" s="45" t="s">
        <v>122</v>
      </c>
      <c r="B37" s="34" t="s">
        <v>217</v>
      </c>
      <c r="C37" s="35">
        <v>770</v>
      </c>
      <c r="D37" s="43" t="str">
        <f t="shared" si="0"/>
        <v>N/A</v>
      </c>
      <c r="E37" s="35">
        <v>546</v>
      </c>
      <c r="F37" s="43" t="str">
        <f t="shared" si="1"/>
        <v>N/A</v>
      </c>
      <c r="G37" s="35">
        <v>492</v>
      </c>
      <c r="H37" s="43" t="str">
        <f t="shared" si="2"/>
        <v>N/A</v>
      </c>
      <c r="I37" s="12">
        <v>-29.1</v>
      </c>
      <c r="J37" s="12">
        <v>-9.89</v>
      </c>
      <c r="K37" s="44" t="s">
        <v>732</v>
      </c>
      <c r="L37" s="9" t="str">
        <f t="shared" si="3"/>
        <v>Yes</v>
      </c>
    </row>
    <row r="38" spans="1:12" x14ac:dyDescent="0.2">
      <c r="A38" s="45" t="s">
        <v>84</v>
      </c>
      <c r="B38" s="34" t="s">
        <v>217</v>
      </c>
      <c r="C38" s="46">
        <v>278468101</v>
      </c>
      <c r="D38" s="43" t="str">
        <f t="shared" si="0"/>
        <v>N/A</v>
      </c>
      <c r="E38" s="46">
        <v>234951684</v>
      </c>
      <c r="F38" s="43" t="str">
        <f t="shared" si="1"/>
        <v>N/A</v>
      </c>
      <c r="G38" s="46">
        <v>226661593</v>
      </c>
      <c r="H38" s="43" t="str">
        <f t="shared" si="2"/>
        <v>N/A</v>
      </c>
      <c r="I38" s="12">
        <v>-15.6</v>
      </c>
      <c r="J38" s="12">
        <v>-3.53</v>
      </c>
      <c r="K38" s="44" t="s">
        <v>732</v>
      </c>
      <c r="L38" s="9" t="str">
        <f t="shared" si="3"/>
        <v>Yes</v>
      </c>
    </row>
    <row r="39" spans="1:12" x14ac:dyDescent="0.2">
      <c r="A39" s="45" t="s">
        <v>1288</v>
      </c>
      <c r="B39" s="34" t="s">
        <v>217</v>
      </c>
      <c r="C39" s="46">
        <v>3256.7844896000001</v>
      </c>
      <c r="D39" s="43" t="str">
        <f t="shared" si="0"/>
        <v>N/A</v>
      </c>
      <c r="E39" s="46">
        <v>2646.6868381999998</v>
      </c>
      <c r="F39" s="43" t="str">
        <f t="shared" si="1"/>
        <v>N/A</v>
      </c>
      <c r="G39" s="46">
        <v>2543.5300461000002</v>
      </c>
      <c r="H39" s="43" t="str">
        <f t="shared" si="2"/>
        <v>N/A</v>
      </c>
      <c r="I39" s="12">
        <v>-18.7</v>
      </c>
      <c r="J39" s="12">
        <v>-3.9</v>
      </c>
      <c r="K39" s="44" t="s">
        <v>732</v>
      </c>
      <c r="L39" s="9" t="str">
        <f t="shared" si="3"/>
        <v>Yes</v>
      </c>
    </row>
    <row r="40" spans="1:12" x14ac:dyDescent="0.2">
      <c r="A40" s="45" t="s">
        <v>1289</v>
      </c>
      <c r="B40" s="34" t="s">
        <v>217</v>
      </c>
      <c r="C40" s="46">
        <v>4203.9901116000001</v>
      </c>
      <c r="D40" s="43" t="str">
        <f>IF($B40="N/A","N/A",IF(C40&gt;10,"No",IF(C40&lt;-10,"No","Yes")))</f>
        <v>N/A</v>
      </c>
      <c r="E40" s="46">
        <v>3486.1886490000002</v>
      </c>
      <c r="F40" s="43" t="str">
        <f>IF($B40="N/A","N/A",IF(E40&gt;10,"No",IF(E40&lt;-10,"No","Yes")))</f>
        <v>N/A</v>
      </c>
      <c r="G40" s="46">
        <v>3371.9368193999999</v>
      </c>
      <c r="H40" s="43" t="str">
        <f>IF($B40="N/A","N/A",IF(G40&gt;10,"No",IF(G40&lt;-10,"No","Yes")))</f>
        <v>N/A</v>
      </c>
      <c r="I40" s="12">
        <v>-17.100000000000001</v>
      </c>
      <c r="J40" s="12">
        <v>-3.28</v>
      </c>
      <c r="K40" s="44" t="s">
        <v>732</v>
      </c>
      <c r="L40" s="9" t="str">
        <f>IF(J40="Div by 0", "N/A", IF(K40="N/A","N/A", IF(J40&gt;VALUE(MID(K40,1,2)), "No", IF(J40&lt;-1*VALUE(MID(K40,1,2)), "No", "Yes"))))</f>
        <v>Yes</v>
      </c>
    </row>
    <row r="41" spans="1:12" x14ac:dyDescent="0.2">
      <c r="A41" s="45" t="s">
        <v>107</v>
      </c>
      <c r="B41" s="34" t="s">
        <v>217</v>
      </c>
      <c r="C41" s="46">
        <v>1021236</v>
      </c>
      <c r="D41" s="43" t="str">
        <f t="shared" ref="D41:D44" si="4">IF($B41="N/A","N/A",IF(C41&gt;10,"No",IF(C41&lt;-10,"No","Yes")))</f>
        <v>N/A</v>
      </c>
      <c r="E41" s="46">
        <v>3583370</v>
      </c>
      <c r="F41" s="43" t="str">
        <f t="shared" ref="F41:F44" si="5">IF($B41="N/A","N/A",IF(E41&gt;10,"No",IF(E41&lt;-10,"No","Yes")))</f>
        <v>N/A</v>
      </c>
      <c r="G41" s="46">
        <v>106965</v>
      </c>
      <c r="H41" s="43" t="str">
        <f t="shared" ref="H41:H44" si="6">IF($B41="N/A","N/A",IF(G41&gt;10,"No",IF(G41&lt;-10,"No","Yes")))</f>
        <v>N/A</v>
      </c>
      <c r="I41" s="12">
        <v>250.9</v>
      </c>
      <c r="J41" s="12">
        <v>-97</v>
      </c>
      <c r="K41" s="44" t="s">
        <v>732</v>
      </c>
      <c r="L41" s="9" t="str">
        <f t="shared" ref="L41:L43" si="7">IF(J41="Div by 0", "N/A", IF(K41="N/A","N/A", IF(J41&gt;VALUE(MID(K41,1,2)), "No", IF(J41&lt;-1*VALUE(MID(K41,1,2)), "No", "Yes"))))</f>
        <v>No</v>
      </c>
    </row>
    <row r="42" spans="1:12" x14ac:dyDescent="0.2">
      <c r="A42" s="45" t="s">
        <v>162</v>
      </c>
      <c r="B42" s="47" t="s">
        <v>221</v>
      </c>
      <c r="C42" s="1">
        <v>22</v>
      </c>
      <c r="D42" s="43" t="str">
        <f>IF($B42="N/A","N/A",IF(C42&gt;0,"No",IF(C42&lt;0,"No","Yes")))</f>
        <v>No</v>
      </c>
      <c r="E42" s="1">
        <v>58</v>
      </c>
      <c r="F42" s="43" t="str">
        <f>IF($B42="N/A","N/A",IF(E42&gt;0,"No",IF(E42&lt;0,"No","Yes")))</f>
        <v>No</v>
      </c>
      <c r="G42" s="1">
        <v>40</v>
      </c>
      <c r="H42" s="43" t="str">
        <f>IF($B42="N/A","N/A",IF(G42&gt;0,"No",IF(G42&lt;0,"No","Yes")))</f>
        <v>No</v>
      </c>
      <c r="I42" s="12">
        <v>163.6</v>
      </c>
      <c r="J42" s="12">
        <v>-31</v>
      </c>
      <c r="K42" s="44" t="s">
        <v>732</v>
      </c>
      <c r="L42" s="9" t="str">
        <f t="shared" si="7"/>
        <v>No</v>
      </c>
    </row>
    <row r="43" spans="1:12" x14ac:dyDescent="0.2">
      <c r="A43" s="45" t="s">
        <v>160</v>
      </c>
      <c r="B43" s="34" t="s">
        <v>217</v>
      </c>
      <c r="C43" s="46">
        <v>49464</v>
      </c>
      <c r="D43" s="43" t="str">
        <f t="shared" si="4"/>
        <v>N/A</v>
      </c>
      <c r="E43" s="46">
        <v>57110</v>
      </c>
      <c r="F43" s="43" t="str">
        <f t="shared" si="5"/>
        <v>N/A</v>
      </c>
      <c r="G43" s="46">
        <v>70377</v>
      </c>
      <c r="H43" s="43" t="str">
        <f t="shared" si="6"/>
        <v>N/A</v>
      </c>
      <c r="I43" s="12">
        <v>15.46</v>
      </c>
      <c r="J43" s="12">
        <v>23.23</v>
      </c>
      <c r="K43" s="44" t="s">
        <v>732</v>
      </c>
      <c r="L43" s="9" t="str">
        <f t="shared" si="7"/>
        <v>Yes</v>
      </c>
    </row>
    <row r="44" spans="1:12" x14ac:dyDescent="0.2">
      <c r="A44" s="45" t="s">
        <v>1290</v>
      </c>
      <c r="B44" s="34" t="s">
        <v>217</v>
      </c>
      <c r="C44" s="46">
        <v>2248.3636363999999</v>
      </c>
      <c r="D44" s="43" t="str">
        <f t="shared" si="4"/>
        <v>N/A</v>
      </c>
      <c r="E44" s="46">
        <v>984.65517240999998</v>
      </c>
      <c r="F44" s="43" t="str">
        <f t="shared" si="5"/>
        <v>N/A</v>
      </c>
      <c r="G44" s="46">
        <v>1759.425</v>
      </c>
      <c r="H44" s="43" t="str">
        <f t="shared" si="6"/>
        <v>N/A</v>
      </c>
      <c r="I44" s="12">
        <v>-56.2</v>
      </c>
      <c r="J44" s="12">
        <v>78.680000000000007</v>
      </c>
      <c r="K44" s="44" t="s">
        <v>732</v>
      </c>
      <c r="L44" s="9" t="str">
        <f>IF(J44="Div by 0", "N/A", IF(OR(J44="N/A",K44="N/A"),"N/A", IF(J44&gt;VALUE(MID(K44,1,2)), "No", IF(J44&lt;-1*VALUE(MID(K44,1,2)), "No", "Yes"))))</f>
        <v>No</v>
      </c>
    </row>
    <row r="45" spans="1:12" x14ac:dyDescent="0.2">
      <c r="A45" s="45" t="s">
        <v>1291</v>
      </c>
      <c r="B45" s="34" t="s">
        <v>217</v>
      </c>
      <c r="C45" s="46">
        <v>12501.877551</v>
      </c>
      <c r="D45" s="43" t="str">
        <f t="shared" ref="D45:D71" si="8">IF($B45="N/A","N/A",IF(C45&gt;10,"No",IF(C45&lt;-10,"No","Yes")))</f>
        <v>N/A</v>
      </c>
      <c r="E45" s="46">
        <v>2804.3139240999999</v>
      </c>
      <c r="F45" s="43" t="str">
        <f t="shared" ref="F45:F71" si="9">IF($B45="N/A","N/A",IF(E45&gt;10,"No",IF(E45&lt;-10,"No","Yes")))</f>
        <v>N/A</v>
      </c>
      <c r="G45" s="46">
        <v>1945.2923496999999</v>
      </c>
      <c r="H45" s="43" t="str">
        <f t="shared" ref="H45:H71" si="10">IF($B45="N/A","N/A",IF(G45&gt;10,"No",IF(G45&lt;-10,"No","Yes")))</f>
        <v>N/A</v>
      </c>
      <c r="I45" s="12">
        <v>-77.599999999999994</v>
      </c>
      <c r="J45" s="12">
        <v>-30.6</v>
      </c>
      <c r="K45" s="44" t="s">
        <v>732</v>
      </c>
      <c r="L45" s="9" t="str">
        <f t="shared" ref="L45:L71" si="11">IF(J45="Div by 0", "N/A", IF(K45="N/A","N/A", IF(J45&gt;VALUE(MID(K45,1,2)), "No", IF(J45&lt;-1*VALUE(MID(K45,1,2)), "No", "Yes"))))</f>
        <v>No</v>
      </c>
    </row>
    <row r="46" spans="1:12" x14ac:dyDescent="0.2">
      <c r="A46" s="45" t="s">
        <v>1292</v>
      </c>
      <c r="B46" s="34" t="s">
        <v>217</v>
      </c>
      <c r="C46" s="46">
        <v>9253.9798658</v>
      </c>
      <c r="D46" s="43" t="str">
        <f t="shared" si="8"/>
        <v>N/A</v>
      </c>
      <c r="E46" s="46">
        <v>1364.7473118</v>
      </c>
      <c r="F46" s="43" t="str">
        <f t="shared" si="9"/>
        <v>N/A</v>
      </c>
      <c r="G46" s="46">
        <v>709.43850267000005</v>
      </c>
      <c r="H46" s="43" t="str">
        <f t="shared" si="10"/>
        <v>N/A</v>
      </c>
      <c r="I46" s="12">
        <v>-85.3</v>
      </c>
      <c r="J46" s="12">
        <v>-48</v>
      </c>
      <c r="K46" s="44" t="s">
        <v>732</v>
      </c>
      <c r="L46" s="9" t="str">
        <f t="shared" si="11"/>
        <v>No</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506.73469388000001</v>
      </c>
      <c r="D48" s="43" t="str">
        <f t="shared" si="8"/>
        <v>N/A</v>
      </c>
      <c r="E48" s="46">
        <v>1090.8</v>
      </c>
      <c r="F48" s="43" t="str">
        <f t="shared" si="9"/>
        <v>N/A</v>
      </c>
      <c r="G48" s="46">
        <v>3224.6666667</v>
      </c>
      <c r="H48" s="43" t="str">
        <f t="shared" si="10"/>
        <v>N/A</v>
      </c>
      <c r="I48" s="12">
        <v>115.3</v>
      </c>
      <c r="J48" s="12">
        <v>195.6</v>
      </c>
      <c r="K48" s="44" t="s">
        <v>732</v>
      </c>
      <c r="L48" s="9" t="str">
        <f t="shared" si="11"/>
        <v>No</v>
      </c>
    </row>
    <row r="49" spans="1:12" x14ac:dyDescent="0.2">
      <c r="A49" s="45" t="s">
        <v>1295</v>
      </c>
      <c r="B49" s="34" t="s">
        <v>217</v>
      </c>
      <c r="C49" s="46">
        <v>24085.5</v>
      </c>
      <c r="D49" s="43" t="str">
        <f t="shared" si="8"/>
        <v>N/A</v>
      </c>
      <c r="E49" s="46">
        <v>4158.8578430999996</v>
      </c>
      <c r="F49" s="43" t="str">
        <f t="shared" si="9"/>
        <v>N/A</v>
      </c>
      <c r="G49" s="46">
        <v>3236.5795455000002</v>
      </c>
      <c r="H49" s="43" t="str">
        <f t="shared" si="10"/>
        <v>N/A</v>
      </c>
      <c r="I49" s="12">
        <v>-82.7</v>
      </c>
      <c r="J49" s="12">
        <v>-22.2</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16307.114689</v>
      </c>
      <c r="D51" s="43" t="str">
        <f t="shared" si="8"/>
        <v>N/A</v>
      </c>
      <c r="E51" s="46">
        <v>8159.5079567000002</v>
      </c>
      <c r="F51" s="43" t="str">
        <f t="shared" si="9"/>
        <v>N/A</v>
      </c>
      <c r="G51" s="46">
        <v>7113.0051647999999</v>
      </c>
      <c r="H51" s="43" t="str">
        <f t="shared" si="10"/>
        <v>N/A</v>
      </c>
      <c r="I51" s="12">
        <v>-50</v>
      </c>
      <c r="J51" s="12">
        <v>-12.8</v>
      </c>
      <c r="K51" s="44" t="s">
        <v>732</v>
      </c>
      <c r="L51" s="9" t="str">
        <f t="shared" si="11"/>
        <v>Yes</v>
      </c>
    </row>
    <row r="52" spans="1:12" x14ac:dyDescent="0.2">
      <c r="A52" s="45" t="s">
        <v>1298</v>
      </c>
      <c r="B52" s="34" t="s">
        <v>217</v>
      </c>
      <c r="C52" s="46">
        <v>14643.545128</v>
      </c>
      <c r="D52" s="43" t="str">
        <f t="shared" si="8"/>
        <v>N/A</v>
      </c>
      <c r="E52" s="46">
        <v>6839.8975541999998</v>
      </c>
      <c r="F52" s="43" t="str">
        <f t="shared" si="9"/>
        <v>N/A</v>
      </c>
      <c r="G52" s="46">
        <v>5749.2411509000003</v>
      </c>
      <c r="H52" s="43" t="str">
        <f t="shared" si="10"/>
        <v>N/A</v>
      </c>
      <c r="I52" s="12">
        <v>-53.3</v>
      </c>
      <c r="J52" s="12">
        <v>-15.9</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19436.508474999999</v>
      </c>
      <c r="D54" s="43" t="str">
        <f t="shared" si="8"/>
        <v>N/A</v>
      </c>
      <c r="E54" s="46">
        <v>22048.005814</v>
      </c>
      <c r="F54" s="43" t="str">
        <f t="shared" si="9"/>
        <v>N/A</v>
      </c>
      <c r="G54" s="46">
        <v>15488.075718</v>
      </c>
      <c r="H54" s="43" t="str">
        <f t="shared" si="10"/>
        <v>N/A</v>
      </c>
      <c r="I54" s="12">
        <v>13.44</v>
      </c>
      <c r="J54" s="12">
        <v>-29.8</v>
      </c>
      <c r="K54" s="44" t="s">
        <v>732</v>
      </c>
      <c r="L54" s="9" t="str">
        <f t="shared" si="11"/>
        <v>Yes</v>
      </c>
    </row>
    <row r="55" spans="1:12" x14ac:dyDescent="0.2">
      <c r="A55" s="45" t="s">
        <v>1301</v>
      </c>
      <c r="B55" s="34" t="s">
        <v>217</v>
      </c>
      <c r="C55" s="46">
        <v>37508.511339999997</v>
      </c>
      <c r="D55" s="43" t="str">
        <f t="shared" si="8"/>
        <v>N/A</v>
      </c>
      <c r="E55" s="46">
        <v>21198.961872</v>
      </c>
      <c r="F55" s="43" t="str">
        <f t="shared" si="9"/>
        <v>N/A</v>
      </c>
      <c r="G55" s="46">
        <v>23882.284431</v>
      </c>
      <c r="H55" s="43" t="str">
        <f t="shared" si="10"/>
        <v>N/A</v>
      </c>
      <c r="I55" s="12">
        <v>-43.5</v>
      </c>
      <c r="J55" s="12">
        <v>12.66</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1613.4532607000001</v>
      </c>
      <c r="D57" s="43" t="str">
        <f t="shared" si="8"/>
        <v>N/A</v>
      </c>
      <c r="E57" s="46">
        <v>1658.0368275000001</v>
      </c>
      <c r="F57" s="43" t="str">
        <f t="shared" si="9"/>
        <v>N/A</v>
      </c>
      <c r="G57" s="46">
        <v>1654.2052461000001</v>
      </c>
      <c r="H57" s="43" t="str">
        <f t="shared" si="10"/>
        <v>N/A</v>
      </c>
      <c r="I57" s="12">
        <v>2.7629999999999999</v>
      </c>
      <c r="J57" s="12">
        <v>-0.23100000000000001</v>
      </c>
      <c r="K57" s="44" t="s">
        <v>732</v>
      </c>
      <c r="L57" s="9" t="str">
        <f t="shared" si="11"/>
        <v>Yes</v>
      </c>
    </row>
    <row r="58" spans="1:12" x14ac:dyDescent="0.2">
      <c r="A58" s="45" t="s">
        <v>1304</v>
      </c>
      <c r="B58" s="34" t="s">
        <v>217</v>
      </c>
      <c r="C58" s="46">
        <v>1433.1738313999999</v>
      </c>
      <c r="D58" s="43" t="str">
        <f t="shared" si="8"/>
        <v>N/A</v>
      </c>
      <c r="E58" s="46">
        <v>1602.4111863999999</v>
      </c>
      <c r="F58" s="43" t="str">
        <f t="shared" si="9"/>
        <v>N/A</v>
      </c>
      <c r="G58" s="46">
        <v>1575.6064567999999</v>
      </c>
      <c r="H58" s="43" t="str">
        <f t="shared" si="10"/>
        <v>N/A</v>
      </c>
      <c r="I58" s="12">
        <v>11.81</v>
      </c>
      <c r="J58" s="12">
        <v>-1.67</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1786.4546929999999</v>
      </c>
      <c r="D61" s="43" t="str">
        <f t="shared" si="8"/>
        <v>N/A</v>
      </c>
      <c r="E61" s="46">
        <v>1738.8308446999999</v>
      </c>
      <c r="F61" s="43" t="str">
        <f t="shared" si="9"/>
        <v>N/A</v>
      </c>
      <c r="G61" s="46">
        <v>1743.1578317000001</v>
      </c>
      <c r="H61" s="43" t="str">
        <f t="shared" si="10"/>
        <v>N/A</v>
      </c>
      <c r="I61" s="12">
        <v>-2.67</v>
      </c>
      <c r="J61" s="12">
        <v>0.24879999999999999</v>
      </c>
      <c r="K61" s="44" t="s">
        <v>732</v>
      </c>
      <c r="L61" s="9" t="str">
        <f t="shared" si="11"/>
        <v>Yes</v>
      </c>
    </row>
    <row r="62" spans="1:12" x14ac:dyDescent="0.2">
      <c r="A62" s="3" t="s">
        <v>1308</v>
      </c>
      <c r="B62" s="34" t="s">
        <v>217</v>
      </c>
      <c r="C62" s="46">
        <v>1178.9800789999999</v>
      </c>
      <c r="D62" s="43" t="str">
        <f t="shared" si="8"/>
        <v>N/A</v>
      </c>
      <c r="E62" s="46">
        <v>1395.1434307</v>
      </c>
      <c r="F62" s="43" t="str">
        <f t="shared" si="9"/>
        <v>N/A</v>
      </c>
      <c r="G62" s="46">
        <v>1278.0099777999999</v>
      </c>
      <c r="H62" s="43" t="str">
        <f t="shared" si="10"/>
        <v>N/A</v>
      </c>
      <c r="I62" s="12">
        <v>18.329999999999998</v>
      </c>
      <c r="J62" s="12">
        <v>-8.4</v>
      </c>
      <c r="K62" s="44" t="s">
        <v>732</v>
      </c>
      <c r="L62" s="9" t="str">
        <f t="shared" si="11"/>
        <v>Yes</v>
      </c>
    </row>
    <row r="63" spans="1:12" x14ac:dyDescent="0.2">
      <c r="A63" s="3" t="s">
        <v>1309</v>
      </c>
      <c r="B63" s="34" t="s">
        <v>217</v>
      </c>
      <c r="C63" s="46">
        <v>1020.0009911</v>
      </c>
      <c r="D63" s="43" t="str">
        <f t="shared" si="8"/>
        <v>N/A</v>
      </c>
      <c r="E63" s="46">
        <v>1151.8310598</v>
      </c>
      <c r="F63" s="43" t="str">
        <f t="shared" si="9"/>
        <v>N/A</v>
      </c>
      <c r="G63" s="46">
        <v>1229.5020661000001</v>
      </c>
      <c r="H63" s="43" t="str">
        <f t="shared" si="10"/>
        <v>N/A</v>
      </c>
      <c r="I63" s="12">
        <v>12.92</v>
      </c>
      <c r="J63" s="12">
        <v>6.7430000000000003</v>
      </c>
      <c r="K63" s="44" t="s">
        <v>732</v>
      </c>
      <c r="L63" s="9" t="str">
        <f t="shared" si="11"/>
        <v>Yes</v>
      </c>
    </row>
    <row r="64" spans="1:12" x14ac:dyDescent="0.2">
      <c r="A64" s="3" t="s">
        <v>1310</v>
      </c>
      <c r="B64" s="34" t="s">
        <v>217</v>
      </c>
      <c r="C64" s="46">
        <v>1483.8032625000001</v>
      </c>
      <c r="D64" s="43" t="str">
        <f t="shared" si="8"/>
        <v>N/A</v>
      </c>
      <c r="E64" s="46">
        <v>1344.0062814</v>
      </c>
      <c r="F64" s="43" t="str">
        <f t="shared" si="9"/>
        <v>N/A</v>
      </c>
      <c r="G64" s="46">
        <v>1411.5139412000001</v>
      </c>
      <c r="H64" s="43" t="str">
        <f t="shared" si="10"/>
        <v>N/A</v>
      </c>
      <c r="I64" s="12">
        <v>-9.42</v>
      </c>
      <c r="J64" s="12">
        <v>5.0229999999999997</v>
      </c>
      <c r="K64" s="44" t="s">
        <v>732</v>
      </c>
      <c r="L64" s="9" t="str">
        <f t="shared" si="11"/>
        <v>Yes</v>
      </c>
    </row>
    <row r="65" spans="1:12" x14ac:dyDescent="0.2">
      <c r="A65" s="3" t="s">
        <v>1311</v>
      </c>
      <c r="B65" s="34" t="s">
        <v>217</v>
      </c>
      <c r="C65" s="46">
        <v>2645.263719</v>
      </c>
      <c r="D65" s="43" t="str">
        <f t="shared" si="8"/>
        <v>N/A</v>
      </c>
      <c r="E65" s="46">
        <v>2722.9091235999999</v>
      </c>
      <c r="F65" s="43" t="str">
        <f t="shared" si="9"/>
        <v>N/A</v>
      </c>
      <c r="G65" s="46">
        <v>2461.3579309000002</v>
      </c>
      <c r="H65" s="43" t="str">
        <f t="shared" si="10"/>
        <v>N/A</v>
      </c>
      <c r="I65" s="12">
        <v>2.9350000000000001</v>
      </c>
      <c r="J65" s="12">
        <v>-9.61</v>
      </c>
      <c r="K65" s="44" t="s">
        <v>732</v>
      </c>
      <c r="L65" s="9" t="str">
        <f t="shared" si="11"/>
        <v>Yes</v>
      </c>
    </row>
    <row r="66" spans="1:12" x14ac:dyDescent="0.2">
      <c r="A66" s="3" t="s">
        <v>1312</v>
      </c>
      <c r="B66" s="34" t="s">
        <v>217</v>
      </c>
      <c r="C66" s="46">
        <v>2539.7791946000002</v>
      </c>
      <c r="D66" s="43" t="str">
        <f t="shared" si="8"/>
        <v>N/A</v>
      </c>
      <c r="E66" s="46">
        <v>2644.7573554999999</v>
      </c>
      <c r="F66" s="43" t="str">
        <f t="shared" si="9"/>
        <v>N/A</v>
      </c>
      <c r="G66" s="46">
        <v>2260.6332398</v>
      </c>
      <c r="H66" s="43" t="str">
        <f t="shared" si="10"/>
        <v>N/A</v>
      </c>
      <c r="I66" s="12">
        <v>4.133</v>
      </c>
      <c r="J66" s="12">
        <v>-14.5</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2085.3187569000002</v>
      </c>
      <c r="D69" s="43" t="str">
        <f t="shared" si="8"/>
        <v>N/A</v>
      </c>
      <c r="E69" s="46">
        <v>2251.6271891000001</v>
      </c>
      <c r="F69" s="43" t="str">
        <f t="shared" si="9"/>
        <v>N/A</v>
      </c>
      <c r="G69" s="46">
        <v>2312.3999365999998</v>
      </c>
      <c r="H69" s="43" t="str">
        <f t="shared" si="10"/>
        <v>N/A</v>
      </c>
      <c r="I69" s="12">
        <v>7.9749999999999996</v>
      </c>
      <c r="J69" s="12">
        <v>2.6989999999999998</v>
      </c>
      <c r="K69" s="44" t="s">
        <v>732</v>
      </c>
      <c r="L69" s="9" t="str">
        <f t="shared" si="11"/>
        <v>Yes</v>
      </c>
    </row>
    <row r="70" spans="1:12" x14ac:dyDescent="0.2">
      <c r="A70" s="45" t="s">
        <v>1316</v>
      </c>
      <c r="B70" s="34" t="s">
        <v>217</v>
      </c>
      <c r="C70" s="46">
        <v>2448.1501475999999</v>
      </c>
      <c r="D70" s="43" t="str">
        <f t="shared" si="8"/>
        <v>N/A</v>
      </c>
      <c r="E70" s="46">
        <v>2388.5642039999998</v>
      </c>
      <c r="F70" s="43" t="str">
        <f t="shared" si="9"/>
        <v>N/A</v>
      </c>
      <c r="G70" s="46">
        <v>2128.9128937</v>
      </c>
      <c r="H70" s="43" t="str">
        <f t="shared" si="10"/>
        <v>N/A</v>
      </c>
      <c r="I70" s="12">
        <v>-2.4300000000000002</v>
      </c>
      <c r="J70" s="12">
        <v>-10.9</v>
      </c>
      <c r="K70" s="44" t="s">
        <v>732</v>
      </c>
      <c r="L70" s="9" t="str">
        <f t="shared" si="11"/>
        <v>Yes</v>
      </c>
    </row>
    <row r="71" spans="1:12" x14ac:dyDescent="0.2">
      <c r="A71" s="45" t="s">
        <v>1317</v>
      </c>
      <c r="B71" s="34" t="s">
        <v>217</v>
      </c>
      <c r="C71" s="46">
        <v>4286.4150943000004</v>
      </c>
      <c r="D71" s="43" t="str">
        <f t="shared" si="8"/>
        <v>N/A</v>
      </c>
      <c r="E71" s="46">
        <v>4077.6509197</v>
      </c>
      <c r="F71" s="43" t="str">
        <f t="shared" si="9"/>
        <v>N/A</v>
      </c>
      <c r="G71" s="46">
        <v>3838.6125737000002</v>
      </c>
      <c r="H71" s="43" t="str">
        <f t="shared" si="10"/>
        <v>N/A</v>
      </c>
      <c r="I71" s="12">
        <v>-4.87</v>
      </c>
      <c r="J71" s="12">
        <v>-5.86</v>
      </c>
      <c r="K71" s="44" t="s">
        <v>732</v>
      </c>
      <c r="L71" s="9" t="str">
        <f t="shared" si="11"/>
        <v>Yes</v>
      </c>
    </row>
    <row r="72" spans="1:12" x14ac:dyDescent="0.2">
      <c r="A72" s="45" t="s">
        <v>1625</v>
      </c>
      <c r="B72" s="34" t="s">
        <v>217</v>
      </c>
      <c r="C72" s="46">
        <v>74406803</v>
      </c>
      <c r="D72" s="43" t="str">
        <f t="shared" ref="D72:D135" si="12">IF($B72="N/A","N/A",IF(C72&gt;10,"No",IF(C72&lt;-10,"No","Yes")))</f>
        <v>N/A</v>
      </c>
      <c r="E72" s="46">
        <v>62051984</v>
      </c>
      <c r="F72" s="43" t="str">
        <f t="shared" ref="F72:F135" si="13">IF($B72="N/A","N/A",IF(E72&gt;10,"No",IF(E72&lt;-10,"No","Yes")))</f>
        <v>N/A</v>
      </c>
      <c r="G72" s="46">
        <v>63556111</v>
      </c>
      <c r="H72" s="43" t="str">
        <f t="shared" ref="H72:H135" si="14">IF($B72="N/A","N/A",IF(G72&gt;10,"No",IF(G72&lt;-10,"No","Yes")))</f>
        <v>N/A</v>
      </c>
      <c r="I72" s="12">
        <v>-16.600000000000001</v>
      </c>
      <c r="J72" s="12">
        <v>2.4239999999999999</v>
      </c>
      <c r="K72" s="44" t="s">
        <v>732</v>
      </c>
      <c r="L72" s="9" t="str">
        <f t="shared" ref="L72:L132" si="15">IF(J72="Div by 0", "N/A", IF(K72="N/A","N/A", IF(J72&gt;VALUE(MID(K72,1,2)), "No", IF(J72&lt;-1*VALUE(MID(K72,1,2)), "No", "Yes"))))</f>
        <v>Yes</v>
      </c>
    </row>
    <row r="73" spans="1:12" x14ac:dyDescent="0.2">
      <c r="A73" s="45" t="s">
        <v>1626</v>
      </c>
      <c r="B73" s="34" t="s">
        <v>217</v>
      </c>
      <c r="C73" s="35">
        <v>9754</v>
      </c>
      <c r="D73" s="43" t="str">
        <f t="shared" si="12"/>
        <v>N/A</v>
      </c>
      <c r="E73" s="35">
        <v>9193</v>
      </c>
      <c r="F73" s="43" t="str">
        <f t="shared" si="13"/>
        <v>N/A</v>
      </c>
      <c r="G73" s="35">
        <v>8687</v>
      </c>
      <c r="H73" s="43" t="str">
        <f t="shared" si="14"/>
        <v>N/A</v>
      </c>
      <c r="I73" s="12">
        <v>-5.75</v>
      </c>
      <c r="J73" s="12">
        <v>-5.5</v>
      </c>
      <c r="K73" s="44" t="s">
        <v>732</v>
      </c>
      <c r="L73" s="9" t="str">
        <f t="shared" si="15"/>
        <v>Yes</v>
      </c>
    </row>
    <row r="74" spans="1:12" x14ac:dyDescent="0.2">
      <c r="A74" s="45" t="s">
        <v>1318</v>
      </c>
      <c r="B74" s="34" t="s">
        <v>217</v>
      </c>
      <c r="C74" s="46">
        <v>7628.3374000000003</v>
      </c>
      <c r="D74" s="43" t="str">
        <f t="shared" si="12"/>
        <v>N/A</v>
      </c>
      <c r="E74" s="46">
        <v>6749.9166757000003</v>
      </c>
      <c r="F74" s="43" t="str">
        <f t="shared" si="13"/>
        <v>N/A</v>
      </c>
      <c r="G74" s="46">
        <v>7316.2324163000003</v>
      </c>
      <c r="H74" s="43" t="str">
        <f t="shared" si="14"/>
        <v>N/A</v>
      </c>
      <c r="I74" s="12">
        <v>-11.5</v>
      </c>
      <c r="J74" s="12">
        <v>8.39</v>
      </c>
      <c r="K74" s="44" t="s">
        <v>732</v>
      </c>
      <c r="L74" s="9" t="str">
        <f t="shared" si="15"/>
        <v>Yes</v>
      </c>
    </row>
    <row r="75" spans="1:12" ht="25.5" x14ac:dyDescent="0.2">
      <c r="A75" s="45" t="s">
        <v>1319</v>
      </c>
      <c r="B75" s="34" t="s">
        <v>217</v>
      </c>
      <c r="C75" s="35">
        <v>4.9052696329999996</v>
      </c>
      <c r="D75" s="43" t="str">
        <f t="shared" si="12"/>
        <v>N/A</v>
      </c>
      <c r="E75" s="35">
        <v>4.7132600892000003</v>
      </c>
      <c r="F75" s="43" t="str">
        <f t="shared" si="13"/>
        <v>N/A</v>
      </c>
      <c r="G75" s="35">
        <v>4.9201105099999998</v>
      </c>
      <c r="H75" s="43" t="str">
        <f t="shared" si="14"/>
        <v>N/A</v>
      </c>
      <c r="I75" s="12">
        <v>-3.91</v>
      </c>
      <c r="J75" s="12">
        <v>4.3890000000000002</v>
      </c>
      <c r="K75" s="44" t="s">
        <v>732</v>
      </c>
      <c r="L75" s="9" t="str">
        <f t="shared" si="15"/>
        <v>Yes</v>
      </c>
    </row>
    <row r="76" spans="1:12" ht="25.5" x14ac:dyDescent="0.2">
      <c r="A76" s="45" t="s">
        <v>548</v>
      </c>
      <c r="B76" s="34" t="s">
        <v>217</v>
      </c>
      <c r="C76" s="46">
        <v>200</v>
      </c>
      <c r="D76" s="43" t="str">
        <f t="shared" si="12"/>
        <v>N/A</v>
      </c>
      <c r="E76" s="46">
        <v>2092</v>
      </c>
      <c r="F76" s="43" t="str">
        <f t="shared" si="13"/>
        <v>N/A</v>
      </c>
      <c r="G76" s="46">
        <v>0</v>
      </c>
      <c r="H76" s="43" t="str">
        <f t="shared" si="14"/>
        <v>N/A</v>
      </c>
      <c r="I76" s="12">
        <v>946</v>
      </c>
      <c r="J76" s="12">
        <v>-100</v>
      </c>
      <c r="K76" s="44" t="s">
        <v>732</v>
      </c>
      <c r="L76" s="9" t="str">
        <f t="shared" si="15"/>
        <v>No</v>
      </c>
    </row>
    <row r="77" spans="1:12" x14ac:dyDescent="0.2">
      <c r="A77" s="45" t="s">
        <v>549</v>
      </c>
      <c r="B77" s="34" t="s">
        <v>217</v>
      </c>
      <c r="C77" s="35">
        <v>11</v>
      </c>
      <c r="D77" s="43" t="str">
        <f t="shared" si="12"/>
        <v>N/A</v>
      </c>
      <c r="E77" s="35">
        <v>11</v>
      </c>
      <c r="F77" s="43" t="str">
        <f t="shared" si="13"/>
        <v>N/A</v>
      </c>
      <c r="G77" s="35">
        <v>0</v>
      </c>
      <c r="H77" s="43" t="str">
        <f t="shared" si="14"/>
        <v>N/A</v>
      </c>
      <c r="I77" s="12">
        <v>0</v>
      </c>
      <c r="J77" s="12">
        <v>-100</v>
      </c>
      <c r="K77" s="44" t="s">
        <v>732</v>
      </c>
      <c r="L77" s="9" t="str">
        <f t="shared" si="15"/>
        <v>No</v>
      </c>
    </row>
    <row r="78" spans="1:12" x14ac:dyDescent="0.2">
      <c r="A78" s="45" t="s">
        <v>1320</v>
      </c>
      <c r="B78" s="34" t="s">
        <v>217</v>
      </c>
      <c r="C78" s="46">
        <v>200</v>
      </c>
      <c r="D78" s="43" t="str">
        <f t="shared" si="12"/>
        <v>N/A</v>
      </c>
      <c r="E78" s="46">
        <v>2092</v>
      </c>
      <c r="F78" s="43" t="str">
        <f t="shared" si="13"/>
        <v>N/A</v>
      </c>
      <c r="G78" s="46" t="s">
        <v>1743</v>
      </c>
      <c r="H78" s="43" t="str">
        <f t="shared" si="14"/>
        <v>N/A</v>
      </c>
      <c r="I78" s="12">
        <v>946</v>
      </c>
      <c r="J78" s="12" t="s">
        <v>1743</v>
      </c>
      <c r="K78" s="44" t="s">
        <v>732</v>
      </c>
      <c r="L78" s="9" t="str">
        <f t="shared" si="15"/>
        <v>N/A</v>
      </c>
    </row>
    <row r="79" spans="1:12" ht="25.5" x14ac:dyDescent="0.2">
      <c r="A79" s="45" t="s">
        <v>550</v>
      </c>
      <c r="B79" s="34" t="s">
        <v>217</v>
      </c>
      <c r="C79" s="46">
        <v>1607064</v>
      </c>
      <c r="D79" s="43" t="str">
        <f t="shared" si="12"/>
        <v>N/A</v>
      </c>
      <c r="E79" s="46">
        <v>1395334</v>
      </c>
      <c r="F79" s="43" t="str">
        <f t="shared" si="13"/>
        <v>N/A</v>
      </c>
      <c r="G79" s="46">
        <v>1387228</v>
      </c>
      <c r="H79" s="43" t="str">
        <f t="shared" si="14"/>
        <v>N/A</v>
      </c>
      <c r="I79" s="12">
        <v>-13.2</v>
      </c>
      <c r="J79" s="12">
        <v>-0.58099999999999996</v>
      </c>
      <c r="K79" s="44" t="s">
        <v>732</v>
      </c>
      <c r="L79" s="9" t="str">
        <f t="shared" si="15"/>
        <v>Yes</v>
      </c>
    </row>
    <row r="80" spans="1:12" x14ac:dyDescent="0.2">
      <c r="A80" s="45" t="s">
        <v>551</v>
      </c>
      <c r="B80" s="34" t="s">
        <v>217</v>
      </c>
      <c r="C80" s="35">
        <v>21</v>
      </c>
      <c r="D80" s="43" t="str">
        <f t="shared" si="12"/>
        <v>N/A</v>
      </c>
      <c r="E80" s="35">
        <v>15</v>
      </c>
      <c r="F80" s="43" t="str">
        <f t="shared" si="13"/>
        <v>N/A</v>
      </c>
      <c r="G80" s="35">
        <v>14</v>
      </c>
      <c r="H80" s="43" t="str">
        <f t="shared" si="14"/>
        <v>N/A</v>
      </c>
      <c r="I80" s="12">
        <v>-28.6</v>
      </c>
      <c r="J80" s="12">
        <v>-6.67</v>
      </c>
      <c r="K80" s="44" t="s">
        <v>732</v>
      </c>
      <c r="L80" s="9" t="str">
        <f t="shared" si="15"/>
        <v>Yes</v>
      </c>
    </row>
    <row r="81" spans="1:12" ht="25.5" x14ac:dyDescent="0.2">
      <c r="A81" s="45" t="s">
        <v>1321</v>
      </c>
      <c r="B81" s="34" t="s">
        <v>217</v>
      </c>
      <c r="C81" s="46">
        <v>76526.857143000001</v>
      </c>
      <c r="D81" s="43" t="str">
        <f t="shared" si="12"/>
        <v>N/A</v>
      </c>
      <c r="E81" s="46">
        <v>93022.266667000004</v>
      </c>
      <c r="F81" s="43" t="str">
        <f t="shared" si="13"/>
        <v>N/A</v>
      </c>
      <c r="G81" s="46">
        <v>99087.714286000002</v>
      </c>
      <c r="H81" s="43" t="str">
        <f t="shared" si="14"/>
        <v>N/A</v>
      </c>
      <c r="I81" s="12">
        <v>21.56</v>
      </c>
      <c r="J81" s="12">
        <v>6.52</v>
      </c>
      <c r="K81" s="44" t="s">
        <v>732</v>
      </c>
      <c r="L81" s="9" t="str">
        <f t="shared" si="15"/>
        <v>Yes</v>
      </c>
    </row>
    <row r="82" spans="1:12" ht="25.5" x14ac:dyDescent="0.2">
      <c r="A82" s="45" t="s">
        <v>552</v>
      </c>
      <c r="B82" s="34" t="s">
        <v>217</v>
      </c>
      <c r="C82" s="46">
        <v>6813819</v>
      </c>
      <c r="D82" s="43" t="str">
        <f t="shared" si="12"/>
        <v>N/A</v>
      </c>
      <c r="E82" s="46">
        <v>7302928</v>
      </c>
      <c r="F82" s="43" t="str">
        <f t="shared" si="13"/>
        <v>N/A</v>
      </c>
      <c r="G82" s="46">
        <v>6535104</v>
      </c>
      <c r="H82" s="43" t="str">
        <f t="shared" si="14"/>
        <v>N/A</v>
      </c>
      <c r="I82" s="12">
        <v>7.1779999999999999</v>
      </c>
      <c r="J82" s="12">
        <v>-10.5</v>
      </c>
      <c r="K82" s="44" t="s">
        <v>732</v>
      </c>
      <c r="L82" s="9" t="str">
        <f t="shared" si="15"/>
        <v>Yes</v>
      </c>
    </row>
    <row r="83" spans="1:12" x14ac:dyDescent="0.2">
      <c r="A83" s="45" t="s">
        <v>553</v>
      </c>
      <c r="B83" s="34" t="s">
        <v>217</v>
      </c>
      <c r="C83" s="35">
        <v>77</v>
      </c>
      <c r="D83" s="43" t="str">
        <f t="shared" si="12"/>
        <v>N/A</v>
      </c>
      <c r="E83" s="35">
        <v>79</v>
      </c>
      <c r="F83" s="43" t="str">
        <f t="shared" si="13"/>
        <v>N/A</v>
      </c>
      <c r="G83" s="35">
        <v>76</v>
      </c>
      <c r="H83" s="43" t="str">
        <f t="shared" si="14"/>
        <v>N/A</v>
      </c>
      <c r="I83" s="12">
        <v>2.597</v>
      </c>
      <c r="J83" s="12">
        <v>-3.8</v>
      </c>
      <c r="K83" s="44" t="s">
        <v>732</v>
      </c>
      <c r="L83" s="9" t="str">
        <f t="shared" si="15"/>
        <v>Yes</v>
      </c>
    </row>
    <row r="84" spans="1:12" x14ac:dyDescent="0.2">
      <c r="A84" s="45" t="s">
        <v>1322</v>
      </c>
      <c r="B84" s="34" t="s">
        <v>217</v>
      </c>
      <c r="C84" s="46">
        <v>88491.155843999994</v>
      </c>
      <c r="D84" s="43" t="str">
        <f t="shared" si="12"/>
        <v>N/A</v>
      </c>
      <c r="E84" s="46">
        <v>92442.126581999997</v>
      </c>
      <c r="F84" s="43" t="str">
        <f t="shared" si="13"/>
        <v>N/A</v>
      </c>
      <c r="G84" s="46">
        <v>85988.210525999995</v>
      </c>
      <c r="H84" s="43" t="str">
        <f t="shared" si="14"/>
        <v>N/A</v>
      </c>
      <c r="I84" s="12">
        <v>4.4649999999999999</v>
      </c>
      <c r="J84" s="12">
        <v>-6.98</v>
      </c>
      <c r="K84" s="44" t="s">
        <v>732</v>
      </c>
      <c r="L84" s="9" t="str">
        <f t="shared" si="15"/>
        <v>Yes</v>
      </c>
    </row>
    <row r="85" spans="1:12" x14ac:dyDescent="0.2">
      <c r="A85" s="45" t="s">
        <v>554</v>
      </c>
      <c r="B85" s="34" t="s">
        <v>217</v>
      </c>
      <c r="C85" s="46">
        <v>16997926</v>
      </c>
      <c r="D85" s="43" t="str">
        <f t="shared" si="12"/>
        <v>N/A</v>
      </c>
      <c r="E85" s="46">
        <v>1827800</v>
      </c>
      <c r="F85" s="43" t="str">
        <f t="shared" si="13"/>
        <v>N/A</v>
      </c>
      <c r="G85" s="46">
        <v>306644</v>
      </c>
      <c r="H85" s="43" t="str">
        <f t="shared" si="14"/>
        <v>N/A</v>
      </c>
      <c r="I85" s="12">
        <v>-89.2</v>
      </c>
      <c r="J85" s="12">
        <v>-83.2</v>
      </c>
      <c r="K85" s="44" t="s">
        <v>732</v>
      </c>
      <c r="L85" s="9" t="str">
        <f t="shared" si="15"/>
        <v>No</v>
      </c>
    </row>
    <row r="86" spans="1:12" x14ac:dyDescent="0.2">
      <c r="A86" s="45" t="s">
        <v>555</v>
      </c>
      <c r="B86" s="34" t="s">
        <v>217</v>
      </c>
      <c r="C86" s="35">
        <v>469</v>
      </c>
      <c r="D86" s="43" t="str">
        <f t="shared" si="12"/>
        <v>N/A</v>
      </c>
      <c r="E86" s="35">
        <v>134</v>
      </c>
      <c r="F86" s="43" t="str">
        <f t="shared" si="13"/>
        <v>N/A</v>
      </c>
      <c r="G86" s="35">
        <v>49</v>
      </c>
      <c r="H86" s="43" t="str">
        <f t="shared" si="14"/>
        <v>N/A</v>
      </c>
      <c r="I86" s="12">
        <v>-71.400000000000006</v>
      </c>
      <c r="J86" s="12">
        <v>-63.4</v>
      </c>
      <c r="K86" s="44" t="s">
        <v>732</v>
      </c>
      <c r="L86" s="9" t="str">
        <f t="shared" si="15"/>
        <v>No</v>
      </c>
    </row>
    <row r="87" spans="1:12" x14ac:dyDescent="0.2">
      <c r="A87" s="45" t="s">
        <v>1323</v>
      </c>
      <c r="B87" s="34" t="s">
        <v>217</v>
      </c>
      <c r="C87" s="46">
        <v>36242.912579999997</v>
      </c>
      <c r="D87" s="43" t="str">
        <f t="shared" si="12"/>
        <v>N/A</v>
      </c>
      <c r="E87" s="46">
        <v>13640.298507</v>
      </c>
      <c r="F87" s="43" t="str">
        <f t="shared" si="13"/>
        <v>N/A</v>
      </c>
      <c r="G87" s="46">
        <v>6258.0408163000002</v>
      </c>
      <c r="H87" s="43" t="str">
        <f t="shared" si="14"/>
        <v>N/A</v>
      </c>
      <c r="I87" s="12">
        <v>-62.4</v>
      </c>
      <c r="J87" s="12">
        <v>-54.1</v>
      </c>
      <c r="K87" s="44" t="s">
        <v>732</v>
      </c>
      <c r="L87" s="9" t="str">
        <f t="shared" si="15"/>
        <v>No</v>
      </c>
    </row>
    <row r="88" spans="1:12" ht="25.5" x14ac:dyDescent="0.2">
      <c r="A88" s="45" t="s">
        <v>556</v>
      </c>
      <c r="B88" s="34" t="s">
        <v>217</v>
      </c>
      <c r="C88" s="46">
        <v>20332779</v>
      </c>
      <c r="D88" s="43" t="str">
        <f t="shared" si="12"/>
        <v>N/A</v>
      </c>
      <c r="E88" s="46">
        <v>20079224</v>
      </c>
      <c r="F88" s="43" t="str">
        <f t="shared" si="13"/>
        <v>N/A</v>
      </c>
      <c r="G88" s="46">
        <v>19259183</v>
      </c>
      <c r="H88" s="43" t="str">
        <f t="shared" si="14"/>
        <v>N/A</v>
      </c>
      <c r="I88" s="12">
        <v>-1.25</v>
      </c>
      <c r="J88" s="12">
        <v>-4.08</v>
      </c>
      <c r="K88" s="44" t="s">
        <v>732</v>
      </c>
      <c r="L88" s="9" t="str">
        <f t="shared" si="15"/>
        <v>Yes</v>
      </c>
    </row>
    <row r="89" spans="1:12" x14ac:dyDescent="0.2">
      <c r="A89" s="45" t="s">
        <v>557</v>
      </c>
      <c r="B89" s="34" t="s">
        <v>217</v>
      </c>
      <c r="C89" s="35">
        <v>30897</v>
      </c>
      <c r="D89" s="43" t="str">
        <f t="shared" si="12"/>
        <v>N/A</v>
      </c>
      <c r="E89" s="35">
        <v>32385</v>
      </c>
      <c r="F89" s="43" t="str">
        <f t="shared" si="13"/>
        <v>N/A</v>
      </c>
      <c r="G89" s="35">
        <v>31853</v>
      </c>
      <c r="H89" s="43" t="str">
        <f t="shared" si="14"/>
        <v>N/A</v>
      </c>
      <c r="I89" s="12">
        <v>4.8159999999999998</v>
      </c>
      <c r="J89" s="12">
        <v>-1.64</v>
      </c>
      <c r="K89" s="44" t="s">
        <v>732</v>
      </c>
      <c r="L89" s="9" t="str">
        <f t="shared" si="15"/>
        <v>Yes</v>
      </c>
    </row>
    <row r="90" spans="1:12" x14ac:dyDescent="0.2">
      <c r="A90" s="45" t="s">
        <v>1324</v>
      </c>
      <c r="B90" s="34" t="s">
        <v>217</v>
      </c>
      <c r="C90" s="46">
        <v>658.08262937999996</v>
      </c>
      <c r="D90" s="43" t="str">
        <f t="shared" si="12"/>
        <v>N/A</v>
      </c>
      <c r="E90" s="46">
        <v>620.01618033</v>
      </c>
      <c r="F90" s="43" t="str">
        <f t="shared" si="13"/>
        <v>N/A</v>
      </c>
      <c r="G90" s="46">
        <v>604.62697390999995</v>
      </c>
      <c r="H90" s="43" t="str">
        <f t="shared" si="14"/>
        <v>N/A</v>
      </c>
      <c r="I90" s="12">
        <v>-5.78</v>
      </c>
      <c r="J90" s="12">
        <v>-2.48</v>
      </c>
      <c r="K90" s="44" t="s">
        <v>732</v>
      </c>
      <c r="L90" s="9" t="str">
        <f t="shared" si="15"/>
        <v>Yes</v>
      </c>
    </row>
    <row r="91" spans="1:12" x14ac:dyDescent="0.2">
      <c r="A91" s="45" t="s">
        <v>558</v>
      </c>
      <c r="B91" s="34" t="s">
        <v>217</v>
      </c>
      <c r="C91" s="46">
        <v>8937979</v>
      </c>
      <c r="D91" s="43" t="str">
        <f t="shared" si="12"/>
        <v>N/A</v>
      </c>
      <c r="E91" s="46">
        <v>9394276</v>
      </c>
      <c r="F91" s="43" t="str">
        <f t="shared" si="13"/>
        <v>N/A</v>
      </c>
      <c r="G91" s="46">
        <v>10006767</v>
      </c>
      <c r="H91" s="43" t="str">
        <f t="shared" si="14"/>
        <v>N/A</v>
      </c>
      <c r="I91" s="12">
        <v>5.1050000000000004</v>
      </c>
      <c r="J91" s="12">
        <v>6.52</v>
      </c>
      <c r="K91" s="44" t="s">
        <v>732</v>
      </c>
      <c r="L91" s="9" t="str">
        <f t="shared" si="15"/>
        <v>Yes</v>
      </c>
    </row>
    <row r="92" spans="1:12" x14ac:dyDescent="0.2">
      <c r="A92" s="45" t="s">
        <v>559</v>
      </c>
      <c r="B92" s="34" t="s">
        <v>217</v>
      </c>
      <c r="C92" s="35">
        <v>16951</v>
      </c>
      <c r="D92" s="43" t="str">
        <f t="shared" si="12"/>
        <v>N/A</v>
      </c>
      <c r="E92" s="35">
        <v>18272</v>
      </c>
      <c r="F92" s="43" t="str">
        <f t="shared" si="13"/>
        <v>N/A</v>
      </c>
      <c r="G92" s="35">
        <v>20512</v>
      </c>
      <c r="H92" s="43" t="str">
        <f t="shared" si="14"/>
        <v>N/A</v>
      </c>
      <c r="I92" s="12">
        <v>7.7930000000000001</v>
      </c>
      <c r="J92" s="12">
        <v>12.26</v>
      </c>
      <c r="K92" s="44" t="s">
        <v>732</v>
      </c>
      <c r="L92" s="9" t="str">
        <f t="shared" si="15"/>
        <v>Yes</v>
      </c>
    </row>
    <row r="93" spans="1:12" x14ac:dyDescent="0.2">
      <c r="A93" s="45" t="s">
        <v>1325</v>
      </c>
      <c r="B93" s="34" t="s">
        <v>217</v>
      </c>
      <c r="C93" s="46">
        <v>527.28328711999995</v>
      </c>
      <c r="D93" s="43" t="str">
        <f t="shared" si="12"/>
        <v>N/A</v>
      </c>
      <c r="E93" s="46">
        <v>514.13507004999997</v>
      </c>
      <c r="F93" s="43" t="str">
        <f t="shared" si="13"/>
        <v>N/A</v>
      </c>
      <c r="G93" s="46">
        <v>487.84940523</v>
      </c>
      <c r="H93" s="43" t="str">
        <f t="shared" si="14"/>
        <v>N/A</v>
      </c>
      <c r="I93" s="12">
        <v>-2.4900000000000002</v>
      </c>
      <c r="J93" s="12">
        <v>-5.1100000000000003</v>
      </c>
      <c r="K93" s="44" t="s">
        <v>732</v>
      </c>
      <c r="L93" s="9" t="str">
        <f t="shared" si="15"/>
        <v>Yes</v>
      </c>
    </row>
    <row r="94" spans="1:12" ht="25.5" x14ac:dyDescent="0.2">
      <c r="A94" s="45" t="s">
        <v>560</v>
      </c>
      <c r="B94" s="34" t="s">
        <v>217</v>
      </c>
      <c r="C94" s="46">
        <v>1239615</v>
      </c>
      <c r="D94" s="43" t="str">
        <f t="shared" si="12"/>
        <v>N/A</v>
      </c>
      <c r="E94" s="46">
        <v>1291504</v>
      </c>
      <c r="F94" s="43" t="str">
        <f t="shared" si="13"/>
        <v>N/A</v>
      </c>
      <c r="G94" s="46">
        <v>1347139</v>
      </c>
      <c r="H94" s="43" t="str">
        <f t="shared" si="14"/>
        <v>N/A</v>
      </c>
      <c r="I94" s="12">
        <v>4.1859999999999999</v>
      </c>
      <c r="J94" s="12">
        <v>4.3079999999999998</v>
      </c>
      <c r="K94" s="44" t="s">
        <v>732</v>
      </c>
      <c r="L94" s="9" t="str">
        <f t="shared" si="15"/>
        <v>Yes</v>
      </c>
    </row>
    <row r="95" spans="1:12" x14ac:dyDescent="0.2">
      <c r="A95" s="45" t="s">
        <v>561</v>
      </c>
      <c r="B95" s="34" t="s">
        <v>217</v>
      </c>
      <c r="C95" s="35">
        <v>8845</v>
      </c>
      <c r="D95" s="43" t="str">
        <f t="shared" si="12"/>
        <v>N/A</v>
      </c>
      <c r="E95" s="35">
        <v>8969</v>
      </c>
      <c r="F95" s="43" t="str">
        <f t="shared" si="13"/>
        <v>N/A</v>
      </c>
      <c r="G95" s="35">
        <v>9654</v>
      </c>
      <c r="H95" s="43" t="str">
        <f t="shared" si="14"/>
        <v>N/A</v>
      </c>
      <c r="I95" s="12">
        <v>1.4019999999999999</v>
      </c>
      <c r="J95" s="12">
        <v>7.6369999999999996</v>
      </c>
      <c r="K95" s="44" t="s">
        <v>732</v>
      </c>
      <c r="L95" s="9" t="str">
        <f t="shared" si="15"/>
        <v>Yes</v>
      </c>
    </row>
    <row r="96" spans="1:12" ht="25.5" x14ac:dyDescent="0.2">
      <c r="A96" s="45" t="s">
        <v>1326</v>
      </c>
      <c r="B96" s="34" t="s">
        <v>217</v>
      </c>
      <c r="C96" s="46">
        <v>140.14867157</v>
      </c>
      <c r="D96" s="43" t="str">
        <f t="shared" si="12"/>
        <v>N/A</v>
      </c>
      <c r="E96" s="46">
        <v>143.99643216000001</v>
      </c>
      <c r="F96" s="43" t="str">
        <f t="shared" si="13"/>
        <v>N/A</v>
      </c>
      <c r="G96" s="46">
        <v>139.54205511000001</v>
      </c>
      <c r="H96" s="43" t="str">
        <f t="shared" si="14"/>
        <v>N/A</v>
      </c>
      <c r="I96" s="12">
        <v>2.7450000000000001</v>
      </c>
      <c r="J96" s="12">
        <v>-3.09</v>
      </c>
      <c r="K96" s="44" t="s">
        <v>732</v>
      </c>
      <c r="L96" s="9" t="str">
        <f t="shared" si="15"/>
        <v>Yes</v>
      </c>
    </row>
    <row r="97" spans="1:12" ht="25.5" x14ac:dyDescent="0.2">
      <c r="A97" s="45" t="s">
        <v>562</v>
      </c>
      <c r="B97" s="34" t="s">
        <v>217</v>
      </c>
      <c r="C97" s="46">
        <v>66268665</v>
      </c>
      <c r="D97" s="43" t="str">
        <f t="shared" si="12"/>
        <v>N/A</v>
      </c>
      <c r="E97" s="46">
        <v>69986162</v>
      </c>
      <c r="F97" s="43" t="str">
        <f t="shared" si="13"/>
        <v>N/A</v>
      </c>
      <c r="G97" s="46">
        <v>67206827</v>
      </c>
      <c r="H97" s="43" t="str">
        <f t="shared" si="14"/>
        <v>N/A</v>
      </c>
      <c r="I97" s="12">
        <v>5.61</v>
      </c>
      <c r="J97" s="12">
        <v>-3.97</v>
      </c>
      <c r="K97" s="44" t="s">
        <v>732</v>
      </c>
      <c r="L97" s="9" t="str">
        <f t="shared" si="15"/>
        <v>Yes</v>
      </c>
    </row>
    <row r="98" spans="1:12" x14ac:dyDescent="0.2">
      <c r="A98" s="45" t="s">
        <v>563</v>
      </c>
      <c r="B98" s="34" t="s">
        <v>217</v>
      </c>
      <c r="C98" s="35">
        <v>50541</v>
      </c>
      <c r="D98" s="43" t="str">
        <f t="shared" si="12"/>
        <v>N/A</v>
      </c>
      <c r="E98" s="35">
        <v>51571</v>
      </c>
      <c r="F98" s="43" t="str">
        <f t="shared" si="13"/>
        <v>N/A</v>
      </c>
      <c r="G98" s="35">
        <v>52041</v>
      </c>
      <c r="H98" s="43" t="str">
        <f t="shared" si="14"/>
        <v>N/A</v>
      </c>
      <c r="I98" s="12">
        <v>2.0379999999999998</v>
      </c>
      <c r="J98" s="12">
        <v>0.91139999999999999</v>
      </c>
      <c r="K98" s="44" t="s">
        <v>732</v>
      </c>
      <c r="L98" s="9" t="str">
        <f t="shared" si="15"/>
        <v>Yes</v>
      </c>
    </row>
    <row r="99" spans="1:12" x14ac:dyDescent="0.2">
      <c r="A99" s="45" t="s">
        <v>1327</v>
      </c>
      <c r="B99" s="34" t="s">
        <v>217</v>
      </c>
      <c r="C99" s="46">
        <v>1311.1862646</v>
      </c>
      <c r="D99" s="43" t="str">
        <f t="shared" si="12"/>
        <v>N/A</v>
      </c>
      <c r="E99" s="46">
        <v>1357.0836710999999</v>
      </c>
      <c r="F99" s="43" t="str">
        <f t="shared" si="13"/>
        <v>N/A</v>
      </c>
      <c r="G99" s="46">
        <v>1291.4207452000001</v>
      </c>
      <c r="H99" s="43" t="str">
        <f t="shared" si="14"/>
        <v>N/A</v>
      </c>
      <c r="I99" s="12">
        <v>3.5</v>
      </c>
      <c r="J99" s="12">
        <v>-4.84</v>
      </c>
      <c r="K99" s="44" t="s">
        <v>732</v>
      </c>
      <c r="L99" s="9" t="str">
        <f t="shared" si="15"/>
        <v>Yes</v>
      </c>
    </row>
    <row r="100" spans="1:12" x14ac:dyDescent="0.2">
      <c r="A100" s="45" t="s">
        <v>564</v>
      </c>
      <c r="B100" s="34" t="s">
        <v>217</v>
      </c>
      <c r="C100" s="46">
        <v>3519284</v>
      </c>
      <c r="D100" s="43" t="str">
        <f t="shared" si="12"/>
        <v>N/A</v>
      </c>
      <c r="E100" s="46">
        <v>3240935</v>
      </c>
      <c r="F100" s="43" t="str">
        <f t="shared" si="13"/>
        <v>N/A</v>
      </c>
      <c r="G100" s="46">
        <v>3346734</v>
      </c>
      <c r="H100" s="43" t="str">
        <f t="shared" si="14"/>
        <v>N/A</v>
      </c>
      <c r="I100" s="12">
        <v>-7.91</v>
      </c>
      <c r="J100" s="12">
        <v>3.2639999999999998</v>
      </c>
      <c r="K100" s="44" t="s">
        <v>732</v>
      </c>
      <c r="L100" s="9" t="str">
        <f t="shared" si="15"/>
        <v>Yes</v>
      </c>
    </row>
    <row r="101" spans="1:12" x14ac:dyDescent="0.2">
      <c r="A101" s="45" t="s">
        <v>565</v>
      </c>
      <c r="B101" s="34" t="s">
        <v>217</v>
      </c>
      <c r="C101" s="35">
        <v>6281</v>
      </c>
      <c r="D101" s="43" t="str">
        <f t="shared" si="12"/>
        <v>N/A</v>
      </c>
      <c r="E101" s="35">
        <v>6038</v>
      </c>
      <c r="F101" s="43" t="str">
        <f t="shared" si="13"/>
        <v>N/A</v>
      </c>
      <c r="G101" s="35">
        <v>6059</v>
      </c>
      <c r="H101" s="43" t="str">
        <f t="shared" si="14"/>
        <v>N/A</v>
      </c>
      <c r="I101" s="12">
        <v>-3.87</v>
      </c>
      <c r="J101" s="12">
        <v>0.3478</v>
      </c>
      <c r="K101" s="44" t="s">
        <v>732</v>
      </c>
      <c r="L101" s="9" t="str">
        <f t="shared" si="15"/>
        <v>Yes</v>
      </c>
    </row>
    <row r="102" spans="1:12" x14ac:dyDescent="0.2">
      <c r="A102" s="45" t="s">
        <v>1328</v>
      </c>
      <c r="B102" s="34" t="s">
        <v>217</v>
      </c>
      <c r="C102" s="46">
        <v>560.30632064999998</v>
      </c>
      <c r="D102" s="43" t="str">
        <f t="shared" si="12"/>
        <v>N/A</v>
      </c>
      <c r="E102" s="46">
        <v>536.75637628000004</v>
      </c>
      <c r="F102" s="43" t="str">
        <f t="shared" si="13"/>
        <v>N/A</v>
      </c>
      <c r="G102" s="46">
        <v>552.35748473000001</v>
      </c>
      <c r="H102" s="43" t="str">
        <f t="shared" si="14"/>
        <v>N/A</v>
      </c>
      <c r="I102" s="12">
        <v>-4.2</v>
      </c>
      <c r="J102" s="12">
        <v>2.907</v>
      </c>
      <c r="K102" s="44" t="s">
        <v>732</v>
      </c>
      <c r="L102" s="9" t="str">
        <f t="shared" si="15"/>
        <v>Yes</v>
      </c>
    </row>
    <row r="103" spans="1:12" ht="25.5" x14ac:dyDescent="0.2">
      <c r="A103" s="45" t="s">
        <v>566</v>
      </c>
      <c r="B103" s="34" t="s">
        <v>217</v>
      </c>
      <c r="C103" s="46">
        <v>269036</v>
      </c>
      <c r="D103" s="43" t="str">
        <f t="shared" si="12"/>
        <v>N/A</v>
      </c>
      <c r="E103" s="46">
        <v>190995</v>
      </c>
      <c r="F103" s="43" t="str">
        <f t="shared" si="13"/>
        <v>N/A</v>
      </c>
      <c r="G103" s="46">
        <v>186539</v>
      </c>
      <c r="H103" s="43" t="str">
        <f t="shared" si="14"/>
        <v>N/A</v>
      </c>
      <c r="I103" s="12">
        <v>-29</v>
      </c>
      <c r="J103" s="12">
        <v>-2.33</v>
      </c>
      <c r="K103" s="44" t="s">
        <v>732</v>
      </c>
      <c r="L103" s="9" t="str">
        <f t="shared" si="15"/>
        <v>Yes</v>
      </c>
    </row>
    <row r="104" spans="1:12" x14ac:dyDescent="0.2">
      <c r="A104" s="45" t="s">
        <v>567</v>
      </c>
      <c r="B104" s="34" t="s">
        <v>217</v>
      </c>
      <c r="C104" s="35">
        <v>216</v>
      </c>
      <c r="D104" s="43" t="str">
        <f t="shared" si="12"/>
        <v>N/A</v>
      </c>
      <c r="E104" s="35">
        <v>179</v>
      </c>
      <c r="F104" s="43" t="str">
        <f t="shared" si="13"/>
        <v>N/A</v>
      </c>
      <c r="G104" s="35">
        <v>140</v>
      </c>
      <c r="H104" s="43" t="str">
        <f t="shared" si="14"/>
        <v>N/A</v>
      </c>
      <c r="I104" s="12">
        <v>-17.100000000000001</v>
      </c>
      <c r="J104" s="12">
        <v>-21.8</v>
      </c>
      <c r="K104" s="44" t="s">
        <v>732</v>
      </c>
      <c r="L104" s="9" t="str">
        <f t="shared" si="15"/>
        <v>Yes</v>
      </c>
    </row>
    <row r="105" spans="1:12" ht="25.5" x14ac:dyDescent="0.2">
      <c r="A105" s="45" t="s">
        <v>1329</v>
      </c>
      <c r="B105" s="34" t="s">
        <v>217</v>
      </c>
      <c r="C105" s="46">
        <v>1245.5370370000001</v>
      </c>
      <c r="D105" s="43" t="str">
        <f t="shared" si="12"/>
        <v>N/A</v>
      </c>
      <c r="E105" s="46">
        <v>1067.0111732</v>
      </c>
      <c r="F105" s="43" t="str">
        <f t="shared" si="13"/>
        <v>N/A</v>
      </c>
      <c r="G105" s="46">
        <v>1332.4214285999999</v>
      </c>
      <c r="H105" s="43" t="str">
        <f t="shared" si="14"/>
        <v>N/A</v>
      </c>
      <c r="I105" s="12">
        <v>-14.3</v>
      </c>
      <c r="J105" s="12">
        <v>24.87</v>
      </c>
      <c r="K105" s="44" t="s">
        <v>732</v>
      </c>
      <c r="L105" s="9" t="str">
        <f t="shared" si="15"/>
        <v>Yes</v>
      </c>
    </row>
    <row r="106" spans="1:12" ht="25.5" x14ac:dyDescent="0.2">
      <c r="A106" s="45" t="s">
        <v>568</v>
      </c>
      <c r="B106" s="34" t="s">
        <v>217</v>
      </c>
      <c r="C106" s="46">
        <v>16310595</v>
      </c>
      <c r="D106" s="43" t="str">
        <f t="shared" si="12"/>
        <v>N/A</v>
      </c>
      <c r="E106" s="46">
        <v>16061083</v>
      </c>
      <c r="F106" s="43" t="str">
        <f t="shared" si="13"/>
        <v>N/A</v>
      </c>
      <c r="G106" s="46">
        <v>9077828</v>
      </c>
      <c r="H106" s="43" t="str">
        <f t="shared" si="14"/>
        <v>N/A</v>
      </c>
      <c r="I106" s="12">
        <v>-1.53</v>
      </c>
      <c r="J106" s="12">
        <v>-43.5</v>
      </c>
      <c r="K106" s="44" t="s">
        <v>732</v>
      </c>
      <c r="L106" s="9" t="str">
        <f t="shared" si="15"/>
        <v>No</v>
      </c>
    </row>
    <row r="107" spans="1:12" x14ac:dyDescent="0.2">
      <c r="A107" s="45" t="s">
        <v>569</v>
      </c>
      <c r="B107" s="34" t="s">
        <v>217</v>
      </c>
      <c r="C107" s="35">
        <v>22002</v>
      </c>
      <c r="D107" s="43" t="str">
        <f t="shared" si="12"/>
        <v>N/A</v>
      </c>
      <c r="E107" s="35">
        <v>22403</v>
      </c>
      <c r="F107" s="43" t="str">
        <f t="shared" si="13"/>
        <v>N/A</v>
      </c>
      <c r="G107" s="35">
        <v>22376</v>
      </c>
      <c r="H107" s="43" t="str">
        <f t="shared" si="14"/>
        <v>N/A</v>
      </c>
      <c r="I107" s="12">
        <v>1.823</v>
      </c>
      <c r="J107" s="12">
        <v>-0.121</v>
      </c>
      <c r="K107" s="44" t="s">
        <v>732</v>
      </c>
      <c r="L107" s="9" t="str">
        <f t="shared" si="15"/>
        <v>Yes</v>
      </c>
    </row>
    <row r="108" spans="1:12" x14ac:dyDescent="0.2">
      <c r="A108" s="45" t="s">
        <v>1330</v>
      </c>
      <c r="B108" s="34" t="s">
        <v>217</v>
      </c>
      <c r="C108" s="46">
        <v>741.32328878999999</v>
      </c>
      <c r="D108" s="43" t="str">
        <f t="shared" si="12"/>
        <v>N/A</v>
      </c>
      <c r="E108" s="46">
        <v>716.91661830999999</v>
      </c>
      <c r="F108" s="43" t="str">
        <f t="shared" si="13"/>
        <v>N/A</v>
      </c>
      <c r="G108" s="46">
        <v>405.69485163000002</v>
      </c>
      <c r="H108" s="43" t="str">
        <f t="shared" si="14"/>
        <v>N/A</v>
      </c>
      <c r="I108" s="12">
        <v>-3.29</v>
      </c>
      <c r="J108" s="12">
        <v>-43.4</v>
      </c>
      <c r="K108" s="44" t="s">
        <v>732</v>
      </c>
      <c r="L108" s="9" t="str">
        <f t="shared" si="15"/>
        <v>No</v>
      </c>
    </row>
    <row r="109" spans="1:12" x14ac:dyDescent="0.2">
      <c r="A109" s="45" t="s">
        <v>570</v>
      </c>
      <c r="B109" s="34" t="s">
        <v>217</v>
      </c>
      <c r="C109" s="46">
        <v>10911518</v>
      </c>
      <c r="D109" s="43" t="str">
        <f t="shared" si="12"/>
        <v>N/A</v>
      </c>
      <c r="E109" s="46">
        <v>6497706</v>
      </c>
      <c r="F109" s="43" t="str">
        <f t="shared" si="13"/>
        <v>N/A</v>
      </c>
      <c r="G109" s="46">
        <v>8252784</v>
      </c>
      <c r="H109" s="43" t="str">
        <f t="shared" si="14"/>
        <v>N/A</v>
      </c>
      <c r="I109" s="12">
        <v>-40.5</v>
      </c>
      <c r="J109" s="12">
        <v>27.01</v>
      </c>
      <c r="K109" s="44" t="s">
        <v>732</v>
      </c>
      <c r="L109" s="9" t="str">
        <f t="shared" si="15"/>
        <v>Yes</v>
      </c>
    </row>
    <row r="110" spans="1:12" x14ac:dyDescent="0.2">
      <c r="A110" s="45" t="s">
        <v>571</v>
      </c>
      <c r="B110" s="34" t="s">
        <v>217</v>
      </c>
      <c r="C110" s="35">
        <v>31813</v>
      </c>
      <c r="D110" s="43" t="str">
        <f t="shared" si="12"/>
        <v>N/A</v>
      </c>
      <c r="E110" s="35">
        <v>26335</v>
      </c>
      <c r="F110" s="43" t="str">
        <f t="shared" si="13"/>
        <v>N/A</v>
      </c>
      <c r="G110" s="35">
        <v>34046</v>
      </c>
      <c r="H110" s="43" t="str">
        <f t="shared" si="14"/>
        <v>N/A</v>
      </c>
      <c r="I110" s="12">
        <v>-17.2</v>
      </c>
      <c r="J110" s="12">
        <v>29.28</v>
      </c>
      <c r="K110" s="44" t="s">
        <v>732</v>
      </c>
      <c r="L110" s="9" t="str">
        <f t="shared" si="15"/>
        <v>Yes</v>
      </c>
    </row>
    <row r="111" spans="1:12" x14ac:dyDescent="0.2">
      <c r="A111" s="45" t="s">
        <v>1331</v>
      </c>
      <c r="B111" s="34" t="s">
        <v>217</v>
      </c>
      <c r="C111" s="46">
        <v>342.98928110999998</v>
      </c>
      <c r="D111" s="43" t="str">
        <f t="shared" si="12"/>
        <v>N/A</v>
      </c>
      <c r="E111" s="46">
        <v>246.73271312</v>
      </c>
      <c r="F111" s="43" t="str">
        <f t="shared" si="13"/>
        <v>N/A</v>
      </c>
      <c r="G111" s="46">
        <v>242.40098689999999</v>
      </c>
      <c r="H111" s="43" t="str">
        <f t="shared" si="14"/>
        <v>N/A</v>
      </c>
      <c r="I111" s="12">
        <v>-28.1</v>
      </c>
      <c r="J111" s="12">
        <v>-1.76</v>
      </c>
      <c r="K111" s="44" t="s">
        <v>732</v>
      </c>
      <c r="L111" s="9" t="str">
        <f t="shared" si="15"/>
        <v>Yes</v>
      </c>
    </row>
    <row r="112" spans="1:12" ht="25.5" x14ac:dyDescent="0.2">
      <c r="A112" s="45" t="s">
        <v>572</v>
      </c>
      <c r="B112" s="34" t="s">
        <v>217</v>
      </c>
      <c r="C112" s="46">
        <v>8131483</v>
      </c>
      <c r="D112" s="43" t="str">
        <f t="shared" si="12"/>
        <v>N/A</v>
      </c>
      <c r="E112" s="46">
        <v>9130796</v>
      </c>
      <c r="F112" s="43" t="str">
        <f t="shared" si="13"/>
        <v>N/A</v>
      </c>
      <c r="G112" s="46">
        <v>10705903</v>
      </c>
      <c r="H112" s="43" t="str">
        <f t="shared" si="14"/>
        <v>N/A</v>
      </c>
      <c r="I112" s="12">
        <v>12.29</v>
      </c>
      <c r="J112" s="12">
        <v>17.25</v>
      </c>
      <c r="K112" s="44" t="s">
        <v>732</v>
      </c>
      <c r="L112" s="9" t="str">
        <f t="shared" si="15"/>
        <v>Yes</v>
      </c>
    </row>
    <row r="113" spans="1:12" x14ac:dyDescent="0.2">
      <c r="A113" s="45" t="s">
        <v>573</v>
      </c>
      <c r="B113" s="34" t="s">
        <v>217</v>
      </c>
      <c r="C113" s="35">
        <v>8212</v>
      </c>
      <c r="D113" s="43" t="str">
        <f t="shared" si="12"/>
        <v>N/A</v>
      </c>
      <c r="E113" s="35">
        <v>8947</v>
      </c>
      <c r="F113" s="43" t="str">
        <f t="shared" si="13"/>
        <v>N/A</v>
      </c>
      <c r="G113" s="35">
        <v>10002</v>
      </c>
      <c r="H113" s="43" t="str">
        <f t="shared" si="14"/>
        <v>N/A</v>
      </c>
      <c r="I113" s="12">
        <v>8.9499999999999993</v>
      </c>
      <c r="J113" s="12">
        <v>11.79</v>
      </c>
      <c r="K113" s="44" t="s">
        <v>732</v>
      </c>
      <c r="L113" s="9" t="str">
        <f t="shared" si="15"/>
        <v>Yes</v>
      </c>
    </row>
    <row r="114" spans="1:12" ht="25.5" x14ac:dyDescent="0.2">
      <c r="A114" s="45" t="s">
        <v>1332</v>
      </c>
      <c r="B114" s="34" t="s">
        <v>217</v>
      </c>
      <c r="C114" s="46">
        <v>990.19520213999999</v>
      </c>
      <c r="D114" s="43" t="str">
        <f t="shared" si="12"/>
        <v>N/A</v>
      </c>
      <c r="E114" s="46">
        <v>1020.5427518</v>
      </c>
      <c r="F114" s="43" t="str">
        <f t="shared" si="13"/>
        <v>N/A</v>
      </c>
      <c r="G114" s="46">
        <v>1070.3762248</v>
      </c>
      <c r="H114" s="43" t="str">
        <f t="shared" si="14"/>
        <v>N/A</v>
      </c>
      <c r="I114" s="12">
        <v>3.0649999999999999</v>
      </c>
      <c r="J114" s="12">
        <v>4.883</v>
      </c>
      <c r="K114" s="44" t="s">
        <v>732</v>
      </c>
      <c r="L114" s="9" t="str">
        <f t="shared" si="15"/>
        <v>Yes</v>
      </c>
    </row>
    <row r="115" spans="1:12" ht="25.5" x14ac:dyDescent="0.2">
      <c r="A115" s="45" t="s">
        <v>574</v>
      </c>
      <c r="B115" s="34" t="s">
        <v>217</v>
      </c>
      <c r="C115" s="46">
        <v>5961956</v>
      </c>
      <c r="D115" s="43" t="str">
        <f t="shared" si="12"/>
        <v>N/A</v>
      </c>
      <c r="E115" s="46">
        <v>5133523</v>
      </c>
      <c r="F115" s="43" t="str">
        <f t="shared" si="13"/>
        <v>N/A</v>
      </c>
      <c r="G115" s="46">
        <v>5269863</v>
      </c>
      <c r="H115" s="43" t="str">
        <f t="shared" si="14"/>
        <v>N/A</v>
      </c>
      <c r="I115" s="12">
        <v>-13.9</v>
      </c>
      <c r="J115" s="12">
        <v>2.6560000000000001</v>
      </c>
      <c r="K115" s="44" t="s">
        <v>732</v>
      </c>
      <c r="L115" s="9" t="str">
        <f t="shared" si="15"/>
        <v>Yes</v>
      </c>
    </row>
    <row r="116" spans="1:12" x14ac:dyDescent="0.2">
      <c r="A116" s="3" t="s">
        <v>575</v>
      </c>
      <c r="B116" s="34" t="s">
        <v>217</v>
      </c>
      <c r="C116" s="35">
        <v>5088</v>
      </c>
      <c r="D116" s="43" t="str">
        <f t="shared" si="12"/>
        <v>N/A</v>
      </c>
      <c r="E116" s="35">
        <v>4788</v>
      </c>
      <c r="F116" s="43" t="str">
        <f t="shared" si="13"/>
        <v>N/A</v>
      </c>
      <c r="G116" s="35">
        <v>4906</v>
      </c>
      <c r="H116" s="43" t="str">
        <f t="shared" si="14"/>
        <v>N/A</v>
      </c>
      <c r="I116" s="12">
        <v>-5.9</v>
      </c>
      <c r="J116" s="12">
        <v>2.464</v>
      </c>
      <c r="K116" s="44" t="s">
        <v>732</v>
      </c>
      <c r="L116" s="9" t="str">
        <f t="shared" si="15"/>
        <v>Yes</v>
      </c>
    </row>
    <row r="117" spans="1:12" ht="25.5" x14ac:dyDescent="0.2">
      <c r="A117" s="3" t="s">
        <v>1333</v>
      </c>
      <c r="B117" s="34" t="s">
        <v>217</v>
      </c>
      <c r="C117" s="46">
        <v>1171.7680817999999</v>
      </c>
      <c r="D117" s="43" t="str">
        <f t="shared" si="12"/>
        <v>N/A</v>
      </c>
      <c r="E117" s="46">
        <v>1072.1643693000001</v>
      </c>
      <c r="F117" s="43" t="str">
        <f t="shared" si="13"/>
        <v>N/A</v>
      </c>
      <c r="G117" s="46">
        <v>1074.1669383999999</v>
      </c>
      <c r="H117" s="43" t="str">
        <f t="shared" si="14"/>
        <v>N/A</v>
      </c>
      <c r="I117" s="12">
        <v>-8.5</v>
      </c>
      <c r="J117" s="12">
        <v>0.18679999999999999</v>
      </c>
      <c r="K117" s="44" t="s">
        <v>732</v>
      </c>
      <c r="L117" s="9" t="str">
        <f t="shared" si="15"/>
        <v>Yes</v>
      </c>
    </row>
    <row r="118" spans="1:12" ht="25.5" x14ac:dyDescent="0.2">
      <c r="A118" s="4" t="s">
        <v>576</v>
      </c>
      <c r="B118" s="34" t="s">
        <v>217</v>
      </c>
      <c r="C118" s="46">
        <v>16284944</v>
      </c>
      <c r="D118" s="43" t="str">
        <f t="shared" si="12"/>
        <v>N/A</v>
      </c>
      <c r="E118" s="46">
        <v>588863</v>
      </c>
      <c r="F118" s="43" t="str">
        <f t="shared" si="13"/>
        <v>N/A</v>
      </c>
      <c r="G118" s="46">
        <v>219478</v>
      </c>
      <c r="H118" s="43" t="str">
        <f t="shared" si="14"/>
        <v>N/A</v>
      </c>
      <c r="I118" s="12">
        <v>-96.4</v>
      </c>
      <c r="J118" s="12">
        <v>-62.7</v>
      </c>
      <c r="K118" s="44" t="s">
        <v>732</v>
      </c>
      <c r="L118" s="9" t="str">
        <f t="shared" si="15"/>
        <v>No</v>
      </c>
    </row>
    <row r="119" spans="1:12" x14ac:dyDescent="0.2">
      <c r="A119" s="4" t="s">
        <v>577</v>
      </c>
      <c r="B119" s="34" t="s">
        <v>217</v>
      </c>
      <c r="C119" s="35">
        <v>1025</v>
      </c>
      <c r="D119" s="43" t="str">
        <f t="shared" si="12"/>
        <v>N/A</v>
      </c>
      <c r="E119" s="35">
        <v>237</v>
      </c>
      <c r="F119" s="43" t="str">
        <f t="shared" si="13"/>
        <v>N/A</v>
      </c>
      <c r="G119" s="35">
        <v>146</v>
      </c>
      <c r="H119" s="43" t="str">
        <f t="shared" si="14"/>
        <v>N/A</v>
      </c>
      <c r="I119" s="12">
        <v>-76.900000000000006</v>
      </c>
      <c r="J119" s="12">
        <v>-38.4</v>
      </c>
      <c r="K119" s="44" t="s">
        <v>732</v>
      </c>
      <c r="L119" s="9" t="str">
        <f t="shared" si="15"/>
        <v>No</v>
      </c>
    </row>
    <row r="120" spans="1:12" ht="25.5" x14ac:dyDescent="0.2">
      <c r="A120" s="4" t="s">
        <v>1334</v>
      </c>
      <c r="B120" s="34" t="s">
        <v>217</v>
      </c>
      <c r="C120" s="46">
        <v>15887.750244000001</v>
      </c>
      <c r="D120" s="43" t="str">
        <f t="shared" si="12"/>
        <v>N/A</v>
      </c>
      <c r="E120" s="46">
        <v>2484.6540083999998</v>
      </c>
      <c r="F120" s="43" t="str">
        <f t="shared" si="13"/>
        <v>N/A</v>
      </c>
      <c r="G120" s="46">
        <v>1503.2739726</v>
      </c>
      <c r="H120" s="43" t="str">
        <f t="shared" si="14"/>
        <v>N/A</v>
      </c>
      <c r="I120" s="12">
        <v>-84.4</v>
      </c>
      <c r="J120" s="12">
        <v>-39.5</v>
      </c>
      <c r="K120" s="44" t="s">
        <v>732</v>
      </c>
      <c r="L120" s="9" t="str">
        <f t="shared" si="15"/>
        <v>No</v>
      </c>
    </row>
    <row r="121" spans="1:12" ht="25.5" x14ac:dyDescent="0.2">
      <c r="A121" s="4" t="s">
        <v>578</v>
      </c>
      <c r="B121" s="34" t="s">
        <v>217</v>
      </c>
      <c r="C121" s="46">
        <v>636249</v>
      </c>
      <c r="D121" s="43" t="str">
        <f t="shared" si="12"/>
        <v>N/A</v>
      </c>
      <c r="E121" s="46">
        <v>730566</v>
      </c>
      <c r="F121" s="43" t="str">
        <f t="shared" si="13"/>
        <v>N/A</v>
      </c>
      <c r="G121" s="46">
        <v>755063</v>
      </c>
      <c r="H121" s="43" t="str">
        <f t="shared" si="14"/>
        <v>N/A</v>
      </c>
      <c r="I121" s="12">
        <v>14.82</v>
      </c>
      <c r="J121" s="12">
        <v>3.3530000000000002</v>
      </c>
      <c r="K121" s="44" t="s">
        <v>732</v>
      </c>
      <c r="L121" s="9" t="str">
        <f t="shared" si="15"/>
        <v>Yes</v>
      </c>
    </row>
    <row r="122" spans="1:12" ht="25.5" x14ac:dyDescent="0.2">
      <c r="A122" s="4" t="s">
        <v>579</v>
      </c>
      <c r="B122" s="34" t="s">
        <v>217</v>
      </c>
      <c r="C122" s="35">
        <v>1078</v>
      </c>
      <c r="D122" s="43" t="str">
        <f t="shared" si="12"/>
        <v>N/A</v>
      </c>
      <c r="E122" s="35">
        <v>1048</v>
      </c>
      <c r="F122" s="43" t="str">
        <f t="shared" si="13"/>
        <v>N/A</v>
      </c>
      <c r="G122" s="35">
        <v>950</v>
      </c>
      <c r="H122" s="43" t="str">
        <f t="shared" si="14"/>
        <v>N/A</v>
      </c>
      <c r="I122" s="12">
        <v>-2.78</v>
      </c>
      <c r="J122" s="12">
        <v>-9.35</v>
      </c>
      <c r="K122" s="44" t="s">
        <v>732</v>
      </c>
      <c r="L122" s="9" t="str">
        <f t="shared" si="15"/>
        <v>Yes</v>
      </c>
    </row>
    <row r="123" spans="1:12" ht="25.5" x14ac:dyDescent="0.2">
      <c r="A123" s="4" t="s">
        <v>1335</v>
      </c>
      <c r="B123" s="34" t="s">
        <v>217</v>
      </c>
      <c r="C123" s="46">
        <v>590.21243043000004</v>
      </c>
      <c r="D123" s="43" t="str">
        <f t="shared" si="12"/>
        <v>N/A</v>
      </c>
      <c r="E123" s="46">
        <v>697.10496182999998</v>
      </c>
      <c r="F123" s="43" t="str">
        <f t="shared" si="13"/>
        <v>N/A</v>
      </c>
      <c r="G123" s="46">
        <v>794.80315788999997</v>
      </c>
      <c r="H123" s="43" t="str">
        <f t="shared" si="14"/>
        <v>N/A</v>
      </c>
      <c r="I123" s="12">
        <v>18.11</v>
      </c>
      <c r="J123" s="12">
        <v>14.01</v>
      </c>
      <c r="K123" s="44" t="s">
        <v>732</v>
      </c>
      <c r="L123" s="9" t="str">
        <f t="shared" si="15"/>
        <v>Yes</v>
      </c>
    </row>
    <row r="124" spans="1:12" ht="25.5" x14ac:dyDescent="0.2">
      <c r="A124" s="4" t="s">
        <v>580</v>
      </c>
      <c r="B124" s="34" t="s">
        <v>217</v>
      </c>
      <c r="C124" s="46">
        <v>197010</v>
      </c>
      <c r="D124" s="43" t="str">
        <f t="shared" si="12"/>
        <v>N/A</v>
      </c>
      <c r="E124" s="46">
        <v>301044</v>
      </c>
      <c r="F124" s="43" t="str">
        <f t="shared" si="13"/>
        <v>N/A</v>
      </c>
      <c r="G124" s="46">
        <v>487731</v>
      </c>
      <c r="H124" s="43" t="str">
        <f t="shared" si="14"/>
        <v>N/A</v>
      </c>
      <c r="I124" s="12">
        <v>52.81</v>
      </c>
      <c r="J124" s="12">
        <v>62.01</v>
      </c>
      <c r="K124" s="44" t="s">
        <v>732</v>
      </c>
      <c r="L124" s="9" t="str">
        <f t="shared" si="15"/>
        <v>No</v>
      </c>
    </row>
    <row r="125" spans="1:12" x14ac:dyDescent="0.2">
      <c r="A125" s="2" t="s">
        <v>581</v>
      </c>
      <c r="B125" s="34" t="s">
        <v>217</v>
      </c>
      <c r="C125" s="35">
        <v>22</v>
      </c>
      <c r="D125" s="43" t="str">
        <f t="shared" si="12"/>
        <v>N/A</v>
      </c>
      <c r="E125" s="35">
        <v>32</v>
      </c>
      <c r="F125" s="43" t="str">
        <f t="shared" si="13"/>
        <v>N/A</v>
      </c>
      <c r="G125" s="35">
        <v>43</v>
      </c>
      <c r="H125" s="43" t="str">
        <f t="shared" si="14"/>
        <v>N/A</v>
      </c>
      <c r="I125" s="12">
        <v>45.45</v>
      </c>
      <c r="J125" s="12">
        <v>34.380000000000003</v>
      </c>
      <c r="K125" s="44" t="s">
        <v>732</v>
      </c>
      <c r="L125" s="9" t="str">
        <f t="shared" si="15"/>
        <v>No</v>
      </c>
    </row>
    <row r="126" spans="1:12" ht="25.5" x14ac:dyDescent="0.2">
      <c r="A126" s="2" t="s">
        <v>1336</v>
      </c>
      <c r="B126" s="34" t="s">
        <v>217</v>
      </c>
      <c r="C126" s="46">
        <v>8955</v>
      </c>
      <c r="D126" s="43" t="str">
        <f t="shared" si="12"/>
        <v>N/A</v>
      </c>
      <c r="E126" s="46">
        <v>9407.625</v>
      </c>
      <c r="F126" s="43" t="str">
        <f t="shared" si="13"/>
        <v>N/A</v>
      </c>
      <c r="G126" s="46">
        <v>11342.581394999999</v>
      </c>
      <c r="H126" s="43" t="str">
        <f t="shared" si="14"/>
        <v>N/A</v>
      </c>
      <c r="I126" s="12">
        <v>5.0540000000000003</v>
      </c>
      <c r="J126" s="12">
        <v>20.57</v>
      </c>
      <c r="K126" s="44" t="s">
        <v>732</v>
      </c>
      <c r="L126" s="9" t="str">
        <f t="shared" si="15"/>
        <v>Yes</v>
      </c>
    </row>
    <row r="127" spans="1:12" ht="25.5" x14ac:dyDescent="0.2">
      <c r="A127" s="2" t="s">
        <v>582</v>
      </c>
      <c r="B127" s="34" t="s">
        <v>217</v>
      </c>
      <c r="C127" s="46">
        <v>946208</v>
      </c>
      <c r="D127" s="43" t="str">
        <f t="shared" si="12"/>
        <v>N/A</v>
      </c>
      <c r="E127" s="46">
        <v>984715</v>
      </c>
      <c r="F127" s="43" t="str">
        <f t="shared" si="13"/>
        <v>N/A</v>
      </c>
      <c r="G127" s="46">
        <v>1140635</v>
      </c>
      <c r="H127" s="43" t="str">
        <f t="shared" si="14"/>
        <v>N/A</v>
      </c>
      <c r="I127" s="12">
        <v>4.07</v>
      </c>
      <c r="J127" s="12">
        <v>15.83</v>
      </c>
      <c r="K127" s="44" t="s">
        <v>732</v>
      </c>
      <c r="L127" s="9" t="str">
        <f t="shared" si="15"/>
        <v>Yes</v>
      </c>
    </row>
    <row r="128" spans="1:12" x14ac:dyDescent="0.2">
      <c r="A128" s="2" t="s">
        <v>583</v>
      </c>
      <c r="B128" s="34" t="s">
        <v>217</v>
      </c>
      <c r="C128" s="35">
        <v>1889</v>
      </c>
      <c r="D128" s="43" t="str">
        <f t="shared" si="12"/>
        <v>N/A</v>
      </c>
      <c r="E128" s="35">
        <v>2142</v>
      </c>
      <c r="F128" s="43" t="str">
        <f t="shared" si="13"/>
        <v>N/A</v>
      </c>
      <c r="G128" s="35">
        <v>2486</v>
      </c>
      <c r="H128" s="43" t="str">
        <f t="shared" si="14"/>
        <v>N/A</v>
      </c>
      <c r="I128" s="12">
        <v>13.39</v>
      </c>
      <c r="J128" s="12">
        <v>16.059999999999999</v>
      </c>
      <c r="K128" s="44" t="s">
        <v>732</v>
      </c>
      <c r="L128" s="9" t="str">
        <f t="shared" si="15"/>
        <v>Yes</v>
      </c>
    </row>
    <row r="129" spans="1:12" ht="25.5" x14ac:dyDescent="0.2">
      <c r="A129" s="2" t="s">
        <v>1337</v>
      </c>
      <c r="B129" s="34" t="s">
        <v>217</v>
      </c>
      <c r="C129" s="46">
        <v>500.90418211000002</v>
      </c>
      <c r="D129" s="43" t="str">
        <f t="shared" si="12"/>
        <v>N/A</v>
      </c>
      <c r="E129" s="46">
        <v>459.71755368999999</v>
      </c>
      <c r="F129" s="43" t="str">
        <f t="shared" si="13"/>
        <v>N/A</v>
      </c>
      <c r="G129" s="46">
        <v>458.82341109999999</v>
      </c>
      <c r="H129" s="43" t="str">
        <f t="shared" si="14"/>
        <v>N/A</v>
      </c>
      <c r="I129" s="12">
        <v>-8.2200000000000006</v>
      </c>
      <c r="J129" s="12">
        <v>-0.19400000000000001</v>
      </c>
      <c r="K129" s="44" t="s">
        <v>732</v>
      </c>
      <c r="L129" s="9" t="str">
        <f t="shared" si="15"/>
        <v>Yes</v>
      </c>
    </row>
    <row r="130" spans="1:12" ht="25.5" x14ac:dyDescent="0.2">
      <c r="A130" s="2" t="s">
        <v>584</v>
      </c>
      <c r="B130" s="34" t="s">
        <v>217</v>
      </c>
      <c r="C130" s="46">
        <v>715065</v>
      </c>
      <c r="D130" s="43" t="str">
        <f t="shared" si="12"/>
        <v>N/A</v>
      </c>
      <c r="E130" s="46">
        <v>147753</v>
      </c>
      <c r="F130" s="43" t="str">
        <f t="shared" si="13"/>
        <v>N/A</v>
      </c>
      <c r="G130" s="46">
        <v>157418</v>
      </c>
      <c r="H130" s="43" t="str">
        <f t="shared" si="14"/>
        <v>N/A</v>
      </c>
      <c r="I130" s="12">
        <v>-79.3</v>
      </c>
      <c r="J130" s="12">
        <v>6.5410000000000004</v>
      </c>
      <c r="K130" s="44" t="s">
        <v>732</v>
      </c>
      <c r="L130" s="9" t="str">
        <f t="shared" si="15"/>
        <v>Yes</v>
      </c>
    </row>
    <row r="131" spans="1:12" x14ac:dyDescent="0.2">
      <c r="A131" s="2" t="s">
        <v>585</v>
      </c>
      <c r="B131" s="34" t="s">
        <v>217</v>
      </c>
      <c r="C131" s="35">
        <v>77</v>
      </c>
      <c r="D131" s="43" t="str">
        <f t="shared" si="12"/>
        <v>N/A</v>
      </c>
      <c r="E131" s="35">
        <v>32</v>
      </c>
      <c r="F131" s="43" t="str">
        <f t="shared" si="13"/>
        <v>N/A</v>
      </c>
      <c r="G131" s="35">
        <v>41</v>
      </c>
      <c r="H131" s="43" t="str">
        <f t="shared" si="14"/>
        <v>N/A</v>
      </c>
      <c r="I131" s="12">
        <v>-58.4</v>
      </c>
      <c r="J131" s="12">
        <v>28.13</v>
      </c>
      <c r="K131" s="44" t="s">
        <v>732</v>
      </c>
      <c r="L131" s="9" t="str">
        <f t="shared" si="15"/>
        <v>Yes</v>
      </c>
    </row>
    <row r="132" spans="1:12" x14ac:dyDescent="0.2">
      <c r="A132" s="2" t="s">
        <v>1338</v>
      </c>
      <c r="B132" s="34" t="s">
        <v>217</v>
      </c>
      <c r="C132" s="46">
        <v>9286.5584416000002</v>
      </c>
      <c r="D132" s="43" t="str">
        <f t="shared" si="12"/>
        <v>N/A</v>
      </c>
      <c r="E132" s="46">
        <v>4617.28125</v>
      </c>
      <c r="F132" s="43" t="str">
        <f t="shared" si="13"/>
        <v>N/A</v>
      </c>
      <c r="G132" s="46">
        <v>3839.4634145999999</v>
      </c>
      <c r="H132" s="43" t="str">
        <f t="shared" si="14"/>
        <v>N/A</v>
      </c>
      <c r="I132" s="12">
        <v>-50.3</v>
      </c>
      <c r="J132" s="12">
        <v>-16.8</v>
      </c>
      <c r="K132" s="44" t="s">
        <v>732</v>
      </c>
      <c r="L132" s="9" t="str">
        <f t="shared" si="15"/>
        <v>Yes</v>
      </c>
    </row>
    <row r="133" spans="1:12" ht="25.5" x14ac:dyDescent="0.2">
      <c r="A133" s="2" t="s">
        <v>586</v>
      </c>
      <c r="B133" s="34" t="s">
        <v>217</v>
      </c>
      <c r="C133" s="46">
        <v>738712</v>
      </c>
      <c r="D133" s="43" t="str">
        <f t="shared" si="12"/>
        <v>N/A</v>
      </c>
      <c r="E133" s="46">
        <v>986712</v>
      </c>
      <c r="F133" s="43" t="str">
        <f t="shared" si="13"/>
        <v>N/A</v>
      </c>
      <c r="G133" s="46">
        <v>1066252</v>
      </c>
      <c r="H133" s="43" t="str">
        <f t="shared" si="14"/>
        <v>N/A</v>
      </c>
      <c r="I133" s="12">
        <v>33.57</v>
      </c>
      <c r="J133" s="12">
        <v>8.0609999999999999</v>
      </c>
      <c r="K133" s="44" t="s">
        <v>732</v>
      </c>
      <c r="L133" s="9" t="str">
        <f>IF(J133="Div by 0", "N/A", IF(OR(J133="N/A",K133="N/A"),"N/A", IF(J133&gt;VALUE(MID(K133,1,2)), "No", IF(J133&lt;-1*VALUE(MID(K133,1,2)), "No", "Yes"))))</f>
        <v>Yes</v>
      </c>
    </row>
    <row r="134" spans="1:12" x14ac:dyDescent="0.2">
      <c r="A134" s="2" t="s">
        <v>587</v>
      </c>
      <c r="B134" s="34" t="s">
        <v>217</v>
      </c>
      <c r="C134" s="35">
        <v>4578</v>
      </c>
      <c r="D134" s="43" t="str">
        <f t="shared" si="12"/>
        <v>N/A</v>
      </c>
      <c r="E134" s="35">
        <v>5247</v>
      </c>
      <c r="F134" s="43" t="str">
        <f t="shared" si="13"/>
        <v>N/A</v>
      </c>
      <c r="G134" s="35">
        <v>6134</v>
      </c>
      <c r="H134" s="43" t="str">
        <f t="shared" si="14"/>
        <v>N/A</v>
      </c>
      <c r="I134" s="12">
        <v>14.61</v>
      </c>
      <c r="J134" s="12">
        <v>16.899999999999999</v>
      </c>
      <c r="K134" s="44" t="s">
        <v>732</v>
      </c>
      <c r="L134" s="9" t="str">
        <f t="shared" ref="L134:L138" si="16">IF(J134="Div by 0", "N/A", IF(OR(J134="N/A",K134="N/A"),"N/A", IF(J134&gt;VALUE(MID(K134,1,2)), "No", IF(J134&lt;-1*VALUE(MID(K134,1,2)), "No", "Yes"))))</f>
        <v>Yes</v>
      </c>
    </row>
    <row r="135" spans="1:12" ht="25.5" x14ac:dyDescent="0.2">
      <c r="A135" s="2" t="s">
        <v>1339</v>
      </c>
      <c r="B135" s="34" t="s">
        <v>217</v>
      </c>
      <c r="C135" s="46">
        <v>161.36129313999999</v>
      </c>
      <c r="D135" s="43" t="str">
        <f t="shared" si="12"/>
        <v>N/A</v>
      </c>
      <c r="E135" s="46">
        <v>188.05260149</v>
      </c>
      <c r="F135" s="43" t="str">
        <f t="shared" si="13"/>
        <v>N/A</v>
      </c>
      <c r="G135" s="46">
        <v>173.82654059000001</v>
      </c>
      <c r="H135" s="43" t="str">
        <f t="shared" si="14"/>
        <v>N/A</v>
      </c>
      <c r="I135" s="12">
        <v>16.54</v>
      </c>
      <c r="J135" s="12">
        <v>-7.56</v>
      </c>
      <c r="K135" s="44" t="s">
        <v>732</v>
      </c>
      <c r="L135" s="9" t="str">
        <f t="shared" si="16"/>
        <v>Yes</v>
      </c>
    </row>
    <row r="136" spans="1:12" ht="25.5" x14ac:dyDescent="0.2">
      <c r="A136" s="2" t="s">
        <v>588</v>
      </c>
      <c r="B136" s="34" t="s">
        <v>217</v>
      </c>
      <c r="C136" s="46">
        <v>430931</v>
      </c>
      <c r="D136" s="43" t="str">
        <f t="shared" ref="D136:D150" si="17">IF($B136="N/A","N/A",IF(C136&gt;10,"No",IF(C136&lt;-10,"No","Yes")))</f>
        <v>N/A</v>
      </c>
      <c r="E136" s="46">
        <v>418039</v>
      </c>
      <c r="F136" s="43" t="str">
        <f t="shared" ref="F136:F150" si="18">IF($B136="N/A","N/A",IF(E136&gt;10,"No",IF(E136&lt;-10,"No","Yes")))</f>
        <v>N/A</v>
      </c>
      <c r="G136" s="46">
        <v>414720</v>
      </c>
      <c r="H136" s="43" t="str">
        <f t="shared" ref="H136:H150" si="19">IF($B136="N/A","N/A",IF(G136&gt;10,"No",IF(G136&lt;-10,"No","Yes")))</f>
        <v>N/A</v>
      </c>
      <c r="I136" s="12">
        <v>-2.99</v>
      </c>
      <c r="J136" s="12">
        <v>-0.79400000000000004</v>
      </c>
      <c r="K136" s="44" t="s">
        <v>732</v>
      </c>
      <c r="L136" s="9" t="str">
        <f t="shared" si="16"/>
        <v>Yes</v>
      </c>
    </row>
    <row r="137" spans="1:12" x14ac:dyDescent="0.2">
      <c r="A137" s="2" t="s">
        <v>589</v>
      </c>
      <c r="B137" s="34" t="s">
        <v>217</v>
      </c>
      <c r="C137" s="35">
        <v>18</v>
      </c>
      <c r="D137" s="43" t="str">
        <f t="shared" si="17"/>
        <v>N/A</v>
      </c>
      <c r="E137" s="35">
        <v>28</v>
      </c>
      <c r="F137" s="43" t="str">
        <f t="shared" si="18"/>
        <v>N/A</v>
      </c>
      <c r="G137" s="35">
        <v>33</v>
      </c>
      <c r="H137" s="43" t="str">
        <f t="shared" si="19"/>
        <v>N/A</v>
      </c>
      <c r="I137" s="12">
        <v>55.56</v>
      </c>
      <c r="J137" s="12">
        <v>17.86</v>
      </c>
      <c r="K137" s="44" t="s">
        <v>732</v>
      </c>
      <c r="L137" s="9" t="str">
        <f t="shared" si="16"/>
        <v>Yes</v>
      </c>
    </row>
    <row r="138" spans="1:12" ht="25.5" x14ac:dyDescent="0.2">
      <c r="A138" s="2" t="s">
        <v>1340</v>
      </c>
      <c r="B138" s="34" t="s">
        <v>217</v>
      </c>
      <c r="C138" s="46">
        <v>23940.611110999998</v>
      </c>
      <c r="D138" s="43" t="str">
        <f t="shared" si="17"/>
        <v>N/A</v>
      </c>
      <c r="E138" s="46">
        <v>14929.964286</v>
      </c>
      <c r="F138" s="43" t="str">
        <f t="shared" si="18"/>
        <v>N/A</v>
      </c>
      <c r="G138" s="46">
        <v>12567.272727</v>
      </c>
      <c r="H138" s="43" t="str">
        <f t="shared" si="19"/>
        <v>N/A</v>
      </c>
      <c r="I138" s="12">
        <v>-37.6</v>
      </c>
      <c r="J138" s="12">
        <v>-15.8</v>
      </c>
      <c r="K138" s="44" t="s">
        <v>732</v>
      </c>
      <c r="L138" s="9" t="str">
        <f t="shared" si="16"/>
        <v>Yes</v>
      </c>
    </row>
    <row r="139" spans="1:12" ht="25.5" x14ac:dyDescent="0.2">
      <c r="A139" s="2" t="s">
        <v>590</v>
      </c>
      <c r="B139" s="34" t="s">
        <v>217</v>
      </c>
      <c r="C139" s="46">
        <v>5861077</v>
      </c>
      <c r="D139" s="43" t="str">
        <f t="shared" si="17"/>
        <v>N/A</v>
      </c>
      <c r="E139" s="46">
        <v>6153646</v>
      </c>
      <c r="F139" s="43" t="str">
        <f t="shared" si="18"/>
        <v>N/A</v>
      </c>
      <c r="G139" s="46">
        <v>4849184</v>
      </c>
      <c r="H139" s="43" t="str">
        <f t="shared" si="19"/>
        <v>N/A</v>
      </c>
      <c r="I139" s="12">
        <v>4.992</v>
      </c>
      <c r="J139" s="12">
        <v>-21.2</v>
      </c>
      <c r="K139" s="44" t="s">
        <v>732</v>
      </c>
      <c r="L139" s="9" t="str">
        <f t="shared" ref="L139:L150" si="20">IF(J139="Div by 0", "N/A", IF(K139="N/A","N/A", IF(J139&gt;VALUE(MID(K139,1,2)), "No", IF(J139&lt;-1*VALUE(MID(K139,1,2)), "No", "Yes"))))</f>
        <v>Yes</v>
      </c>
    </row>
    <row r="140" spans="1:12" ht="25.5" x14ac:dyDescent="0.2">
      <c r="A140" s="2" t="s">
        <v>591</v>
      </c>
      <c r="B140" s="34" t="s">
        <v>217</v>
      </c>
      <c r="C140" s="35">
        <v>15987</v>
      </c>
      <c r="D140" s="43" t="str">
        <f t="shared" si="17"/>
        <v>N/A</v>
      </c>
      <c r="E140" s="35">
        <v>16352</v>
      </c>
      <c r="F140" s="43" t="str">
        <f t="shared" si="18"/>
        <v>N/A</v>
      </c>
      <c r="G140" s="35">
        <v>16041</v>
      </c>
      <c r="H140" s="43" t="str">
        <f t="shared" si="19"/>
        <v>N/A</v>
      </c>
      <c r="I140" s="12">
        <v>2.2829999999999999</v>
      </c>
      <c r="J140" s="12">
        <v>-1.9</v>
      </c>
      <c r="K140" s="44" t="s">
        <v>732</v>
      </c>
      <c r="L140" s="9" t="str">
        <f t="shared" si="20"/>
        <v>Yes</v>
      </c>
    </row>
    <row r="141" spans="1:12" ht="25.5" x14ac:dyDescent="0.2">
      <c r="A141" s="2" t="s">
        <v>1341</v>
      </c>
      <c r="B141" s="34" t="s">
        <v>217</v>
      </c>
      <c r="C141" s="46">
        <v>366.61518733999998</v>
      </c>
      <c r="D141" s="43" t="str">
        <f t="shared" si="17"/>
        <v>N/A</v>
      </c>
      <c r="E141" s="46">
        <v>376.32375244999997</v>
      </c>
      <c r="F141" s="43" t="str">
        <f t="shared" si="18"/>
        <v>N/A</v>
      </c>
      <c r="G141" s="46">
        <v>302.29935790000002</v>
      </c>
      <c r="H141" s="43" t="str">
        <f t="shared" si="19"/>
        <v>N/A</v>
      </c>
      <c r="I141" s="12">
        <v>2.6480000000000001</v>
      </c>
      <c r="J141" s="12">
        <v>-19.7</v>
      </c>
      <c r="K141" s="44" t="s">
        <v>732</v>
      </c>
      <c r="L141" s="9" t="str">
        <f t="shared" si="20"/>
        <v>Yes</v>
      </c>
    </row>
    <row r="142" spans="1:12" ht="25.5" x14ac:dyDescent="0.2">
      <c r="A142" s="2" t="s">
        <v>592</v>
      </c>
      <c r="B142" s="34" t="s">
        <v>217</v>
      </c>
      <c r="C142" s="46">
        <v>7765841</v>
      </c>
      <c r="D142" s="43" t="str">
        <f t="shared" si="17"/>
        <v>N/A</v>
      </c>
      <c r="E142" s="46">
        <v>8034032</v>
      </c>
      <c r="F142" s="43" t="str">
        <f t="shared" si="18"/>
        <v>N/A</v>
      </c>
      <c r="G142" s="46">
        <v>8431360</v>
      </c>
      <c r="H142" s="43" t="str">
        <f t="shared" si="19"/>
        <v>N/A</v>
      </c>
      <c r="I142" s="12">
        <v>3.4529999999999998</v>
      </c>
      <c r="J142" s="12">
        <v>4.9459999999999997</v>
      </c>
      <c r="K142" s="44" t="s">
        <v>732</v>
      </c>
      <c r="L142" s="9" t="str">
        <f t="shared" si="20"/>
        <v>Yes</v>
      </c>
    </row>
    <row r="143" spans="1:12" x14ac:dyDescent="0.2">
      <c r="A143" s="3" t="s">
        <v>593</v>
      </c>
      <c r="B143" s="34" t="s">
        <v>217</v>
      </c>
      <c r="C143" s="35">
        <v>125</v>
      </c>
      <c r="D143" s="43" t="str">
        <f t="shared" si="17"/>
        <v>N/A</v>
      </c>
      <c r="E143" s="35">
        <v>128</v>
      </c>
      <c r="F143" s="43" t="str">
        <f t="shared" si="18"/>
        <v>N/A</v>
      </c>
      <c r="G143" s="35">
        <v>134</v>
      </c>
      <c r="H143" s="43" t="str">
        <f t="shared" si="19"/>
        <v>N/A</v>
      </c>
      <c r="I143" s="12">
        <v>2.4</v>
      </c>
      <c r="J143" s="12">
        <v>4.6879999999999997</v>
      </c>
      <c r="K143" s="44" t="s">
        <v>732</v>
      </c>
      <c r="L143" s="9" t="str">
        <f t="shared" si="20"/>
        <v>Yes</v>
      </c>
    </row>
    <row r="144" spans="1:12" ht="25.5" x14ac:dyDescent="0.2">
      <c r="A144" s="3" t="s">
        <v>1342</v>
      </c>
      <c r="B144" s="34" t="s">
        <v>217</v>
      </c>
      <c r="C144" s="46">
        <v>62126.728000000003</v>
      </c>
      <c r="D144" s="43" t="str">
        <f t="shared" si="17"/>
        <v>N/A</v>
      </c>
      <c r="E144" s="46">
        <v>62765.875</v>
      </c>
      <c r="F144" s="43" t="str">
        <f t="shared" si="18"/>
        <v>N/A</v>
      </c>
      <c r="G144" s="46">
        <v>62920.597014999999</v>
      </c>
      <c r="H144" s="43" t="str">
        <f t="shared" si="19"/>
        <v>N/A</v>
      </c>
      <c r="I144" s="12">
        <v>1.0289999999999999</v>
      </c>
      <c r="J144" s="12">
        <v>0.2465</v>
      </c>
      <c r="K144" s="44" t="s">
        <v>732</v>
      </c>
      <c r="L144" s="9" t="str">
        <f t="shared" si="20"/>
        <v>Yes</v>
      </c>
    </row>
    <row r="145" spans="1:12" ht="25.5" x14ac:dyDescent="0.2">
      <c r="A145" s="2" t="s">
        <v>594</v>
      </c>
      <c r="B145" s="34" t="s">
        <v>217</v>
      </c>
      <c r="C145" s="46">
        <v>1124620</v>
      </c>
      <c r="D145" s="43" t="str">
        <f t="shared" si="17"/>
        <v>N/A</v>
      </c>
      <c r="E145" s="46">
        <v>1120697</v>
      </c>
      <c r="F145" s="43" t="str">
        <f t="shared" si="18"/>
        <v>N/A</v>
      </c>
      <c r="G145" s="46">
        <v>990172</v>
      </c>
      <c r="H145" s="43" t="str">
        <f t="shared" si="19"/>
        <v>N/A</v>
      </c>
      <c r="I145" s="12">
        <v>-0.34899999999999998</v>
      </c>
      <c r="J145" s="12">
        <v>-11.6</v>
      </c>
      <c r="K145" s="44" t="s">
        <v>732</v>
      </c>
      <c r="L145" s="9" t="str">
        <f t="shared" si="20"/>
        <v>Yes</v>
      </c>
    </row>
    <row r="146" spans="1:12" x14ac:dyDescent="0.2">
      <c r="A146" s="2" t="s">
        <v>595</v>
      </c>
      <c r="B146" s="34" t="s">
        <v>217</v>
      </c>
      <c r="C146" s="35">
        <v>2191</v>
      </c>
      <c r="D146" s="43" t="str">
        <f t="shared" si="17"/>
        <v>N/A</v>
      </c>
      <c r="E146" s="35">
        <v>2189</v>
      </c>
      <c r="F146" s="43" t="str">
        <f t="shared" si="18"/>
        <v>N/A</v>
      </c>
      <c r="G146" s="35">
        <v>1381</v>
      </c>
      <c r="H146" s="43" t="str">
        <f t="shared" si="19"/>
        <v>N/A</v>
      </c>
      <c r="I146" s="12">
        <v>-9.0999999999999998E-2</v>
      </c>
      <c r="J146" s="12">
        <v>-36.9</v>
      </c>
      <c r="K146" s="44" t="s">
        <v>732</v>
      </c>
      <c r="L146" s="9" t="str">
        <f t="shared" si="20"/>
        <v>No</v>
      </c>
    </row>
    <row r="147" spans="1:12" ht="25.5" x14ac:dyDescent="0.2">
      <c r="A147" s="2" t="s">
        <v>1343</v>
      </c>
      <c r="B147" s="34" t="s">
        <v>217</v>
      </c>
      <c r="C147" s="46">
        <v>513.29073482000001</v>
      </c>
      <c r="D147" s="43" t="str">
        <f t="shared" si="17"/>
        <v>N/A</v>
      </c>
      <c r="E147" s="46">
        <v>511.9675651</v>
      </c>
      <c r="F147" s="43" t="str">
        <f t="shared" si="18"/>
        <v>N/A</v>
      </c>
      <c r="G147" s="46">
        <v>716.99637944000006</v>
      </c>
      <c r="H147" s="43" t="str">
        <f t="shared" si="19"/>
        <v>N/A</v>
      </c>
      <c r="I147" s="12">
        <v>-0.25800000000000001</v>
      </c>
      <c r="J147" s="12">
        <v>40.049999999999997</v>
      </c>
      <c r="K147" s="44" t="s">
        <v>732</v>
      </c>
      <c r="L147" s="9" t="str">
        <f t="shared" si="20"/>
        <v>No</v>
      </c>
    </row>
    <row r="148" spans="1:12" ht="25.5" x14ac:dyDescent="0.2">
      <c r="A148" s="2" t="s">
        <v>596</v>
      </c>
      <c r="B148" s="34" t="s">
        <v>217</v>
      </c>
      <c r="C148" s="46">
        <v>0</v>
      </c>
      <c r="D148" s="43" t="str">
        <f t="shared" si="17"/>
        <v>N/A</v>
      </c>
      <c r="E148" s="46">
        <v>8624</v>
      </c>
      <c r="F148" s="43" t="str">
        <f t="shared" si="18"/>
        <v>N/A</v>
      </c>
      <c r="G148" s="46">
        <v>788</v>
      </c>
      <c r="H148" s="43" t="str">
        <f t="shared" si="19"/>
        <v>N/A</v>
      </c>
      <c r="I148" s="12" t="s">
        <v>1743</v>
      </c>
      <c r="J148" s="12">
        <v>-90.9</v>
      </c>
      <c r="K148" s="44" t="s">
        <v>732</v>
      </c>
      <c r="L148" s="9" t="str">
        <f t="shared" si="20"/>
        <v>No</v>
      </c>
    </row>
    <row r="149" spans="1:12" x14ac:dyDescent="0.2">
      <c r="A149" s="2" t="s">
        <v>597</v>
      </c>
      <c r="B149" s="34" t="s">
        <v>217</v>
      </c>
      <c r="C149" s="35">
        <v>0</v>
      </c>
      <c r="D149" s="43" t="str">
        <f t="shared" si="17"/>
        <v>N/A</v>
      </c>
      <c r="E149" s="35">
        <v>11</v>
      </c>
      <c r="F149" s="43" t="str">
        <f t="shared" si="18"/>
        <v>N/A</v>
      </c>
      <c r="G149" s="35">
        <v>11</v>
      </c>
      <c r="H149" s="43" t="str">
        <f t="shared" si="19"/>
        <v>N/A</v>
      </c>
      <c r="I149" s="12" t="s">
        <v>1743</v>
      </c>
      <c r="J149" s="12">
        <v>-50</v>
      </c>
      <c r="K149" s="44" t="s">
        <v>732</v>
      </c>
      <c r="L149" s="9" t="str">
        <f t="shared" si="20"/>
        <v>No</v>
      </c>
    </row>
    <row r="150" spans="1:12" ht="25.5" x14ac:dyDescent="0.2">
      <c r="A150" s="4" t="s">
        <v>1344</v>
      </c>
      <c r="B150" s="34" t="s">
        <v>217</v>
      </c>
      <c r="C150" s="46" t="s">
        <v>1743</v>
      </c>
      <c r="D150" s="43" t="str">
        <f t="shared" si="17"/>
        <v>N/A</v>
      </c>
      <c r="E150" s="46">
        <v>4312</v>
      </c>
      <c r="F150" s="43" t="str">
        <f t="shared" si="18"/>
        <v>N/A</v>
      </c>
      <c r="G150" s="46">
        <v>788</v>
      </c>
      <c r="H150" s="43" t="str">
        <f t="shared" si="19"/>
        <v>N/A</v>
      </c>
      <c r="I150" s="12" t="s">
        <v>1743</v>
      </c>
      <c r="J150" s="12">
        <v>-81.7</v>
      </c>
      <c r="K150" s="44" t="s">
        <v>732</v>
      </c>
      <c r="L150" s="9" t="str">
        <f t="shared" si="20"/>
        <v>No</v>
      </c>
    </row>
    <row r="151" spans="1:12" ht="25.5" x14ac:dyDescent="0.2">
      <c r="A151" s="4" t="s">
        <v>1345</v>
      </c>
      <c r="B151" s="34" t="s">
        <v>217</v>
      </c>
      <c r="C151" s="46">
        <v>870.21429407000005</v>
      </c>
      <c r="D151" s="43" t="str">
        <f t="shared" ref="D151:D170" si="21">IF($B151="N/A","N/A",IF(C151&gt;10,"No",IF(C151&lt;-10,"No","Yes")))</f>
        <v>N/A</v>
      </c>
      <c r="E151" s="46">
        <v>699.00401026999998</v>
      </c>
      <c r="F151" s="43" t="str">
        <f t="shared" ref="F151:F170" si="22">IF($B151="N/A","N/A",IF(E151&gt;10,"No",IF(E151&lt;-10,"No","Yes")))</f>
        <v>N/A</v>
      </c>
      <c r="G151" s="46">
        <v>713.20807290000005</v>
      </c>
      <c r="H151" s="43" t="str">
        <f t="shared" ref="H151:H170" si="23">IF($B151="N/A","N/A",IF(G151&gt;10,"No",IF(G151&lt;-10,"No","Yes")))</f>
        <v>N/A</v>
      </c>
      <c r="I151" s="12">
        <v>-19.7</v>
      </c>
      <c r="J151" s="12">
        <v>2.032</v>
      </c>
      <c r="K151" s="44" t="s">
        <v>732</v>
      </c>
      <c r="L151" s="9" t="str">
        <f t="shared" ref="L151:L170" si="24">IF(J151="Div by 0", "N/A", IF(K151="N/A","N/A", IF(J151&gt;VALUE(MID(K151,1,2)), "No", IF(J151&lt;-1*VALUE(MID(K151,1,2)), "No", "Yes"))))</f>
        <v>Yes</v>
      </c>
    </row>
    <row r="152" spans="1:12" ht="25.5" x14ac:dyDescent="0.2">
      <c r="A152" s="4" t="s">
        <v>1346</v>
      </c>
      <c r="B152" s="34" t="s">
        <v>217</v>
      </c>
      <c r="C152" s="46">
        <v>1096.2</v>
      </c>
      <c r="D152" s="43" t="str">
        <f t="shared" si="21"/>
        <v>N/A</v>
      </c>
      <c r="E152" s="46">
        <v>1222.2936709000001</v>
      </c>
      <c r="F152" s="43" t="str">
        <f t="shared" si="22"/>
        <v>N/A</v>
      </c>
      <c r="G152" s="46">
        <v>869.58743169000002</v>
      </c>
      <c r="H152" s="43" t="str">
        <f t="shared" si="23"/>
        <v>N/A</v>
      </c>
      <c r="I152" s="12">
        <v>11.5</v>
      </c>
      <c r="J152" s="12">
        <v>-28.9</v>
      </c>
      <c r="K152" s="44" t="s">
        <v>732</v>
      </c>
      <c r="L152" s="9" t="str">
        <f t="shared" si="24"/>
        <v>Yes</v>
      </c>
    </row>
    <row r="153" spans="1:12" ht="25.5" x14ac:dyDescent="0.2">
      <c r="A153" s="4" t="s">
        <v>1347</v>
      </c>
      <c r="B153" s="34" t="s">
        <v>217</v>
      </c>
      <c r="C153" s="46">
        <v>4035.3674897999999</v>
      </c>
      <c r="D153" s="43" t="str">
        <f t="shared" si="21"/>
        <v>N/A</v>
      </c>
      <c r="E153" s="46">
        <v>2104.7129746999999</v>
      </c>
      <c r="F153" s="43" t="str">
        <f t="shared" si="22"/>
        <v>N/A</v>
      </c>
      <c r="G153" s="46">
        <v>2153.8565895000002</v>
      </c>
      <c r="H153" s="43" t="str">
        <f t="shared" si="23"/>
        <v>N/A</v>
      </c>
      <c r="I153" s="12">
        <v>-47.8</v>
      </c>
      <c r="J153" s="12">
        <v>2.335</v>
      </c>
      <c r="K153" s="44" t="s">
        <v>732</v>
      </c>
      <c r="L153" s="9" t="str">
        <f t="shared" si="24"/>
        <v>Yes</v>
      </c>
    </row>
    <row r="154" spans="1:12" ht="25.5" x14ac:dyDescent="0.2">
      <c r="A154" s="4" t="s">
        <v>1348</v>
      </c>
      <c r="B154" s="34" t="s">
        <v>217</v>
      </c>
      <c r="C154" s="46">
        <v>469.38718461000002</v>
      </c>
      <c r="D154" s="43" t="str">
        <f t="shared" si="21"/>
        <v>N/A</v>
      </c>
      <c r="E154" s="46">
        <v>417.56834643000002</v>
      </c>
      <c r="F154" s="43" t="str">
        <f t="shared" si="22"/>
        <v>N/A</v>
      </c>
      <c r="G154" s="46">
        <v>412.85561125999999</v>
      </c>
      <c r="H154" s="43" t="str">
        <f t="shared" si="23"/>
        <v>N/A</v>
      </c>
      <c r="I154" s="12">
        <v>-11</v>
      </c>
      <c r="J154" s="12">
        <v>-1.1299999999999999</v>
      </c>
      <c r="K154" s="44" t="s">
        <v>732</v>
      </c>
      <c r="L154" s="9" t="str">
        <f t="shared" si="24"/>
        <v>Yes</v>
      </c>
    </row>
    <row r="155" spans="1:12" ht="25.5" x14ac:dyDescent="0.2">
      <c r="A155" s="2" t="s">
        <v>1349</v>
      </c>
      <c r="B155" s="34" t="s">
        <v>217</v>
      </c>
      <c r="C155" s="46">
        <v>780.39594438999995</v>
      </c>
      <c r="D155" s="43" t="str">
        <f t="shared" si="21"/>
        <v>N/A</v>
      </c>
      <c r="E155" s="46">
        <v>797.12721665000004</v>
      </c>
      <c r="F155" s="43" t="str">
        <f t="shared" si="22"/>
        <v>N/A</v>
      </c>
      <c r="G155" s="46">
        <v>739.89090163000003</v>
      </c>
      <c r="H155" s="43" t="str">
        <f t="shared" si="23"/>
        <v>N/A</v>
      </c>
      <c r="I155" s="12">
        <v>2.1440000000000001</v>
      </c>
      <c r="J155" s="12">
        <v>-7.18</v>
      </c>
      <c r="K155" s="44" t="s">
        <v>732</v>
      </c>
      <c r="L155" s="9" t="str">
        <f t="shared" si="24"/>
        <v>Yes</v>
      </c>
    </row>
    <row r="156" spans="1:12" ht="25.5" x14ac:dyDescent="0.2">
      <c r="A156" s="2" t="s">
        <v>1350</v>
      </c>
      <c r="B156" s="34" t="s">
        <v>217</v>
      </c>
      <c r="C156" s="46">
        <v>297.28444282999999</v>
      </c>
      <c r="D156" s="43" t="str">
        <f t="shared" si="21"/>
        <v>N/A</v>
      </c>
      <c r="E156" s="46">
        <v>118.59768846</v>
      </c>
      <c r="F156" s="43" t="str">
        <f t="shared" si="22"/>
        <v>N/A</v>
      </c>
      <c r="G156" s="46">
        <v>92.343159807999996</v>
      </c>
      <c r="H156" s="43" t="str">
        <f t="shared" si="23"/>
        <v>N/A</v>
      </c>
      <c r="I156" s="12">
        <v>-60.1</v>
      </c>
      <c r="J156" s="12">
        <v>-22.1</v>
      </c>
      <c r="K156" s="44" t="s">
        <v>732</v>
      </c>
      <c r="L156" s="9" t="str">
        <f t="shared" si="24"/>
        <v>Yes</v>
      </c>
    </row>
    <row r="157" spans="1:12" ht="25.5" x14ac:dyDescent="0.2">
      <c r="A157" s="2" t="s">
        <v>1351</v>
      </c>
      <c r="B157" s="34" t="s">
        <v>217</v>
      </c>
      <c r="C157" s="46">
        <v>6739.6632652999997</v>
      </c>
      <c r="D157" s="43" t="str">
        <f t="shared" si="21"/>
        <v>N/A</v>
      </c>
      <c r="E157" s="46">
        <v>456.08354430000003</v>
      </c>
      <c r="F157" s="43" t="str">
        <f t="shared" si="22"/>
        <v>N/A</v>
      </c>
      <c r="G157" s="46">
        <v>192.23770492</v>
      </c>
      <c r="H157" s="43" t="str">
        <f t="shared" si="23"/>
        <v>N/A</v>
      </c>
      <c r="I157" s="12">
        <v>-93.2</v>
      </c>
      <c r="J157" s="12">
        <v>-57.9</v>
      </c>
      <c r="K157" s="44" t="s">
        <v>732</v>
      </c>
      <c r="L157" s="9" t="str">
        <f t="shared" si="24"/>
        <v>No</v>
      </c>
    </row>
    <row r="158" spans="1:12" ht="25.5" x14ac:dyDescent="0.2">
      <c r="A158" s="2" t="s">
        <v>1352</v>
      </c>
      <c r="B158" s="34" t="s">
        <v>217</v>
      </c>
      <c r="C158" s="46">
        <v>2808.4802699000002</v>
      </c>
      <c r="D158" s="43" t="str">
        <f t="shared" si="21"/>
        <v>N/A</v>
      </c>
      <c r="E158" s="46">
        <v>1001.9326369</v>
      </c>
      <c r="F158" s="43" t="str">
        <f t="shared" si="22"/>
        <v>N/A</v>
      </c>
      <c r="G158" s="46">
        <v>701.39786519999996</v>
      </c>
      <c r="H158" s="43" t="str">
        <f t="shared" si="23"/>
        <v>N/A</v>
      </c>
      <c r="I158" s="12">
        <v>-64.3</v>
      </c>
      <c r="J158" s="12">
        <v>-30</v>
      </c>
      <c r="K158" s="44" t="s">
        <v>732</v>
      </c>
      <c r="L158" s="9" t="str">
        <f t="shared" si="24"/>
        <v>Yes</v>
      </c>
    </row>
    <row r="159" spans="1:12" ht="25.5" x14ac:dyDescent="0.2">
      <c r="A159" s="2" t="s">
        <v>1353</v>
      </c>
      <c r="B159" s="34" t="s">
        <v>217</v>
      </c>
      <c r="C159" s="46">
        <v>0</v>
      </c>
      <c r="D159" s="43" t="str">
        <f t="shared" si="21"/>
        <v>N/A</v>
      </c>
      <c r="E159" s="46">
        <v>0.67485812639999998</v>
      </c>
      <c r="F159" s="43" t="str">
        <f t="shared" si="22"/>
        <v>N/A</v>
      </c>
      <c r="G159" s="46">
        <v>0</v>
      </c>
      <c r="H159" s="43" t="str">
        <f t="shared" si="23"/>
        <v>N/A</v>
      </c>
      <c r="I159" s="12" t="s">
        <v>1743</v>
      </c>
      <c r="J159" s="12">
        <v>-100</v>
      </c>
      <c r="K159" s="44" t="s">
        <v>732</v>
      </c>
      <c r="L159" s="9" t="str">
        <f t="shared" si="24"/>
        <v>No</v>
      </c>
    </row>
    <row r="160" spans="1:12" ht="25.5" x14ac:dyDescent="0.2">
      <c r="A160" s="4" t="s">
        <v>1354</v>
      </c>
      <c r="B160" s="34" t="s">
        <v>217</v>
      </c>
      <c r="C160" s="46">
        <v>2.7779345666999999</v>
      </c>
      <c r="D160" s="43" t="str">
        <f t="shared" si="21"/>
        <v>N/A</v>
      </c>
      <c r="E160" s="46">
        <v>2.3441274737</v>
      </c>
      <c r="F160" s="43" t="str">
        <f t="shared" si="22"/>
        <v>N/A</v>
      </c>
      <c r="G160" s="46">
        <v>0.53769179450000004</v>
      </c>
      <c r="H160" s="43" t="str">
        <f t="shared" si="23"/>
        <v>N/A</v>
      </c>
      <c r="I160" s="12">
        <v>-15.6</v>
      </c>
      <c r="J160" s="12">
        <v>-77.099999999999994</v>
      </c>
      <c r="K160" s="44" t="s">
        <v>732</v>
      </c>
      <c r="L160" s="9" t="str">
        <f t="shared" si="24"/>
        <v>No</v>
      </c>
    </row>
    <row r="161" spans="1:12" x14ac:dyDescent="0.2">
      <c r="A161" s="4" t="s">
        <v>1355</v>
      </c>
      <c r="B161" s="34" t="s">
        <v>217</v>
      </c>
      <c r="C161" s="46">
        <v>127.61412332</v>
      </c>
      <c r="D161" s="43" t="str">
        <f t="shared" si="21"/>
        <v>N/A</v>
      </c>
      <c r="E161" s="46">
        <v>73.195444510000002</v>
      </c>
      <c r="F161" s="43" t="str">
        <f t="shared" si="22"/>
        <v>N/A</v>
      </c>
      <c r="G161" s="46">
        <v>92.610326215000001</v>
      </c>
      <c r="H161" s="43" t="str">
        <f t="shared" si="23"/>
        <v>N/A</v>
      </c>
      <c r="I161" s="12">
        <v>-42.6</v>
      </c>
      <c r="J161" s="12">
        <v>26.52</v>
      </c>
      <c r="K161" s="44" t="s">
        <v>732</v>
      </c>
      <c r="L161" s="9" t="str">
        <f t="shared" si="24"/>
        <v>Yes</v>
      </c>
    </row>
    <row r="162" spans="1:12" x14ac:dyDescent="0.2">
      <c r="A162" s="4" t="s">
        <v>1356</v>
      </c>
      <c r="B162" s="34" t="s">
        <v>217</v>
      </c>
      <c r="C162" s="46">
        <v>195.18979591999999</v>
      </c>
      <c r="D162" s="43" t="str">
        <f t="shared" si="21"/>
        <v>N/A</v>
      </c>
      <c r="E162" s="46">
        <v>100.18734177</v>
      </c>
      <c r="F162" s="43" t="str">
        <f t="shared" si="22"/>
        <v>N/A</v>
      </c>
      <c r="G162" s="46">
        <v>137.00819672</v>
      </c>
      <c r="H162" s="43" t="str">
        <f t="shared" si="23"/>
        <v>N/A</v>
      </c>
      <c r="I162" s="12">
        <v>-48.7</v>
      </c>
      <c r="J162" s="12">
        <v>36.75</v>
      </c>
      <c r="K162" s="44" t="s">
        <v>732</v>
      </c>
      <c r="L162" s="9" t="str">
        <f t="shared" si="24"/>
        <v>No</v>
      </c>
    </row>
    <row r="163" spans="1:12" ht="25.5" x14ac:dyDescent="0.2">
      <c r="A163" s="4" t="s">
        <v>1357</v>
      </c>
      <c r="B163" s="34" t="s">
        <v>217</v>
      </c>
      <c r="C163" s="46">
        <v>949.52520367</v>
      </c>
      <c r="D163" s="43" t="str">
        <f t="shared" si="21"/>
        <v>N/A</v>
      </c>
      <c r="E163" s="46">
        <v>340.18793321999999</v>
      </c>
      <c r="F163" s="43" t="str">
        <f t="shared" si="22"/>
        <v>N/A</v>
      </c>
      <c r="G163" s="46">
        <v>349.17844538000003</v>
      </c>
      <c r="H163" s="43" t="str">
        <f t="shared" si="23"/>
        <v>N/A</v>
      </c>
      <c r="I163" s="12">
        <v>-64.2</v>
      </c>
      <c r="J163" s="12">
        <v>2.6429999999999998</v>
      </c>
      <c r="K163" s="44" t="s">
        <v>732</v>
      </c>
      <c r="L163" s="9" t="str">
        <f t="shared" si="24"/>
        <v>Yes</v>
      </c>
    </row>
    <row r="164" spans="1:12" x14ac:dyDescent="0.2">
      <c r="A164" s="4" t="s">
        <v>1358</v>
      </c>
      <c r="B164" s="34" t="s">
        <v>217</v>
      </c>
      <c r="C164" s="46">
        <v>31.706621397999999</v>
      </c>
      <c r="D164" s="43" t="str">
        <f t="shared" si="21"/>
        <v>N/A</v>
      </c>
      <c r="E164" s="46">
        <v>26.616915762000001</v>
      </c>
      <c r="F164" s="43" t="str">
        <f t="shared" si="22"/>
        <v>N/A</v>
      </c>
      <c r="G164" s="46">
        <v>38.197161841000003</v>
      </c>
      <c r="H164" s="43" t="str">
        <f t="shared" si="23"/>
        <v>N/A</v>
      </c>
      <c r="I164" s="12">
        <v>-16.100000000000001</v>
      </c>
      <c r="J164" s="12">
        <v>43.51</v>
      </c>
      <c r="K164" s="44" t="s">
        <v>732</v>
      </c>
      <c r="L164" s="9" t="str">
        <f t="shared" si="24"/>
        <v>No</v>
      </c>
    </row>
    <row r="165" spans="1:12" x14ac:dyDescent="0.2">
      <c r="A165" s="4" t="s">
        <v>1359</v>
      </c>
      <c r="B165" s="34" t="s">
        <v>217</v>
      </c>
      <c r="C165" s="46">
        <v>79.265182397999993</v>
      </c>
      <c r="D165" s="43" t="str">
        <f t="shared" si="21"/>
        <v>N/A</v>
      </c>
      <c r="E165" s="46">
        <v>72.564019532000003</v>
      </c>
      <c r="F165" s="43" t="str">
        <f t="shared" si="22"/>
        <v>N/A</v>
      </c>
      <c r="G165" s="46">
        <v>99.781084825999997</v>
      </c>
      <c r="H165" s="43" t="str">
        <f t="shared" si="23"/>
        <v>N/A</v>
      </c>
      <c r="I165" s="12">
        <v>-8.4499999999999993</v>
      </c>
      <c r="J165" s="12">
        <v>37.51</v>
      </c>
      <c r="K165" s="44" t="s">
        <v>732</v>
      </c>
      <c r="L165" s="9" t="str">
        <f t="shared" si="24"/>
        <v>No</v>
      </c>
    </row>
    <row r="166" spans="1:12" x14ac:dyDescent="0.2">
      <c r="A166" s="4" t="s">
        <v>1360</v>
      </c>
      <c r="B166" s="34" t="s">
        <v>217</v>
      </c>
      <c r="C166" s="46">
        <v>1961.6716294</v>
      </c>
      <c r="D166" s="43" t="str">
        <f t="shared" si="21"/>
        <v>N/A</v>
      </c>
      <c r="E166" s="46">
        <v>1755.8896949</v>
      </c>
      <c r="F166" s="43" t="str">
        <f t="shared" si="22"/>
        <v>N/A</v>
      </c>
      <c r="G166" s="46">
        <v>1645.3684871999999</v>
      </c>
      <c r="H166" s="43" t="str">
        <f t="shared" si="23"/>
        <v>N/A</v>
      </c>
      <c r="I166" s="12">
        <v>-10.5</v>
      </c>
      <c r="J166" s="12">
        <v>-6.29</v>
      </c>
      <c r="K166" s="44" t="s">
        <v>732</v>
      </c>
      <c r="L166" s="9" t="str">
        <f t="shared" si="24"/>
        <v>Yes</v>
      </c>
    </row>
    <row r="167" spans="1:12" x14ac:dyDescent="0.2">
      <c r="A167" s="45" t="s">
        <v>1361</v>
      </c>
      <c r="B167" s="34" t="s">
        <v>217</v>
      </c>
      <c r="C167" s="46">
        <v>4470.8244898000003</v>
      </c>
      <c r="D167" s="43" t="str">
        <f t="shared" si="21"/>
        <v>N/A</v>
      </c>
      <c r="E167" s="46">
        <v>1025.7493671</v>
      </c>
      <c r="F167" s="43" t="str">
        <f t="shared" si="22"/>
        <v>N/A</v>
      </c>
      <c r="G167" s="46">
        <v>746.45901638999999</v>
      </c>
      <c r="H167" s="43" t="str">
        <f t="shared" si="23"/>
        <v>N/A</v>
      </c>
      <c r="I167" s="12">
        <v>-77.099999999999994</v>
      </c>
      <c r="J167" s="12">
        <v>-27.2</v>
      </c>
      <c r="K167" s="44" t="s">
        <v>732</v>
      </c>
      <c r="L167" s="9" t="str">
        <f t="shared" si="24"/>
        <v>Yes</v>
      </c>
    </row>
    <row r="168" spans="1:12" x14ac:dyDescent="0.2">
      <c r="A168" s="45" t="s">
        <v>1362</v>
      </c>
      <c r="B168" s="34" t="s">
        <v>217</v>
      </c>
      <c r="C168" s="46">
        <v>8513.7417260999991</v>
      </c>
      <c r="D168" s="43" t="str">
        <f t="shared" si="21"/>
        <v>N/A</v>
      </c>
      <c r="E168" s="46">
        <v>4712.6744117999997</v>
      </c>
      <c r="F168" s="43" t="str">
        <f t="shared" si="22"/>
        <v>N/A</v>
      </c>
      <c r="G168" s="46">
        <v>3908.5722648000001</v>
      </c>
      <c r="H168" s="43" t="str">
        <f t="shared" si="23"/>
        <v>N/A</v>
      </c>
      <c r="I168" s="12">
        <v>-44.6</v>
      </c>
      <c r="J168" s="12">
        <v>-17.100000000000001</v>
      </c>
      <c r="K168" s="44" t="s">
        <v>732</v>
      </c>
      <c r="L168" s="9" t="str">
        <f t="shared" si="24"/>
        <v>Yes</v>
      </c>
    </row>
    <row r="169" spans="1:12" x14ac:dyDescent="0.2">
      <c r="A169" s="45" t="s">
        <v>1363</v>
      </c>
      <c r="B169" s="34" t="s">
        <v>217</v>
      </c>
      <c r="C169" s="46">
        <v>1112.3594547</v>
      </c>
      <c r="D169" s="43" t="str">
        <f t="shared" si="21"/>
        <v>N/A</v>
      </c>
      <c r="E169" s="46">
        <v>1213.1767072</v>
      </c>
      <c r="F169" s="43" t="str">
        <f t="shared" si="22"/>
        <v>N/A</v>
      </c>
      <c r="G169" s="46">
        <v>1203.1524730000001</v>
      </c>
      <c r="H169" s="43" t="str">
        <f t="shared" si="23"/>
        <v>N/A</v>
      </c>
      <c r="I169" s="12">
        <v>9.0630000000000006</v>
      </c>
      <c r="J169" s="12">
        <v>-0.82599999999999996</v>
      </c>
      <c r="K169" s="44" t="s">
        <v>732</v>
      </c>
      <c r="L169" s="9" t="str">
        <f t="shared" si="24"/>
        <v>Yes</v>
      </c>
    </row>
    <row r="170" spans="1:12" x14ac:dyDescent="0.2">
      <c r="A170" s="45" t="s">
        <v>1364</v>
      </c>
      <c r="B170" s="34" t="s">
        <v>217</v>
      </c>
      <c r="C170" s="46">
        <v>1782.8246577</v>
      </c>
      <c r="D170" s="43" t="str">
        <f t="shared" si="21"/>
        <v>N/A</v>
      </c>
      <c r="E170" s="46">
        <v>1850.8737599999999</v>
      </c>
      <c r="F170" s="43" t="str">
        <f t="shared" si="22"/>
        <v>N/A</v>
      </c>
      <c r="G170" s="46">
        <v>1621.1482527000001</v>
      </c>
      <c r="H170" s="43" t="str">
        <f t="shared" si="23"/>
        <v>N/A</v>
      </c>
      <c r="I170" s="12">
        <v>3.8170000000000002</v>
      </c>
      <c r="J170" s="12">
        <v>-12.4</v>
      </c>
      <c r="K170" s="44" t="s">
        <v>732</v>
      </c>
      <c r="L170" s="9" t="str">
        <f t="shared" si="24"/>
        <v>Yes</v>
      </c>
    </row>
    <row r="171" spans="1:12" x14ac:dyDescent="0.2">
      <c r="A171" s="45" t="s">
        <v>85</v>
      </c>
      <c r="B171" s="34" t="s">
        <v>217</v>
      </c>
      <c r="C171" s="8">
        <v>11.407653442999999</v>
      </c>
      <c r="D171" s="43" t="str">
        <f t="shared" ref="D171:D202" si="25">IF($B171="N/A","N/A",IF(C171&gt;10,"No",IF(C171&lt;-10,"No","Yes")))</f>
        <v>N/A</v>
      </c>
      <c r="E171" s="8">
        <v>10.355742802</v>
      </c>
      <c r="F171" s="43" t="str">
        <f t="shared" ref="F171:F202" si="26">IF($B171="N/A","N/A",IF(E171&gt;10,"No",IF(E171&lt;-10,"No","Yes")))</f>
        <v>N/A</v>
      </c>
      <c r="G171" s="8">
        <v>9.7482971059000008</v>
      </c>
      <c r="H171" s="43" t="str">
        <f t="shared" ref="H171:H202" si="27">IF($B171="N/A","N/A",IF(G171&gt;10,"No",IF(G171&lt;-10,"No","Yes")))</f>
        <v>N/A</v>
      </c>
      <c r="I171" s="12">
        <v>-9.2200000000000006</v>
      </c>
      <c r="J171" s="12">
        <v>-5.87</v>
      </c>
      <c r="K171" s="44" t="s">
        <v>732</v>
      </c>
      <c r="L171" s="9" t="str">
        <f t="shared" ref="L171:L202" si="28">IF(J171="Div by 0", "N/A", IF(K171="N/A","N/A", IF(J171&gt;VALUE(MID(K171,1,2)), "No", IF(J171&lt;-1*VALUE(MID(K171,1,2)), "No", "Yes"))))</f>
        <v>Yes</v>
      </c>
    </row>
    <row r="172" spans="1:12" x14ac:dyDescent="0.2">
      <c r="A172" s="45" t="s">
        <v>465</v>
      </c>
      <c r="B172" s="34" t="s">
        <v>217</v>
      </c>
      <c r="C172" s="8">
        <v>11.224489796</v>
      </c>
      <c r="D172" s="43" t="str">
        <f t="shared" si="25"/>
        <v>N/A</v>
      </c>
      <c r="E172" s="8">
        <v>6.3291139240999996</v>
      </c>
      <c r="F172" s="43" t="str">
        <f t="shared" si="26"/>
        <v>N/A</v>
      </c>
      <c r="G172" s="8">
        <v>6.2841530055000003</v>
      </c>
      <c r="H172" s="43" t="str">
        <f t="shared" si="27"/>
        <v>N/A</v>
      </c>
      <c r="I172" s="12">
        <v>-43.6</v>
      </c>
      <c r="J172" s="12">
        <v>-0.71</v>
      </c>
      <c r="K172" s="44" t="s">
        <v>732</v>
      </c>
      <c r="L172" s="9" t="str">
        <f t="shared" si="28"/>
        <v>Yes</v>
      </c>
    </row>
    <row r="173" spans="1:12" x14ac:dyDescent="0.2">
      <c r="A173" s="45" t="s">
        <v>466</v>
      </c>
      <c r="B173" s="34" t="s">
        <v>217</v>
      </c>
      <c r="C173" s="8">
        <v>15.338594705</v>
      </c>
      <c r="D173" s="43" t="str">
        <f t="shared" si="25"/>
        <v>N/A</v>
      </c>
      <c r="E173" s="8">
        <v>8.8548276872000002</v>
      </c>
      <c r="F173" s="43" t="str">
        <f t="shared" si="26"/>
        <v>N/A</v>
      </c>
      <c r="G173" s="8">
        <v>8.0829818370000002</v>
      </c>
      <c r="H173" s="43" t="str">
        <f t="shared" si="27"/>
        <v>N/A</v>
      </c>
      <c r="I173" s="12">
        <v>-42.3</v>
      </c>
      <c r="J173" s="12">
        <v>-8.7200000000000006</v>
      </c>
      <c r="K173" s="44" t="s">
        <v>732</v>
      </c>
      <c r="L173" s="9" t="str">
        <f t="shared" si="28"/>
        <v>Yes</v>
      </c>
    </row>
    <row r="174" spans="1:12" x14ac:dyDescent="0.2">
      <c r="A174" s="2" t="s">
        <v>467</v>
      </c>
      <c r="B174" s="34" t="s">
        <v>217</v>
      </c>
      <c r="C174" s="8">
        <v>8.9445746588000006</v>
      </c>
      <c r="D174" s="43" t="str">
        <f t="shared" si="25"/>
        <v>N/A</v>
      </c>
      <c r="E174" s="8">
        <v>8.5601322449000001</v>
      </c>
      <c r="F174" s="43" t="str">
        <f t="shared" si="26"/>
        <v>N/A</v>
      </c>
      <c r="G174" s="8">
        <v>8.2386412921000005</v>
      </c>
      <c r="H174" s="43" t="str">
        <f t="shared" si="27"/>
        <v>N/A</v>
      </c>
      <c r="I174" s="12">
        <v>-4.3</v>
      </c>
      <c r="J174" s="12">
        <v>-3.76</v>
      </c>
      <c r="K174" s="44" t="s">
        <v>732</v>
      </c>
      <c r="L174" s="9" t="str">
        <f t="shared" si="28"/>
        <v>Yes</v>
      </c>
    </row>
    <row r="175" spans="1:12" x14ac:dyDescent="0.2">
      <c r="A175" s="2" t="s">
        <v>468</v>
      </c>
      <c r="B175" s="34" t="s">
        <v>217</v>
      </c>
      <c r="C175" s="8">
        <v>17.267691021000001</v>
      </c>
      <c r="D175" s="43" t="str">
        <f t="shared" si="25"/>
        <v>N/A</v>
      </c>
      <c r="E175" s="8">
        <v>16.643536365999999</v>
      </c>
      <c r="F175" s="43" t="str">
        <f t="shared" si="26"/>
        <v>N/A</v>
      </c>
      <c r="G175" s="8">
        <v>15.271719608</v>
      </c>
      <c r="H175" s="43" t="str">
        <f t="shared" si="27"/>
        <v>N/A</v>
      </c>
      <c r="I175" s="12">
        <v>-3.61</v>
      </c>
      <c r="J175" s="12">
        <v>-8.24</v>
      </c>
      <c r="K175" s="44" t="s">
        <v>732</v>
      </c>
      <c r="L175" s="9" t="str">
        <f t="shared" si="28"/>
        <v>Yes</v>
      </c>
    </row>
    <row r="176" spans="1:12" x14ac:dyDescent="0.2">
      <c r="A176" s="2" t="s">
        <v>1365</v>
      </c>
      <c r="B176" s="34" t="s">
        <v>217</v>
      </c>
      <c r="C176" s="8">
        <v>0.6490924401</v>
      </c>
      <c r="D176" s="43" t="str">
        <f t="shared" si="25"/>
        <v>N/A</v>
      </c>
      <c r="E176" s="8">
        <v>0.24895237240000001</v>
      </c>
      <c r="F176" s="43" t="str">
        <f t="shared" si="26"/>
        <v>N/A</v>
      </c>
      <c r="G176" s="8">
        <v>0.14588219450000001</v>
      </c>
      <c r="H176" s="43" t="str">
        <f t="shared" si="27"/>
        <v>N/A</v>
      </c>
      <c r="I176" s="12">
        <v>-61.6</v>
      </c>
      <c r="J176" s="12">
        <v>-41.4</v>
      </c>
      <c r="K176" s="44" t="s">
        <v>732</v>
      </c>
      <c r="L176" s="9" t="str">
        <f t="shared" si="28"/>
        <v>No</v>
      </c>
    </row>
    <row r="177" spans="1:12" x14ac:dyDescent="0.2">
      <c r="A177" s="2" t="s">
        <v>1366</v>
      </c>
      <c r="B177" s="34" t="s">
        <v>217</v>
      </c>
      <c r="C177" s="8">
        <v>24.081632653</v>
      </c>
      <c r="D177" s="43" t="str">
        <f t="shared" si="25"/>
        <v>N/A</v>
      </c>
      <c r="E177" s="8">
        <v>4.5569620252999998</v>
      </c>
      <c r="F177" s="43" t="str">
        <f t="shared" si="26"/>
        <v>N/A</v>
      </c>
      <c r="G177" s="8">
        <v>2.1857923496999998</v>
      </c>
      <c r="H177" s="43" t="str">
        <f t="shared" si="27"/>
        <v>N/A</v>
      </c>
      <c r="I177" s="12">
        <v>-81.099999999999994</v>
      </c>
      <c r="J177" s="12">
        <v>-52</v>
      </c>
      <c r="K177" s="44" t="s">
        <v>732</v>
      </c>
      <c r="L177" s="9" t="str">
        <f t="shared" si="28"/>
        <v>No</v>
      </c>
    </row>
    <row r="178" spans="1:12" x14ac:dyDescent="0.2">
      <c r="A178" s="2" t="s">
        <v>1367</v>
      </c>
      <c r="B178" s="34" t="s">
        <v>217</v>
      </c>
      <c r="C178" s="8">
        <v>5.5371690428000004</v>
      </c>
      <c r="D178" s="43" t="str">
        <f t="shared" si="25"/>
        <v>N/A</v>
      </c>
      <c r="E178" s="8">
        <v>1.9427901982</v>
      </c>
      <c r="F178" s="43" t="str">
        <f t="shared" si="26"/>
        <v>N/A</v>
      </c>
      <c r="G178" s="8">
        <v>1.0329689249</v>
      </c>
      <c r="H178" s="43" t="str">
        <f t="shared" si="27"/>
        <v>N/A</v>
      </c>
      <c r="I178" s="12">
        <v>-64.900000000000006</v>
      </c>
      <c r="J178" s="12">
        <v>-46.8</v>
      </c>
      <c r="K178" s="44" t="s">
        <v>732</v>
      </c>
      <c r="L178" s="9" t="str">
        <f t="shared" si="28"/>
        <v>No</v>
      </c>
    </row>
    <row r="179" spans="1:12" x14ac:dyDescent="0.2">
      <c r="A179" s="2" t="s">
        <v>1368</v>
      </c>
      <c r="B179" s="34" t="s">
        <v>217</v>
      </c>
      <c r="C179" s="8">
        <v>0</v>
      </c>
      <c r="D179" s="43" t="str">
        <f t="shared" si="25"/>
        <v>N/A</v>
      </c>
      <c r="E179" s="8">
        <v>1.7041872000000001E-3</v>
      </c>
      <c r="F179" s="43" t="str">
        <f t="shared" si="26"/>
        <v>N/A</v>
      </c>
      <c r="G179" s="8">
        <v>0</v>
      </c>
      <c r="H179" s="43" t="str">
        <f t="shared" si="27"/>
        <v>N/A</v>
      </c>
      <c r="I179" s="12" t="s">
        <v>1743</v>
      </c>
      <c r="J179" s="12">
        <v>-100</v>
      </c>
      <c r="K179" s="44" t="s">
        <v>732</v>
      </c>
      <c r="L179" s="9" t="str">
        <f t="shared" si="28"/>
        <v>No</v>
      </c>
    </row>
    <row r="180" spans="1:12" x14ac:dyDescent="0.2">
      <c r="A180" s="2" t="s">
        <v>1369</v>
      </c>
      <c r="B180" s="34" t="s">
        <v>217</v>
      </c>
      <c r="C180" s="8">
        <v>1.0452597500000001E-2</v>
      </c>
      <c r="D180" s="43" t="str">
        <f t="shared" si="25"/>
        <v>N/A</v>
      </c>
      <c r="E180" s="8">
        <v>1.54202005E-2</v>
      </c>
      <c r="F180" s="43" t="str">
        <f t="shared" si="26"/>
        <v>N/A</v>
      </c>
      <c r="G180" s="8">
        <v>1.0263252400000001E-2</v>
      </c>
      <c r="H180" s="43" t="str">
        <f t="shared" si="27"/>
        <v>N/A</v>
      </c>
      <c r="I180" s="12">
        <v>47.53</v>
      </c>
      <c r="J180" s="12">
        <v>-33.4</v>
      </c>
      <c r="K180" s="44" t="s">
        <v>732</v>
      </c>
      <c r="L180" s="9" t="str">
        <f t="shared" si="28"/>
        <v>No</v>
      </c>
    </row>
    <row r="181" spans="1:12" x14ac:dyDescent="0.2">
      <c r="A181" s="2" t="s">
        <v>86</v>
      </c>
      <c r="B181" s="34" t="s">
        <v>217</v>
      </c>
      <c r="C181" s="8">
        <v>0.90090090089999997</v>
      </c>
      <c r="D181" s="43" t="str">
        <f t="shared" si="25"/>
        <v>N/A</v>
      </c>
      <c r="E181" s="8">
        <v>0</v>
      </c>
      <c r="F181" s="43" t="str">
        <f t="shared" si="26"/>
        <v>N/A</v>
      </c>
      <c r="G181" s="8">
        <v>1.5384615385</v>
      </c>
      <c r="H181" s="43" t="str">
        <f t="shared" si="27"/>
        <v>N/A</v>
      </c>
      <c r="I181" s="12">
        <v>-100</v>
      </c>
      <c r="J181" s="12" t="s">
        <v>1743</v>
      </c>
      <c r="K181" s="44" t="s">
        <v>732</v>
      </c>
      <c r="L181" s="9" t="str">
        <f t="shared" si="28"/>
        <v>N/A</v>
      </c>
    </row>
    <row r="182" spans="1:12" x14ac:dyDescent="0.2">
      <c r="A182" s="2" t="s">
        <v>87</v>
      </c>
      <c r="B182" s="34" t="s">
        <v>217</v>
      </c>
      <c r="C182" s="8">
        <v>37.206446481999997</v>
      </c>
      <c r="D182" s="43" t="str">
        <f t="shared" si="25"/>
        <v>N/A</v>
      </c>
      <c r="E182" s="8">
        <v>29.665885639999999</v>
      </c>
      <c r="F182" s="43" t="str">
        <f t="shared" si="26"/>
        <v>N/A</v>
      </c>
      <c r="G182" s="8">
        <v>38.205424573000002</v>
      </c>
      <c r="H182" s="43" t="str">
        <f t="shared" si="27"/>
        <v>N/A</v>
      </c>
      <c r="I182" s="12">
        <v>-20.3</v>
      </c>
      <c r="J182" s="12">
        <v>28.79</v>
      </c>
      <c r="K182" s="44" t="s">
        <v>732</v>
      </c>
      <c r="L182" s="9" t="str">
        <f t="shared" si="28"/>
        <v>Yes</v>
      </c>
    </row>
    <row r="183" spans="1:12" x14ac:dyDescent="0.2">
      <c r="A183" s="2" t="s">
        <v>469</v>
      </c>
      <c r="B183" s="34" t="s">
        <v>217</v>
      </c>
      <c r="C183" s="8">
        <v>24.489795917999999</v>
      </c>
      <c r="D183" s="43" t="str">
        <f t="shared" si="25"/>
        <v>N/A</v>
      </c>
      <c r="E183" s="8">
        <v>14.430379747</v>
      </c>
      <c r="F183" s="43" t="str">
        <f t="shared" si="26"/>
        <v>N/A</v>
      </c>
      <c r="G183" s="8">
        <v>13.114754098000001</v>
      </c>
      <c r="H183" s="43" t="str">
        <f t="shared" si="27"/>
        <v>N/A</v>
      </c>
      <c r="I183" s="12">
        <v>-41.1</v>
      </c>
      <c r="J183" s="12">
        <v>-9.1199999999999992</v>
      </c>
      <c r="K183" s="44" t="s">
        <v>732</v>
      </c>
      <c r="L183" s="9" t="str">
        <f t="shared" si="28"/>
        <v>Yes</v>
      </c>
    </row>
    <row r="184" spans="1:12" x14ac:dyDescent="0.2">
      <c r="A184" s="2" t="s">
        <v>470</v>
      </c>
      <c r="B184" s="34" t="s">
        <v>217</v>
      </c>
      <c r="C184" s="8">
        <v>51.285641548000001</v>
      </c>
      <c r="D184" s="43" t="str">
        <f t="shared" si="25"/>
        <v>N/A</v>
      </c>
      <c r="E184" s="8">
        <v>29.747144390999999</v>
      </c>
      <c r="F184" s="43" t="str">
        <f t="shared" si="26"/>
        <v>N/A</v>
      </c>
      <c r="G184" s="8">
        <v>32.263062753</v>
      </c>
      <c r="H184" s="43" t="str">
        <f t="shared" si="27"/>
        <v>N/A</v>
      </c>
      <c r="I184" s="12">
        <v>-42</v>
      </c>
      <c r="J184" s="12">
        <v>8.4580000000000002</v>
      </c>
      <c r="K184" s="44" t="s">
        <v>732</v>
      </c>
      <c r="L184" s="9" t="str">
        <f t="shared" si="28"/>
        <v>Yes</v>
      </c>
    </row>
    <row r="185" spans="1:12" x14ac:dyDescent="0.2">
      <c r="A185" s="2" t="s">
        <v>471</v>
      </c>
      <c r="B185" s="34" t="s">
        <v>217</v>
      </c>
      <c r="C185" s="8">
        <v>34.580518406000003</v>
      </c>
      <c r="D185" s="43" t="str">
        <f t="shared" si="25"/>
        <v>N/A</v>
      </c>
      <c r="E185" s="8">
        <v>27.522623084999999</v>
      </c>
      <c r="F185" s="43" t="str">
        <f t="shared" si="26"/>
        <v>N/A</v>
      </c>
      <c r="G185" s="8">
        <v>37.654181774000001</v>
      </c>
      <c r="H185" s="43" t="str">
        <f t="shared" si="27"/>
        <v>N/A</v>
      </c>
      <c r="I185" s="12">
        <v>-20.399999999999999</v>
      </c>
      <c r="J185" s="12">
        <v>36.81</v>
      </c>
      <c r="K185" s="44" t="s">
        <v>732</v>
      </c>
      <c r="L185" s="9" t="str">
        <f t="shared" si="28"/>
        <v>No</v>
      </c>
    </row>
    <row r="186" spans="1:12" x14ac:dyDescent="0.2">
      <c r="A186" s="2" t="s">
        <v>472</v>
      </c>
      <c r="B186" s="34" t="s">
        <v>217</v>
      </c>
      <c r="C186" s="8">
        <v>39.714644088999997</v>
      </c>
      <c r="D186" s="43" t="str">
        <f t="shared" si="25"/>
        <v>N/A</v>
      </c>
      <c r="E186" s="8">
        <v>36.396813158999997</v>
      </c>
      <c r="F186" s="43" t="str">
        <f t="shared" si="26"/>
        <v>N/A</v>
      </c>
      <c r="G186" s="8">
        <v>43.849745984999998</v>
      </c>
      <c r="H186" s="43" t="str">
        <f t="shared" si="27"/>
        <v>N/A</v>
      </c>
      <c r="I186" s="12">
        <v>-8.35</v>
      </c>
      <c r="J186" s="12">
        <v>20.48</v>
      </c>
      <c r="K186" s="44" t="s">
        <v>732</v>
      </c>
      <c r="L186" s="9" t="str">
        <f t="shared" si="28"/>
        <v>Yes</v>
      </c>
    </row>
    <row r="187" spans="1:12" x14ac:dyDescent="0.2">
      <c r="A187" s="2" t="s">
        <v>116</v>
      </c>
      <c r="B187" s="34" t="s">
        <v>217</v>
      </c>
      <c r="C187" s="8">
        <v>76.534431138000002</v>
      </c>
      <c r="D187" s="43" t="str">
        <f t="shared" si="25"/>
        <v>N/A</v>
      </c>
      <c r="E187" s="8">
        <v>75.152074979000005</v>
      </c>
      <c r="F187" s="43" t="str">
        <f t="shared" si="26"/>
        <v>N/A</v>
      </c>
      <c r="G187" s="8">
        <v>74.634452886000005</v>
      </c>
      <c r="H187" s="43" t="str">
        <f t="shared" si="27"/>
        <v>N/A</v>
      </c>
      <c r="I187" s="12">
        <v>-1.81</v>
      </c>
      <c r="J187" s="12">
        <v>-0.68899999999999995</v>
      </c>
      <c r="K187" s="44" t="s">
        <v>732</v>
      </c>
      <c r="L187" s="9" t="str">
        <f t="shared" si="28"/>
        <v>Yes</v>
      </c>
    </row>
    <row r="188" spans="1:12" x14ac:dyDescent="0.2">
      <c r="A188" s="2" t="s">
        <v>473</v>
      </c>
      <c r="B188" s="34" t="s">
        <v>217</v>
      </c>
      <c r="C188" s="8">
        <v>68.571428570999998</v>
      </c>
      <c r="D188" s="43" t="str">
        <f t="shared" si="25"/>
        <v>N/A</v>
      </c>
      <c r="E188" s="8">
        <v>32.911392405000001</v>
      </c>
      <c r="F188" s="43" t="str">
        <f t="shared" si="26"/>
        <v>N/A</v>
      </c>
      <c r="G188" s="8">
        <v>19.12568306</v>
      </c>
      <c r="H188" s="43" t="str">
        <f t="shared" si="27"/>
        <v>N/A</v>
      </c>
      <c r="I188" s="12">
        <v>-52</v>
      </c>
      <c r="J188" s="12">
        <v>-41.9</v>
      </c>
      <c r="K188" s="44" t="s">
        <v>732</v>
      </c>
      <c r="L188" s="9" t="str">
        <f t="shared" si="28"/>
        <v>No</v>
      </c>
    </row>
    <row r="189" spans="1:12" x14ac:dyDescent="0.2">
      <c r="A189" s="2" t="s">
        <v>474</v>
      </c>
      <c r="B189" s="34" t="s">
        <v>217</v>
      </c>
      <c r="C189" s="8">
        <v>80.562627290999998</v>
      </c>
      <c r="D189" s="43" t="str">
        <f t="shared" si="25"/>
        <v>N/A</v>
      </c>
      <c r="E189" s="8">
        <v>61.886166162000002</v>
      </c>
      <c r="F189" s="43" t="str">
        <f t="shared" si="26"/>
        <v>N/A</v>
      </c>
      <c r="G189" s="8">
        <v>47.215287940000003</v>
      </c>
      <c r="H189" s="43" t="str">
        <f t="shared" si="27"/>
        <v>N/A</v>
      </c>
      <c r="I189" s="12">
        <v>-23.2</v>
      </c>
      <c r="J189" s="12">
        <v>-23.7</v>
      </c>
      <c r="K189" s="44" t="s">
        <v>732</v>
      </c>
      <c r="L189" s="9" t="str">
        <f t="shared" si="28"/>
        <v>Yes</v>
      </c>
    </row>
    <row r="190" spans="1:12" x14ac:dyDescent="0.2">
      <c r="A190" s="2" t="s">
        <v>475</v>
      </c>
      <c r="B190" s="34" t="s">
        <v>217</v>
      </c>
      <c r="C190" s="8">
        <v>77.407624431000002</v>
      </c>
      <c r="D190" s="43" t="str">
        <f t="shared" si="25"/>
        <v>N/A</v>
      </c>
      <c r="E190" s="8">
        <v>79.104960888999997</v>
      </c>
      <c r="F190" s="43" t="str">
        <f t="shared" si="26"/>
        <v>N/A</v>
      </c>
      <c r="G190" s="8">
        <v>81.597071631000006</v>
      </c>
      <c r="H190" s="43" t="str">
        <f t="shared" si="27"/>
        <v>N/A</v>
      </c>
      <c r="I190" s="12">
        <v>2.1930000000000001</v>
      </c>
      <c r="J190" s="12">
        <v>3.15</v>
      </c>
      <c r="K190" s="44" t="s">
        <v>732</v>
      </c>
      <c r="L190" s="9" t="str">
        <f t="shared" si="28"/>
        <v>Yes</v>
      </c>
    </row>
    <row r="191" spans="1:12" x14ac:dyDescent="0.2">
      <c r="A191" s="2" t="s">
        <v>476</v>
      </c>
      <c r="B191" s="34" t="s">
        <v>217</v>
      </c>
      <c r="C191" s="8">
        <v>72.436500469999999</v>
      </c>
      <c r="D191" s="43" t="str">
        <f t="shared" si="25"/>
        <v>N/A</v>
      </c>
      <c r="E191" s="8">
        <v>71.071703932000005</v>
      </c>
      <c r="F191" s="43" t="str">
        <f t="shared" si="26"/>
        <v>N/A</v>
      </c>
      <c r="G191" s="8">
        <v>71.427105249999997</v>
      </c>
      <c r="H191" s="43" t="str">
        <f t="shared" si="27"/>
        <v>N/A</v>
      </c>
      <c r="I191" s="12">
        <v>-1.88</v>
      </c>
      <c r="J191" s="12">
        <v>0.50009999999999999</v>
      </c>
      <c r="K191" s="44" t="s">
        <v>732</v>
      </c>
      <c r="L191" s="9" t="str">
        <f t="shared" si="28"/>
        <v>Yes</v>
      </c>
    </row>
    <row r="192" spans="1:12" x14ac:dyDescent="0.2">
      <c r="A192" s="2" t="s">
        <v>1370</v>
      </c>
      <c r="B192" s="34" t="s">
        <v>217</v>
      </c>
      <c r="C192" s="35">
        <v>4.9052696329999996</v>
      </c>
      <c r="D192" s="43" t="str">
        <f t="shared" si="25"/>
        <v>N/A</v>
      </c>
      <c r="E192" s="35">
        <v>4.7132600892000003</v>
      </c>
      <c r="F192" s="43" t="str">
        <f t="shared" si="26"/>
        <v>N/A</v>
      </c>
      <c r="G192" s="35">
        <v>4.9201105099999998</v>
      </c>
      <c r="H192" s="43" t="str">
        <f t="shared" si="27"/>
        <v>N/A</v>
      </c>
      <c r="I192" s="12">
        <v>-3.91</v>
      </c>
      <c r="J192" s="12">
        <v>4.3890000000000002</v>
      </c>
      <c r="K192" s="44" t="s">
        <v>732</v>
      </c>
      <c r="L192" s="9" t="str">
        <f t="shared" si="28"/>
        <v>Yes</v>
      </c>
    </row>
    <row r="193" spans="1:12" x14ac:dyDescent="0.2">
      <c r="A193" s="2" t="s">
        <v>1371</v>
      </c>
      <c r="B193" s="34" t="s">
        <v>217</v>
      </c>
      <c r="C193" s="35">
        <v>7.2909090908999996</v>
      </c>
      <c r="D193" s="43" t="str">
        <f t="shared" si="25"/>
        <v>N/A</v>
      </c>
      <c r="E193" s="35">
        <v>18.48</v>
      </c>
      <c r="F193" s="43" t="str">
        <f t="shared" si="26"/>
        <v>N/A</v>
      </c>
      <c r="G193" s="35">
        <v>9.5217391304000003</v>
      </c>
      <c r="H193" s="43" t="str">
        <f t="shared" si="27"/>
        <v>N/A</v>
      </c>
      <c r="I193" s="12">
        <v>153.5</v>
      </c>
      <c r="J193" s="12">
        <v>-48.5</v>
      </c>
      <c r="K193" s="44" t="s">
        <v>732</v>
      </c>
      <c r="L193" s="9" t="str">
        <f t="shared" si="28"/>
        <v>No</v>
      </c>
    </row>
    <row r="194" spans="1:12" x14ac:dyDescent="0.2">
      <c r="A194" s="2" t="s">
        <v>1372</v>
      </c>
      <c r="B194" s="34" t="s">
        <v>217</v>
      </c>
      <c r="C194" s="35">
        <v>16.005809128999999</v>
      </c>
      <c r="D194" s="43" t="str">
        <f t="shared" si="25"/>
        <v>N/A</v>
      </c>
      <c r="E194" s="35">
        <v>17.002205071999999</v>
      </c>
      <c r="F194" s="43" t="str">
        <f t="shared" si="26"/>
        <v>N/A</v>
      </c>
      <c r="G194" s="35">
        <v>17.506922257999999</v>
      </c>
      <c r="H194" s="43" t="str">
        <f t="shared" si="27"/>
        <v>N/A</v>
      </c>
      <c r="I194" s="12">
        <v>6.2249999999999996</v>
      </c>
      <c r="J194" s="12">
        <v>2.9689999999999999</v>
      </c>
      <c r="K194" s="44" t="s">
        <v>732</v>
      </c>
      <c r="L194" s="9" t="str">
        <f t="shared" si="28"/>
        <v>Yes</v>
      </c>
    </row>
    <row r="195" spans="1:12" x14ac:dyDescent="0.2">
      <c r="A195" s="2" t="s">
        <v>1373</v>
      </c>
      <c r="B195" s="34" t="s">
        <v>217</v>
      </c>
      <c r="C195" s="35">
        <v>3.4599229287000002</v>
      </c>
      <c r="D195" s="43" t="str">
        <f t="shared" si="25"/>
        <v>N/A</v>
      </c>
      <c r="E195" s="35">
        <v>3.3959784988999999</v>
      </c>
      <c r="F195" s="43" t="str">
        <f t="shared" si="26"/>
        <v>N/A</v>
      </c>
      <c r="G195" s="35">
        <v>3.5184249315999998</v>
      </c>
      <c r="H195" s="43" t="str">
        <f t="shared" si="27"/>
        <v>N/A</v>
      </c>
      <c r="I195" s="12">
        <v>-1.85</v>
      </c>
      <c r="J195" s="12">
        <v>3.6059999999999999</v>
      </c>
      <c r="K195" s="44" t="s">
        <v>732</v>
      </c>
      <c r="L195" s="9" t="str">
        <f t="shared" si="28"/>
        <v>Yes</v>
      </c>
    </row>
    <row r="196" spans="1:12" x14ac:dyDescent="0.2">
      <c r="A196" s="2" t="s">
        <v>1374</v>
      </c>
      <c r="B196" s="34" t="s">
        <v>217</v>
      </c>
      <c r="C196" s="35">
        <v>3.0874697336999999</v>
      </c>
      <c r="D196" s="43" t="str">
        <f t="shared" si="25"/>
        <v>N/A</v>
      </c>
      <c r="E196" s="35">
        <v>3.2081531810000001</v>
      </c>
      <c r="F196" s="43" t="str">
        <f t="shared" si="26"/>
        <v>N/A</v>
      </c>
      <c r="G196" s="35">
        <v>3.1498655914000002</v>
      </c>
      <c r="H196" s="43" t="str">
        <f t="shared" si="27"/>
        <v>N/A</v>
      </c>
      <c r="I196" s="12">
        <v>3.9089999999999998</v>
      </c>
      <c r="J196" s="12">
        <v>-1.82</v>
      </c>
      <c r="K196" s="44" t="s">
        <v>732</v>
      </c>
      <c r="L196" s="9" t="str">
        <f t="shared" si="28"/>
        <v>Yes</v>
      </c>
    </row>
    <row r="197" spans="1:12" x14ac:dyDescent="0.2">
      <c r="A197" s="2" t="s">
        <v>1375</v>
      </c>
      <c r="B197" s="34" t="s">
        <v>217</v>
      </c>
      <c r="C197" s="35">
        <v>238.07027027000001</v>
      </c>
      <c r="D197" s="43" t="str">
        <f t="shared" si="25"/>
        <v>N/A</v>
      </c>
      <c r="E197" s="35">
        <v>179.97285067999999</v>
      </c>
      <c r="F197" s="43" t="str">
        <f t="shared" si="26"/>
        <v>N/A</v>
      </c>
      <c r="G197" s="35">
        <v>234.24615385000001</v>
      </c>
      <c r="H197" s="43" t="str">
        <f t="shared" si="27"/>
        <v>N/A</v>
      </c>
      <c r="I197" s="12">
        <v>-24.4</v>
      </c>
      <c r="J197" s="12">
        <v>30.16</v>
      </c>
      <c r="K197" s="44" t="s">
        <v>732</v>
      </c>
      <c r="L197" s="9" t="str">
        <f t="shared" si="28"/>
        <v>No</v>
      </c>
    </row>
    <row r="198" spans="1:12" x14ac:dyDescent="0.2">
      <c r="A198" s="2" t="s">
        <v>1376</v>
      </c>
      <c r="B198" s="34" t="s">
        <v>217</v>
      </c>
      <c r="C198" s="35">
        <v>199.85593220000001</v>
      </c>
      <c r="D198" s="43" t="str">
        <f t="shared" si="25"/>
        <v>N/A</v>
      </c>
      <c r="E198" s="35">
        <v>61.722222221999999</v>
      </c>
      <c r="F198" s="43" t="str">
        <f t="shared" si="26"/>
        <v>N/A</v>
      </c>
      <c r="G198" s="35">
        <v>63.375</v>
      </c>
      <c r="H198" s="43" t="str">
        <f t="shared" si="27"/>
        <v>N/A</v>
      </c>
      <c r="I198" s="12">
        <v>-69.099999999999994</v>
      </c>
      <c r="J198" s="12">
        <v>2.6779999999999999</v>
      </c>
      <c r="K198" s="44" t="s">
        <v>732</v>
      </c>
      <c r="L198" s="9" t="str">
        <f t="shared" si="28"/>
        <v>Yes</v>
      </c>
    </row>
    <row r="199" spans="1:12" x14ac:dyDescent="0.2">
      <c r="A199" s="2" t="s">
        <v>1377</v>
      </c>
      <c r="B199" s="34" t="s">
        <v>217</v>
      </c>
      <c r="C199" s="35">
        <v>248.73333332999999</v>
      </c>
      <c r="D199" s="43" t="str">
        <f t="shared" si="25"/>
        <v>N/A</v>
      </c>
      <c r="E199" s="35">
        <v>192.49246231000001</v>
      </c>
      <c r="F199" s="43" t="str">
        <f t="shared" si="26"/>
        <v>N/A</v>
      </c>
      <c r="G199" s="35">
        <v>249.11666667</v>
      </c>
      <c r="H199" s="43" t="str">
        <f t="shared" si="27"/>
        <v>N/A</v>
      </c>
      <c r="I199" s="12">
        <v>-22.6</v>
      </c>
      <c r="J199" s="12">
        <v>29.42</v>
      </c>
      <c r="K199" s="44" t="s">
        <v>732</v>
      </c>
      <c r="L199" s="9" t="str">
        <f t="shared" si="28"/>
        <v>Yes</v>
      </c>
    </row>
    <row r="200" spans="1:12" x14ac:dyDescent="0.2">
      <c r="A200" s="2" t="s">
        <v>1378</v>
      </c>
      <c r="B200" s="34" t="s">
        <v>217</v>
      </c>
      <c r="C200" s="35" t="s">
        <v>1743</v>
      </c>
      <c r="D200" s="43" t="str">
        <f t="shared" si="25"/>
        <v>N/A</v>
      </c>
      <c r="E200" s="35">
        <v>133</v>
      </c>
      <c r="F200" s="43" t="str">
        <f t="shared" si="26"/>
        <v>N/A</v>
      </c>
      <c r="G200" s="35" t="s">
        <v>1743</v>
      </c>
      <c r="H200" s="43" t="str">
        <f t="shared" si="27"/>
        <v>N/A</v>
      </c>
      <c r="I200" s="12" t="s">
        <v>1743</v>
      </c>
      <c r="J200" s="12" t="s">
        <v>1743</v>
      </c>
      <c r="K200" s="44" t="s">
        <v>732</v>
      </c>
      <c r="L200" s="9" t="str">
        <f t="shared" si="28"/>
        <v>N/A</v>
      </c>
    </row>
    <row r="201" spans="1:12" x14ac:dyDescent="0.2">
      <c r="A201" s="2" t="s">
        <v>1379</v>
      </c>
      <c r="B201" s="34" t="s">
        <v>217</v>
      </c>
      <c r="C201" s="35">
        <v>173.5</v>
      </c>
      <c r="D201" s="43" t="str">
        <f t="shared" si="25"/>
        <v>N/A</v>
      </c>
      <c r="E201" s="35">
        <v>74.666666667000001</v>
      </c>
      <c r="F201" s="43" t="str">
        <f t="shared" si="26"/>
        <v>N/A</v>
      </c>
      <c r="G201" s="35">
        <v>25.5</v>
      </c>
      <c r="H201" s="43" t="str">
        <f t="shared" si="27"/>
        <v>N/A</v>
      </c>
      <c r="I201" s="12">
        <v>-57</v>
      </c>
      <c r="J201" s="12">
        <v>-65.8</v>
      </c>
      <c r="K201" s="44" t="s">
        <v>732</v>
      </c>
      <c r="L201" s="9" t="str">
        <f t="shared" si="28"/>
        <v>No</v>
      </c>
    </row>
    <row r="202" spans="1:12" x14ac:dyDescent="0.2">
      <c r="A202" s="2" t="s">
        <v>28</v>
      </c>
      <c r="B202" s="34" t="s">
        <v>217</v>
      </c>
      <c r="C202" s="8">
        <v>3.5565587574999999</v>
      </c>
      <c r="D202" s="43" t="str">
        <f t="shared" si="25"/>
        <v>N/A</v>
      </c>
      <c r="E202" s="8">
        <v>3.3174874961</v>
      </c>
      <c r="F202" s="43" t="str">
        <f t="shared" si="26"/>
        <v>N/A</v>
      </c>
      <c r="G202" s="8">
        <v>3.0175170850000002</v>
      </c>
      <c r="H202" s="43" t="str">
        <f t="shared" si="27"/>
        <v>N/A</v>
      </c>
      <c r="I202" s="12">
        <v>-6.72</v>
      </c>
      <c r="J202" s="12">
        <v>-9.0399999999999991</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-75</v>
      </c>
      <c r="J203" s="12">
        <v>0</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-66.7</v>
      </c>
      <c r="J204" s="12">
        <v>133.30000000000001</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-40</v>
      </c>
      <c r="J205" s="12">
        <v>133.30000000000001</v>
      </c>
      <c r="K205" s="14" t="s">
        <v>217</v>
      </c>
      <c r="L205" s="9" t="str">
        <f t="shared" si="32"/>
        <v>N/A</v>
      </c>
    </row>
    <row r="206" spans="1:12" ht="25.5" x14ac:dyDescent="0.2">
      <c r="A206" s="2" t="s">
        <v>1380</v>
      </c>
      <c r="B206" s="34" t="s">
        <v>217</v>
      </c>
      <c r="C206" s="35">
        <v>11</v>
      </c>
      <c r="D206" s="43" t="str">
        <f t="shared" si="29"/>
        <v>N/A</v>
      </c>
      <c r="E206" s="35">
        <v>11</v>
      </c>
      <c r="F206" s="43" t="str">
        <f t="shared" si="30"/>
        <v>N/A</v>
      </c>
      <c r="G206" s="35">
        <v>0</v>
      </c>
      <c r="H206" s="43" t="str">
        <f t="shared" si="31"/>
        <v>N/A</v>
      </c>
      <c r="I206" s="12">
        <v>0</v>
      </c>
      <c r="J206" s="12">
        <v>-100</v>
      </c>
      <c r="K206" s="14" t="s">
        <v>217</v>
      </c>
      <c r="L206" s="9" t="str">
        <f t="shared" si="32"/>
        <v>N/A</v>
      </c>
    </row>
    <row r="207" spans="1:12" x14ac:dyDescent="0.2">
      <c r="A207" s="2" t="s">
        <v>1628</v>
      </c>
      <c r="B207" s="34" t="s">
        <v>217</v>
      </c>
      <c r="C207" s="35">
        <v>11</v>
      </c>
      <c r="D207" s="43" t="str">
        <f t="shared" si="29"/>
        <v>N/A</v>
      </c>
      <c r="E207" s="35">
        <v>0</v>
      </c>
      <c r="F207" s="43" t="str">
        <f t="shared" si="30"/>
        <v>N/A</v>
      </c>
      <c r="G207" s="35">
        <v>0</v>
      </c>
      <c r="H207" s="43" t="str">
        <f t="shared" si="31"/>
        <v>N/A</v>
      </c>
      <c r="I207" s="12">
        <v>-100</v>
      </c>
      <c r="J207" s="12" t="s">
        <v>1743</v>
      </c>
      <c r="K207" s="14" t="s">
        <v>217</v>
      </c>
      <c r="L207" s="9" t="str">
        <f t="shared" si="32"/>
        <v>N/A</v>
      </c>
    </row>
    <row r="208" spans="1:12" x14ac:dyDescent="0.2">
      <c r="A208" s="2" t="s">
        <v>1629</v>
      </c>
      <c r="B208" s="34" t="s">
        <v>217</v>
      </c>
      <c r="C208" s="35">
        <v>11</v>
      </c>
      <c r="D208" s="43" t="str">
        <f t="shared" si="29"/>
        <v>N/A</v>
      </c>
      <c r="E208" s="35">
        <v>11</v>
      </c>
      <c r="F208" s="43" t="str">
        <f t="shared" si="30"/>
        <v>N/A</v>
      </c>
      <c r="G208" s="35">
        <v>11</v>
      </c>
      <c r="H208" s="43" t="str">
        <f t="shared" si="31"/>
        <v>N/A</v>
      </c>
      <c r="I208" s="12">
        <v>200</v>
      </c>
      <c r="J208" s="12">
        <v>33.33</v>
      </c>
      <c r="K208" s="14" t="s">
        <v>217</v>
      </c>
      <c r="L208" s="9" t="str">
        <f t="shared" si="32"/>
        <v>N/A</v>
      </c>
    </row>
    <row r="209" spans="1:12" x14ac:dyDescent="0.2">
      <c r="A209" s="2" t="s">
        <v>125</v>
      </c>
      <c r="B209" s="34" t="s">
        <v>217</v>
      </c>
      <c r="C209" s="46">
        <v>2225978</v>
      </c>
      <c r="D209" s="43" t="str">
        <f t="shared" si="29"/>
        <v>N/A</v>
      </c>
      <c r="E209" s="46">
        <v>1306295</v>
      </c>
      <c r="F209" s="43" t="str">
        <f t="shared" si="30"/>
        <v>N/A</v>
      </c>
      <c r="G209" s="46">
        <v>1181018</v>
      </c>
      <c r="H209" s="43" t="str">
        <f t="shared" si="31"/>
        <v>N/A</v>
      </c>
      <c r="I209" s="12">
        <v>-41.3</v>
      </c>
      <c r="J209" s="12">
        <v>-9.59</v>
      </c>
      <c r="K209" s="14" t="s">
        <v>217</v>
      </c>
      <c r="L209" s="9" t="str">
        <f t="shared" si="32"/>
        <v>N/A</v>
      </c>
    </row>
    <row r="210" spans="1:12" x14ac:dyDescent="0.2">
      <c r="A210" s="45" t="s">
        <v>1624</v>
      </c>
      <c r="B210" s="34" t="s">
        <v>217</v>
      </c>
      <c r="C210" s="46">
        <v>2083354</v>
      </c>
      <c r="D210" s="43" t="str">
        <f t="shared" si="29"/>
        <v>N/A</v>
      </c>
      <c r="E210" s="46">
        <v>1261813</v>
      </c>
      <c r="F210" s="43" t="str">
        <f t="shared" si="30"/>
        <v>N/A</v>
      </c>
      <c r="G210" s="46">
        <v>1139800</v>
      </c>
      <c r="H210" s="43" t="str">
        <f t="shared" si="31"/>
        <v>N/A</v>
      </c>
      <c r="I210" s="12">
        <v>-39.4</v>
      </c>
      <c r="J210" s="12">
        <v>-9.67</v>
      </c>
      <c r="K210" s="14" t="s">
        <v>217</v>
      </c>
      <c r="L210" s="9" t="str">
        <f t="shared" si="32"/>
        <v>N/A</v>
      </c>
    </row>
    <row r="211" spans="1:12" x14ac:dyDescent="0.2">
      <c r="A211" s="45" t="s">
        <v>1381</v>
      </c>
      <c r="B211" s="34" t="s">
        <v>217</v>
      </c>
      <c r="C211" s="46">
        <v>307042</v>
      </c>
      <c r="D211" s="43" t="str">
        <f t="shared" si="29"/>
        <v>N/A</v>
      </c>
      <c r="E211" s="46">
        <v>454234</v>
      </c>
      <c r="F211" s="43" t="str">
        <f t="shared" si="30"/>
        <v>N/A</v>
      </c>
      <c r="G211" s="46">
        <v>130763</v>
      </c>
      <c r="H211" s="43" t="str">
        <f t="shared" si="31"/>
        <v>N/A</v>
      </c>
      <c r="I211" s="12">
        <v>47.94</v>
      </c>
      <c r="J211" s="12">
        <v>-71.2</v>
      </c>
      <c r="K211" s="14" t="s">
        <v>217</v>
      </c>
      <c r="L211" s="9" t="str">
        <f t="shared" si="32"/>
        <v>N/A</v>
      </c>
    </row>
    <row r="212" spans="1:12" x14ac:dyDescent="0.2">
      <c r="A212" s="45" t="s">
        <v>1618</v>
      </c>
      <c r="B212" s="34" t="s">
        <v>217</v>
      </c>
      <c r="C212" s="46">
        <v>1397752</v>
      </c>
      <c r="D212" s="43" t="str">
        <f t="shared" si="29"/>
        <v>N/A</v>
      </c>
      <c r="E212" s="46">
        <v>27166</v>
      </c>
      <c r="F212" s="43" t="str">
        <f t="shared" si="30"/>
        <v>N/A</v>
      </c>
      <c r="G212" s="46">
        <v>41513</v>
      </c>
      <c r="H212" s="43" t="str">
        <f t="shared" si="31"/>
        <v>N/A</v>
      </c>
      <c r="I212" s="12">
        <v>-98.1</v>
      </c>
      <c r="J212" s="12">
        <v>52.81</v>
      </c>
      <c r="K212" s="14" t="s">
        <v>217</v>
      </c>
      <c r="L212" s="9" t="str">
        <f t="shared" si="32"/>
        <v>N/A</v>
      </c>
    </row>
    <row r="213" spans="1:12" x14ac:dyDescent="0.2">
      <c r="A213" s="45" t="s">
        <v>1619</v>
      </c>
      <c r="B213" s="34" t="s">
        <v>217</v>
      </c>
      <c r="C213" s="46">
        <v>213719</v>
      </c>
      <c r="D213" s="43" t="str">
        <f t="shared" si="29"/>
        <v>N/A</v>
      </c>
      <c r="E213" s="46">
        <v>211266</v>
      </c>
      <c r="F213" s="43" t="str">
        <f t="shared" si="30"/>
        <v>N/A</v>
      </c>
      <c r="G213" s="46">
        <v>262205</v>
      </c>
      <c r="H213" s="43" t="str">
        <f t="shared" si="31"/>
        <v>N/A</v>
      </c>
      <c r="I213" s="12">
        <v>-1.1499999999999999</v>
      </c>
      <c r="J213" s="12">
        <v>24.11</v>
      </c>
      <c r="K213" s="14" t="s">
        <v>217</v>
      </c>
      <c r="L213" s="9" t="str">
        <f t="shared" si="32"/>
        <v>N/A</v>
      </c>
    </row>
    <row r="214" spans="1:12" ht="25.5" x14ac:dyDescent="0.2">
      <c r="A214" s="2" t="s">
        <v>1382</v>
      </c>
      <c r="B214" s="34" t="s">
        <v>217</v>
      </c>
      <c r="C214" s="46">
        <v>2986899</v>
      </c>
      <c r="D214" s="43" t="str">
        <f t="shared" ref="D214:D228" si="33">IF($B214="N/A","N/A",IF(C214&gt;10,"No",IF(C214&lt;-10,"No","Yes")))</f>
        <v>N/A</v>
      </c>
      <c r="E214" s="46">
        <v>3062965</v>
      </c>
      <c r="F214" s="43" t="str">
        <f t="shared" ref="F214:F228" si="34">IF($B214="N/A","N/A",IF(E214&gt;10,"No",IF(E214&lt;-10,"No","Yes")))</f>
        <v>N/A</v>
      </c>
      <c r="G214" s="46">
        <v>2833647</v>
      </c>
      <c r="H214" s="43" t="str">
        <f t="shared" ref="H214:H228" si="35">IF($B214="N/A","N/A",IF(G214&gt;10,"No",IF(G214&lt;-10,"No","Yes")))</f>
        <v>N/A</v>
      </c>
      <c r="I214" s="12">
        <v>2.5470000000000002</v>
      </c>
      <c r="J214" s="12">
        <v>-7.49</v>
      </c>
      <c r="K214" s="44" t="s">
        <v>732</v>
      </c>
      <c r="L214" s="9" t="str">
        <f t="shared" ref="L214:L228" si="36">IF(J214="Div by 0", "N/A", IF(K214="N/A","N/A", IF(J214&gt;VALUE(MID(K214,1,2)), "No", IF(J214&lt;-1*VALUE(MID(K214,1,2)), "No", "Yes"))))</f>
        <v>Yes</v>
      </c>
    </row>
    <row r="215" spans="1:12" x14ac:dyDescent="0.2">
      <c r="A215" s="58" t="s">
        <v>649</v>
      </c>
      <c r="B215" s="34" t="s">
        <v>217</v>
      </c>
      <c r="C215" s="35">
        <v>5871</v>
      </c>
      <c r="D215" s="43" t="str">
        <f t="shared" si="33"/>
        <v>N/A</v>
      </c>
      <c r="E215" s="35">
        <v>6148</v>
      </c>
      <c r="F215" s="43" t="str">
        <f t="shared" si="34"/>
        <v>N/A</v>
      </c>
      <c r="G215" s="35">
        <v>5566</v>
      </c>
      <c r="H215" s="43" t="str">
        <f t="shared" si="35"/>
        <v>N/A</v>
      </c>
      <c r="I215" s="12">
        <v>4.718</v>
      </c>
      <c r="J215" s="12">
        <v>-9.4700000000000006</v>
      </c>
      <c r="K215" s="44" t="s">
        <v>732</v>
      </c>
      <c r="L215" s="9" t="str">
        <f t="shared" si="36"/>
        <v>Yes</v>
      </c>
    </row>
    <row r="216" spans="1:12" ht="25.5" x14ac:dyDescent="0.2">
      <c r="A216" s="4" t="s">
        <v>1383</v>
      </c>
      <c r="B216" s="34" t="s">
        <v>217</v>
      </c>
      <c r="C216" s="46">
        <v>508.75472661999999</v>
      </c>
      <c r="D216" s="43" t="str">
        <f t="shared" si="33"/>
        <v>N/A</v>
      </c>
      <c r="E216" s="46">
        <v>498.20510734999999</v>
      </c>
      <c r="F216" s="43" t="str">
        <f t="shared" si="34"/>
        <v>N/A</v>
      </c>
      <c r="G216" s="46">
        <v>509.09935322000001</v>
      </c>
      <c r="H216" s="43" t="str">
        <f t="shared" si="35"/>
        <v>N/A</v>
      </c>
      <c r="I216" s="12">
        <v>-2.0699999999999998</v>
      </c>
      <c r="J216" s="12">
        <v>2.1869999999999998</v>
      </c>
      <c r="K216" s="44" t="s">
        <v>732</v>
      </c>
      <c r="L216" s="9" t="str">
        <f t="shared" si="36"/>
        <v>Yes</v>
      </c>
    </row>
    <row r="217" spans="1:12" ht="25.5" x14ac:dyDescent="0.2">
      <c r="A217" s="2" t="s">
        <v>1384</v>
      </c>
      <c r="B217" s="34" t="s">
        <v>217</v>
      </c>
      <c r="C217" s="46">
        <v>10220</v>
      </c>
      <c r="D217" s="43" t="str">
        <f t="shared" si="33"/>
        <v>N/A</v>
      </c>
      <c r="E217" s="46">
        <v>12603</v>
      </c>
      <c r="F217" s="43" t="str">
        <f t="shared" si="34"/>
        <v>N/A</v>
      </c>
      <c r="G217" s="46">
        <v>19411</v>
      </c>
      <c r="H217" s="43" t="str">
        <f t="shared" si="35"/>
        <v>N/A</v>
      </c>
      <c r="I217" s="12">
        <v>23.32</v>
      </c>
      <c r="J217" s="12">
        <v>54.02</v>
      </c>
      <c r="K217" s="44" t="s">
        <v>732</v>
      </c>
      <c r="L217" s="9" t="str">
        <f t="shared" si="36"/>
        <v>No</v>
      </c>
    </row>
    <row r="218" spans="1:12" x14ac:dyDescent="0.2">
      <c r="A218" s="4" t="s">
        <v>516</v>
      </c>
      <c r="B218" s="34" t="s">
        <v>217</v>
      </c>
      <c r="C218" s="35">
        <v>50</v>
      </c>
      <c r="D218" s="43" t="str">
        <f t="shared" si="33"/>
        <v>N/A</v>
      </c>
      <c r="E218" s="35">
        <v>57</v>
      </c>
      <c r="F218" s="43" t="str">
        <f t="shared" si="34"/>
        <v>N/A</v>
      </c>
      <c r="G218" s="35">
        <v>77</v>
      </c>
      <c r="H218" s="43" t="str">
        <f t="shared" si="35"/>
        <v>N/A</v>
      </c>
      <c r="I218" s="12">
        <v>14</v>
      </c>
      <c r="J218" s="12">
        <v>35.090000000000003</v>
      </c>
      <c r="K218" s="44" t="s">
        <v>732</v>
      </c>
      <c r="L218" s="9" t="str">
        <f t="shared" si="36"/>
        <v>No</v>
      </c>
    </row>
    <row r="219" spans="1:12" ht="25.5" x14ac:dyDescent="0.2">
      <c r="A219" s="2" t="s">
        <v>1385</v>
      </c>
      <c r="B219" s="34" t="s">
        <v>217</v>
      </c>
      <c r="C219" s="46">
        <v>204.4</v>
      </c>
      <c r="D219" s="43" t="str">
        <f t="shared" si="33"/>
        <v>N/A</v>
      </c>
      <c r="E219" s="46">
        <v>221.10526315999999</v>
      </c>
      <c r="F219" s="43" t="str">
        <f t="shared" si="34"/>
        <v>N/A</v>
      </c>
      <c r="G219" s="46">
        <v>252.09090909</v>
      </c>
      <c r="H219" s="43" t="str">
        <f t="shared" si="35"/>
        <v>N/A</v>
      </c>
      <c r="I219" s="12">
        <v>8.173</v>
      </c>
      <c r="J219" s="12">
        <v>14.01</v>
      </c>
      <c r="K219" s="44" t="s">
        <v>732</v>
      </c>
      <c r="L219" s="9" t="str">
        <f t="shared" si="36"/>
        <v>Yes</v>
      </c>
    </row>
    <row r="220" spans="1:12" ht="25.5" x14ac:dyDescent="0.2">
      <c r="A220" s="2" t="s">
        <v>1386</v>
      </c>
      <c r="B220" s="34" t="s">
        <v>217</v>
      </c>
      <c r="C220" s="46">
        <v>2259329</v>
      </c>
      <c r="D220" s="43" t="str">
        <f t="shared" si="33"/>
        <v>N/A</v>
      </c>
      <c r="E220" s="46">
        <v>2194509</v>
      </c>
      <c r="F220" s="43" t="str">
        <f t="shared" si="34"/>
        <v>N/A</v>
      </c>
      <c r="G220" s="46">
        <v>2190817</v>
      </c>
      <c r="H220" s="43" t="str">
        <f t="shared" si="35"/>
        <v>N/A</v>
      </c>
      <c r="I220" s="12">
        <v>-2.87</v>
      </c>
      <c r="J220" s="12">
        <v>-0.16800000000000001</v>
      </c>
      <c r="K220" s="44" t="s">
        <v>732</v>
      </c>
      <c r="L220" s="9" t="str">
        <f t="shared" si="36"/>
        <v>Yes</v>
      </c>
    </row>
    <row r="221" spans="1:12" x14ac:dyDescent="0.2">
      <c r="A221" s="4" t="s">
        <v>517</v>
      </c>
      <c r="B221" s="34" t="s">
        <v>217</v>
      </c>
      <c r="C221" s="35">
        <v>5675</v>
      </c>
      <c r="D221" s="43" t="str">
        <f t="shared" si="33"/>
        <v>N/A</v>
      </c>
      <c r="E221" s="35">
        <v>5532</v>
      </c>
      <c r="F221" s="43" t="str">
        <f t="shared" si="34"/>
        <v>N/A</v>
      </c>
      <c r="G221" s="35">
        <v>5401</v>
      </c>
      <c r="H221" s="43" t="str">
        <f t="shared" si="35"/>
        <v>N/A</v>
      </c>
      <c r="I221" s="12">
        <v>-2.52</v>
      </c>
      <c r="J221" s="12">
        <v>-2.37</v>
      </c>
      <c r="K221" s="44" t="s">
        <v>732</v>
      </c>
      <c r="L221" s="9" t="str">
        <f t="shared" si="36"/>
        <v>Yes</v>
      </c>
    </row>
    <row r="222" spans="1:12" ht="25.5" x14ac:dyDescent="0.2">
      <c r="A222" s="2" t="s">
        <v>1387</v>
      </c>
      <c r="B222" s="34" t="s">
        <v>217</v>
      </c>
      <c r="C222" s="46">
        <v>398.11964757999999</v>
      </c>
      <c r="D222" s="43" t="str">
        <f t="shared" si="33"/>
        <v>N/A</v>
      </c>
      <c r="E222" s="46">
        <v>396.69360087000001</v>
      </c>
      <c r="F222" s="43" t="str">
        <f t="shared" si="34"/>
        <v>N/A</v>
      </c>
      <c r="G222" s="46">
        <v>405.63173485999999</v>
      </c>
      <c r="H222" s="43" t="str">
        <f t="shared" si="35"/>
        <v>N/A</v>
      </c>
      <c r="I222" s="12">
        <v>-0.35799999999999998</v>
      </c>
      <c r="J222" s="12">
        <v>2.2530000000000001</v>
      </c>
      <c r="K222" s="44" t="s">
        <v>732</v>
      </c>
      <c r="L222" s="9" t="str">
        <f t="shared" si="36"/>
        <v>Yes</v>
      </c>
    </row>
    <row r="223" spans="1:12" ht="25.5" x14ac:dyDescent="0.2">
      <c r="A223" s="2" t="s">
        <v>1388</v>
      </c>
      <c r="B223" s="34" t="s">
        <v>217</v>
      </c>
      <c r="C223" s="46">
        <v>68387086</v>
      </c>
      <c r="D223" s="43" t="str">
        <f t="shared" si="33"/>
        <v>N/A</v>
      </c>
      <c r="E223" s="46">
        <v>68049733</v>
      </c>
      <c r="F223" s="43" t="str">
        <f t="shared" si="34"/>
        <v>N/A</v>
      </c>
      <c r="G223" s="46">
        <v>71584649</v>
      </c>
      <c r="H223" s="43" t="str">
        <f t="shared" si="35"/>
        <v>N/A</v>
      </c>
      <c r="I223" s="12">
        <v>-0.49299999999999999</v>
      </c>
      <c r="J223" s="12">
        <v>5.1950000000000003</v>
      </c>
      <c r="K223" s="44" t="s">
        <v>732</v>
      </c>
      <c r="L223" s="9" t="str">
        <f t="shared" si="36"/>
        <v>Yes</v>
      </c>
    </row>
    <row r="224" spans="1:12" x14ac:dyDescent="0.2">
      <c r="A224" s="2" t="s">
        <v>518</v>
      </c>
      <c r="B224" s="34" t="s">
        <v>217</v>
      </c>
      <c r="C224" s="35">
        <v>40109</v>
      </c>
      <c r="D224" s="43" t="str">
        <f t="shared" si="33"/>
        <v>N/A</v>
      </c>
      <c r="E224" s="35">
        <v>40391</v>
      </c>
      <c r="F224" s="43" t="str">
        <f t="shared" si="34"/>
        <v>N/A</v>
      </c>
      <c r="G224" s="35">
        <v>41434</v>
      </c>
      <c r="H224" s="43" t="str">
        <f t="shared" si="35"/>
        <v>N/A</v>
      </c>
      <c r="I224" s="12">
        <v>0.70309999999999995</v>
      </c>
      <c r="J224" s="12">
        <v>2.5819999999999999</v>
      </c>
      <c r="K224" s="44" t="s">
        <v>732</v>
      </c>
      <c r="L224" s="9" t="str">
        <f t="shared" si="36"/>
        <v>Yes</v>
      </c>
    </row>
    <row r="225" spans="1:12" ht="25.5" x14ac:dyDescent="0.2">
      <c r="A225" s="2" t="s">
        <v>1389</v>
      </c>
      <c r="B225" s="34" t="s">
        <v>217</v>
      </c>
      <c r="C225" s="46">
        <v>1705.0309407</v>
      </c>
      <c r="D225" s="43" t="str">
        <f t="shared" si="33"/>
        <v>N/A</v>
      </c>
      <c r="E225" s="46">
        <v>1684.7746528</v>
      </c>
      <c r="F225" s="43" t="str">
        <f t="shared" si="34"/>
        <v>N/A</v>
      </c>
      <c r="G225" s="46">
        <v>1727.6789352000001</v>
      </c>
      <c r="H225" s="43" t="str">
        <f t="shared" si="35"/>
        <v>N/A</v>
      </c>
      <c r="I225" s="12">
        <v>-1.19</v>
      </c>
      <c r="J225" s="12">
        <v>2.5470000000000002</v>
      </c>
      <c r="K225" s="44" t="s">
        <v>732</v>
      </c>
      <c r="L225" s="9" t="str">
        <f t="shared" si="36"/>
        <v>Yes</v>
      </c>
    </row>
    <row r="226" spans="1:12" ht="25.5" x14ac:dyDescent="0.2">
      <c r="A226" s="2" t="s">
        <v>1390</v>
      </c>
      <c r="B226" s="34" t="s">
        <v>217</v>
      </c>
      <c r="C226" s="46">
        <v>14258788</v>
      </c>
      <c r="D226" s="43" t="str">
        <f t="shared" si="33"/>
        <v>N/A</v>
      </c>
      <c r="E226" s="46">
        <v>16727428</v>
      </c>
      <c r="F226" s="43" t="str">
        <f t="shared" si="34"/>
        <v>N/A</v>
      </c>
      <c r="G226" s="46">
        <v>18389731</v>
      </c>
      <c r="H226" s="43" t="str">
        <f t="shared" si="35"/>
        <v>N/A</v>
      </c>
      <c r="I226" s="12">
        <v>17.309999999999999</v>
      </c>
      <c r="J226" s="12">
        <v>9.9380000000000006</v>
      </c>
      <c r="K226" s="44" t="s">
        <v>732</v>
      </c>
      <c r="L226" s="9" t="str">
        <f t="shared" si="36"/>
        <v>Yes</v>
      </c>
    </row>
    <row r="227" spans="1:12" ht="25.5" x14ac:dyDescent="0.2">
      <c r="A227" s="2" t="s">
        <v>519</v>
      </c>
      <c r="B227" s="34" t="s">
        <v>217</v>
      </c>
      <c r="C227" s="35">
        <v>357</v>
      </c>
      <c r="D227" s="43" t="str">
        <f t="shared" si="33"/>
        <v>N/A</v>
      </c>
      <c r="E227" s="35">
        <v>1233</v>
      </c>
      <c r="F227" s="43" t="str">
        <f t="shared" si="34"/>
        <v>N/A</v>
      </c>
      <c r="G227" s="35">
        <v>414</v>
      </c>
      <c r="H227" s="43" t="str">
        <f t="shared" si="35"/>
        <v>N/A</v>
      </c>
      <c r="I227" s="12">
        <v>245.4</v>
      </c>
      <c r="J227" s="12">
        <v>-66.400000000000006</v>
      </c>
      <c r="K227" s="44" t="s">
        <v>732</v>
      </c>
      <c r="L227" s="9" t="str">
        <f t="shared" si="36"/>
        <v>No</v>
      </c>
    </row>
    <row r="228" spans="1:12" ht="25.5" x14ac:dyDescent="0.2">
      <c r="A228" s="2" t="s">
        <v>1391</v>
      </c>
      <c r="B228" s="34" t="s">
        <v>217</v>
      </c>
      <c r="C228" s="46">
        <v>39940.582632999998</v>
      </c>
      <c r="D228" s="43" t="str">
        <f t="shared" si="33"/>
        <v>N/A</v>
      </c>
      <c r="E228" s="46">
        <v>13566.446067000001</v>
      </c>
      <c r="F228" s="43" t="str">
        <f t="shared" si="34"/>
        <v>N/A</v>
      </c>
      <c r="G228" s="46">
        <v>44419.640097000003</v>
      </c>
      <c r="H228" s="43" t="str">
        <f t="shared" si="35"/>
        <v>N/A</v>
      </c>
      <c r="I228" s="12">
        <v>-66</v>
      </c>
      <c r="J228" s="12">
        <v>227.4</v>
      </c>
      <c r="K228" s="44" t="s">
        <v>732</v>
      </c>
      <c r="L228" s="9" t="str">
        <f t="shared" si="36"/>
        <v>No</v>
      </c>
    </row>
    <row r="229" spans="1:12" x14ac:dyDescent="0.2">
      <c r="A229" s="2" t="s">
        <v>1392</v>
      </c>
      <c r="B229" s="34" t="s">
        <v>217</v>
      </c>
      <c r="C229" s="51">
        <v>31243699</v>
      </c>
      <c r="D229" s="43" t="str">
        <f t="shared" ref="D229:D252" si="37">IF($B229="N/A","N/A",IF(C229&gt;10,"No",IF(C229&lt;-10,"No","Yes")))</f>
        <v>N/A</v>
      </c>
      <c r="E229" s="51">
        <v>17925325</v>
      </c>
      <c r="F229" s="43" t="str">
        <f t="shared" ref="F229:F252" si="38">IF($B229="N/A","N/A",IF(E229&gt;10,"No",IF(E229&lt;-10,"No","Yes")))</f>
        <v>N/A</v>
      </c>
      <c r="G229" s="51">
        <v>19210468</v>
      </c>
      <c r="H229" s="43" t="str">
        <f t="shared" ref="H229:H252" si="39">IF($B229="N/A","N/A",IF(G229&gt;10,"No",IF(G229&lt;-10,"No","Yes")))</f>
        <v>N/A</v>
      </c>
      <c r="I229" s="12">
        <v>-42.6</v>
      </c>
      <c r="J229" s="12">
        <v>7.1689999999999996</v>
      </c>
      <c r="K229" s="44" t="s">
        <v>732</v>
      </c>
      <c r="L229" s="9" t="str">
        <f t="shared" ref="L229:L252" si="40">IF(J229="Div by 0", "N/A", IF(K229="N/A","N/A", IF(J229&gt;VALUE(MID(K229,1,2)), "No", IF(J229&lt;-1*VALUE(MID(K229,1,2)), "No", "Yes"))))</f>
        <v>Yes</v>
      </c>
    </row>
    <row r="230" spans="1:12" x14ac:dyDescent="0.2">
      <c r="A230" s="4" t="s">
        <v>1393</v>
      </c>
      <c r="B230" s="34" t="s">
        <v>217</v>
      </c>
      <c r="C230" s="49">
        <v>1552</v>
      </c>
      <c r="D230" s="43" t="str">
        <f t="shared" si="37"/>
        <v>N/A</v>
      </c>
      <c r="E230" s="49">
        <v>1555</v>
      </c>
      <c r="F230" s="43" t="str">
        <f t="shared" si="38"/>
        <v>N/A</v>
      </c>
      <c r="G230" s="49">
        <v>711</v>
      </c>
      <c r="H230" s="43" t="str">
        <f t="shared" si="39"/>
        <v>N/A</v>
      </c>
      <c r="I230" s="12">
        <v>0.1933</v>
      </c>
      <c r="J230" s="12">
        <v>-54.3</v>
      </c>
      <c r="K230" s="44" t="s">
        <v>732</v>
      </c>
      <c r="L230" s="9" t="str">
        <f t="shared" si="40"/>
        <v>No</v>
      </c>
    </row>
    <row r="231" spans="1:12" x14ac:dyDescent="0.2">
      <c r="A231" s="4" t="s">
        <v>1394</v>
      </c>
      <c r="B231" s="34" t="s">
        <v>217</v>
      </c>
      <c r="C231" s="51">
        <v>20131.249356</v>
      </c>
      <c r="D231" s="43" t="str">
        <f t="shared" si="37"/>
        <v>N/A</v>
      </c>
      <c r="E231" s="51">
        <v>11527.540193000001</v>
      </c>
      <c r="F231" s="43" t="str">
        <f t="shared" si="38"/>
        <v>N/A</v>
      </c>
      <c r="G231" s="51">
        <v>27018.942335</v>
      </c>
      <c r="H231" s="43" t="str">
        <f t="shared" si="39"/>
        <v>N/A</v>
      </c>
      <c r="I231" s="12">
        <v>-42.7</v>
      </c>
      <c r="J231" s="12">
        <v>134.4</v>
      </c>
      <c r="K231" s="44" t="s">
        <v>732</v>
      </c>
      <c r="L231" s="9" t="str">
        <f t="shared" si="40"/>
        <v>No</v>
      </c>
    </row>
    <row r="232" spans="1:12" ht="25.5" x14ac:dyDescent="0.2">
      <c r="A232" s="4" t="s">
        <v>1395</v>
      </c>
      <c r="B232" s="34" t="s">
        <v>217</v>
      </c>
      <c r="C232" s="51">
        <v>17532.053190999999</v>
      </c>
      <c r="D232" s="43" t="str">
        <f t="shared" si="37"/>
        <v>N/A</v>
      </c>
      <c r="E232" s="51">
        <v>3812.8723404000002</v>
      </c>
      <c r="F232" s="43" t="str">
        <f t="shared" si="38"/>
        <v>N/A</v>
      </c>
      <c r="G232" s="51">
        <v>14002</v>
      </c>
      <c r="H232" s="43" t="str">
        <f t="shared" si="39"/>
        <v>N/A</v>
      </c>
      <c r="I232" s="12">
        <v>-78.3</v>
      </c>
      <c r="J232" s="12">
        <v>267.2</v>
      </c>
      <c r="K232" s="44" t="s">
        <v>732</v>
      </c>
      <c r="L232" s="9" t="str">
        <f t="shared" si="40"/>
        <v>No</v>
      </c>
    </row>
    <row r="233" spans="1:12" ht="25.5" x14ac:dyDescent="0.2">
      <c r="A233" s="4" t="s">
        <v>1396</v>
      </c>
      <c r="B233" s="34" t="s">
        <v>217</v>
      </c>
      <c r="C233" s="51">
        <v>22169.774045999999</v>
      </c>
      <c r="D233" s="43" t="str">
        <f t="shared" si="37"/>
        <v>N/A</v>
      </c>
      <c r="E233" s="51">
        <v>12665.436548</v>
      </c>
      <c r="F233" s="43" t="str">
        <f t="shared" si="38"/>
        <v>N/A</v>
      </c>
      <c r="G233" s="51">
        <v>31119.907437999998</v>
      </c>
      <c r="H233" s="43" t="str">
        <f t="shared" si="39"/>
        <v>N/A</v>
      </c>
      <c r="I233" s="12">
        <v>-42.9</v>
      </c>
      <c r="J233" s="12">
        <v>145.69999999999999</v>
      </c>
      <c r="K233" s="44" t="s">
        <v>732</v>
      </c>
      <c r="L233" s="9" t="str">
        <f t="shared" si="40"/>
        <v>No</v>
      </c>
    </row>
    <row r="234" spans="1:12" x14ac:dyDescent="0.2">
      <c r="A234" s="4" t="s">
        <v>1397</v>
      </c>
      <c r="B234" s="34" t="s">
        <v>217</v>
      </c>
      <c r="C234" s="51">
        <v>1450.8333333</v>
      </c>
      <c r="D234" s="43" t="str">
        <f t="shared" si="37"/>
        <v>N/A</v>
      </c>
      <c r="E234" s="51">
        <v>2912.4459459</v>
      </c>
      <c r="F234" s="43" t="str">
        <f t="shared" si="38"/>
        <v>N/A</v>
      </c>
      <c r="G234" s="51">
        <v>4140.2711864000003</v>
      </c>
      <c r="H234" s="43" t="str">
        <f t="shared" si="39"/>
        <v>N/A</v>
      </c>
      <c r="I234" s="12">
        <v>100.7</v>
      </c>
      <c r="J234" s="12">
        <v>42.16</v>
      </c>
      <c r="K234" s="44" t="s">
        <v>732</v>
      </c>
      <c r="L234" s="9" t="str">
        <f t="shared" si="40"/>
        <v>No</v>
      </c>
    </row>
    <row r="235" spans="1:12" ht="25.5" x14ac:dyDescent="0.2">
      <c r="A235" s="4" t="s">
        <v>1398</v>
      </c>
      <c r="B235" s="34" t="s">
        <v>217</v>
      </c>
      <c r="C235" s="51">
        <v>7961.5769231000004</v>
      </c>
      <c r="D235" s="43" t="str">
        <f t="shared" si="37"/>
        <v>N/A</v>
      </c>
      <c r="E235" s="51">
        <v>1181.1272727</v>
      </c>
      <c r="F235" s="43" t="str">
        <f t="shared" si="38"/>
        <v>N/A</v>
      </c>
      <c r="G235" s="51">
        <v>1332.5853658999999</v>
      </c>
      <c r="H235" s="43" t="str">
        <f t="shared" si="39"/>
        <v>N/A</v>
      </c>
      <c r="I235" s="12">
        <v>-85.2</v>
      </c>
      <c r="J235" s="12">
        <v>12.82</v>
      </c>
      <c r="K235" s="44" t="s">
        <v>732</v>
      </c>
      <c r="L235" s="9" t="str">
        <f t="shared" si="40"/>
        <v>Yes</v>
      </c>
    </row>
    <row r="236" spans="1:12" x14ac:dyDescent="0.2">
      <c r="A236" s="4" t="s">
        <v>1399</v>
      </c>
      <c r="B236" s="34" t="s">
        <v>217</v>
      </c>
      <c r="C236" s="43">
        <v>1.8151197605</v>
      </c>
      <c r="D236" s="43" t="str">
        <f t="shared" si="37"/>
        <v>N/A</v>
      </c>
      <c r="E236" s="43">
        <v>1.7516784571999999</v>
      </c>
      <c r="F236" s="43" t="str">
        <f t="shared" si="38"/>
        <v>N/A</v>
      </c>
      <c r="G236" s="43">
        <v>0.79786338690000003</v>
      </c>
      <c r="H236" s="43" t="str">
        <f t="shared" si="39"/>
        <v>N/A</v>
      </c>
      <c r="I236" s="12">
        <v>-3.5</v>
      </c>
      <c r="J236" s="12">
        <v>-54.5</v>
      </c>
      <c r="K236" s="44" t="s">
        <v>732</v>
      </c>
      <c r="L236" s="9" t="str">
        <f t="shared" si="40"/>
        <v>No</v>
      </c>
    </row>
    <row r="237" spans="1:12" x14ac:dyDescent="0.2">
      <c r="A237" s="4" t="s">
        <v>1400</v>
      </c>
      <c r="B237" s="34" t="s">
        <v>217</v>
      </c>
      <c r="C237" s="43">
        <v>19.183673468999999</v>
      </c>
      <c r="D237" s="43" t="str">
        <f t="shared" si="37"/>
        <v>N/A</v>
      </c>
      <c r="E237" s="43">
        <v>11.898734177</v>
      </c>
      <c r="F237" s="43" t="str">
        <f t="shared" si="38"/>
        <v>N/A</v>
      </c>
      <c r="G237" s="43">
        <v>1.6393442623000001</v>
      </c>
      <c r="H237" s="43" t="str">
        <f t="shared" si="39"/>
        <v>N/A</v>
      </c>
      <c r="I237" s="12">
        <v>-38</v>
      </c>
      <c r="J237" s="12">
        <v>-86.2</v>
      </c>
      <c r="K237" s="44" t="s">
        <v>732</v>
      </c>
      <c r="L237" s="9" t="str">
        <f t="shared" si="40"/>
        <v>No</v>
      </c>
    </row>
    <row r="238" spans="1:12" x14ac:dyDescent="0.2">
      <c r="A238" s="58" t="s">
        <v>1401</v>
      </c>
      <c r="B238" s="34" t="s">
        <v>217</v>
      </c>
      <c r="C238" s="43">
        <v>16.675152748999999</v>
      </c>
      <c r="D238" s="43" t="str">
        <f t="shared" si="37"/>
        <v>N/A</v>
      </c>
      <c r="E238" s="43">
        <v>13.462852679999999</v>
      </c>
      <c r="F238" s="43" t="str">
        <f t="shared" si="38"/>
        <v>N/A</v>
      </c>
      <c r="G238" s="43">
        <v>5.2078849960999998</v>
      </c>
      <c r="H238" s="43" t="str">
        <f t="shared" si="39"/>
        <v>N/A</v>
      </c>
      <c r="I238" s="12">
        <v>-19.3</v>
      </c>
      <c r="J238" s="12">
        <v>-61.3</v>
      </c>
      <c r="K238" s="44" t="s">
        <v>732</v>
      </c>
      <c r="L238" s="9" t="str">
        <f t="shared" si="40"/>
        <v>No</v>
      </c>
    </row>
    <row r="239" spans="1:12" x14ac:dyDescent="0.2">
      <c r="A239" s="58" t="s">
        <v>1402</v>
      </c>
      <c r="B239" s="34" t="s">
        <v>217</v>
      </c>
      <c r="C239" s="43">
        <v>0.1654487798</v>
      </c>
      <c r="D239" s="43" t="str">
        <f t="shared" si="37"/>
        <v>N/A</v>
      </c>
      <c r="E239" s="43">
        <v>0.12610985189999999</v>
      </c>
      <c r="F239" s="43" t="str">
        <f t="shared" si="38"/>
        <v>N/A</v>
      </c>
      <c r="G239" s="43">
        <v>0.1023541453</v>
      </c>
      <c r="H239" s="43" t="str">
        <f t="shared" si="39"/>
        <v>N/A</v>
      </c>
      <c r="I239" s="12">
        <v>-23.8</v>
      </c>
      <c r="J239" s="12">
        <v>-18.8</v>
      </c>
      <c r="K239" s="44" t="s">
        <v>732</v>
      </c>
      <c r="L239" s="9" t="str">
        <f t="shared" si="40"/>
        <v>Yes</v>
      </c>
    </row>
    <row r="240" spans="1:12" x14ac:dyDescent="0.2">
      <c r="A240" s="58" t="s">
        <v>1403</v>
      </c>
      <c r="B240" s="34" t="s">
        <v>217</v>
      </c>
      <c r="C240" s="43">
        <v>0.27176753419999999</v>
      </c>
      <c r="D240" s="43" t="str">
        <f t="shared" si="37"/>
        <v>N/A</v>
      </c>
      <c r="E240" s="43">
        <v>0.2827036751</v>
      </c>
      <c r="F240" s="43" t="str">
        <f t="shared" si="38"/>
        <v>N/A</v>
      </c>
      <c r="G240" s="43">
        <v>0.21039667470000001</v>
      </c>
      <c r="H240" s="43" t="str">
        <f t="shared" si="39"/>
        <v>N/A</v>
      </c>
      <c r="I240" s="12">
        <v>4.024</v>
      </c>
      <c r="J240" s="12">
        <v>-25.6</v>
      </c>
      <c r="K240" s="44" t="s">
        <v>732</v>
      </c>
      <c r="L240" s="9" t="str">
        <f t="shared" si="40"/>
        <v>Yes</v>
      </c>
    </row>
    <row r="241" spans="1:12" ht="25.5" x14ac:dyDescent="0.2">
      <c r="A241" s="58" t="s">
        <v>1404</v>
      </c>
      <c r="B241" s="34" t="s">
        <v>217</v>
      </c>
      <c r="C241" s="51">
        <v>14258788</v>
      </c>
      <c r="D241" s="43" t="str">
        <f t="shared" si="37"/>
        <v>N/A</v>
      </c>
      <c r="E241" s="51">
        <v>16727428</v>
      </c>
      <c r="F241" s="43" t="str">
        <f t="shared" si="38"/>
        <v>N/A</v>
      </c>
      <c r="G241" s="51">
        <v>18389731</v>
      </c>
      <c r="H241" s="43" t="str">
        <f t="shared" si="39"/>
        <v>N/A</v>
      </c>
      <c r="I241" s="12">
        <v>17.309999999999999</v>
      </c>
      <c r="J241" s="12">
        <v>9.9380000000000006</v>
      </c>
      <c r="K241" s="44" t="s">
        <v>732</v>
      </c>
      <c r="L241" s="9" t="str">
        <f t="shared" si="40"/>
        <v>Yes</v>
      </c>
    </row>
    <row r="242" spans="1:12" x14ac:dyDescent="0.2">
      <c r="A242" s="58" t="s">
        <v>1405</v>
      </c>
      <c r="B242" s="34" t="s">
        <v>217</v>
      </c>
      <c r="C242" s="49">
        <v>357</v>
      </c>
      <c r="D242" s="43" t="str">
        <f t="shared" si="37"/>
        <v>N/A</v>
      </c>
      <c r="E242" s="49">
        <v>1233</v>
      </c>
      <c r="F242" s="43" t="str">
        <f t="shared" si="38"/>
        <v>N/A</v>
      </c>
      <c r="G242" s="49">
        <v>414</v>
      </c>
      <c r="H242" s="43" t="str">
        <f t="shared" si="39"/>
        <v>N/A</v>
      </c>
      <c r="I242" s="12">
        <v>245.4</v>
      </c>
      <c r="J242" s="12">
        <v>-66.400000000000006</v>
      </c>
      <c r="K242" s="44" t="s">
        <v>732</v>
      </c>
      <c r="L242" s="9" t="str">
        <f t="shared" si="40"/>
        <v>No</v>
      </c>
    </row>
    <row r="243" spans="1:12" ht="25.5" x14ac:dyDescent="0.2">
      <c r="A243" s="58" t="s">
        <v>1406</v>
      </c>
      <c r="B243" s="34" t="s">
        <v>217</v>
      </c>
      <c r="C243" s="51">
        <v>39940.582632999998</v>
      </c>
      <c r="D243" s="43" t="str">
        <f t="shared" si="37"/>
        <v>N/A</v>
      </c>
      <c r="E243" s="51">
        <v>13566.446067000001</v>
      </c>
      <c r="F243" s="43" t="str">
        <f t="shared" si="38"/>
        <v>N/A</v>
      </c>
      <c r="G243" s="51">
        <v>44419.640097000003</v>
      </c>
      <c r="H243" s="43" t="str">
        <f t="shared" si="39"/>
        <v>N/A</v>
      </c>
      <c r="I243" s="12">
        <v>-66</v>
      </c>
      <c r="J243" s="12">
        <v>227.4</v>
      </c>
      <c r="K243" s="44" t="s">
        <v>732</v>
      </c>
      <c r="L243" s="9" t="str">
        <f t="shared" si="40"/>
        <v>No</v>
      </c>
    </row>
    <row r="244" spans="1:12" ht="25.5" x14ac:dyDescent="0.2">
      <c r="A244" s="58" t="s">
        <v>1407</v>
      </c>
      <c r="B244" s="34" t="s">
        <v>217</v>
      </c>
      <c r="C244" s="51">
        <v>19120.571429</v>
      </c>
      <c r="D244" s="43" t="str">
        <f t="shared" si="37"/>
        <v>N/A</v>
      </c>
      <c r="E244" s="51">
        <v>3390.2</v>
      </c>
      <c r="F244" s="43" t="str">
        <f t="shared" si="38"/>
        <v>N/A</v>
      </c>
      <c r="G244" s="51">
        <v>27518</v>
      </c>
      <c r="H244" s="43" t="str">
        <f t="shared" si="39"/>
        <v>N/A</v>
      </c>
      <c r="I244" s="12">
        <v>-82.3</v>
      </c>
      <c r="J244" s="12">
        <v>711.7</v>
      </c>
      <c r="K244" s="44" t="s">
        <v>732</v>
      </c>
      <c r="L244" s="9" t="str">
        <f t="shared" si="40"/>
        <v>No</v>
      </c>
    </row>
    <row r="245" spans="1:12" ht="25.5" x14ac:dyDescent="0.2">
      <c r="A245" s="58" t="s">
        <v>1408</v>
      </c>
      <c r="B245" s="34" t="s">
        <v>217</v>
      </c>
      <c r="C245" s="51">
        <v>43717.621358999997</v>
      </c>
      <c r="D245" s="43" t="str">
        <f t="shared" si="37"/>
        <v>N/A</v>
      </c>
      <c r="E245" s="51">
        <v>14125.119621</v>
      </c>
      <c r="F245" s="43" t="str">
        <f t="shared" si="38"/>
        <v>N/A</v>
      </c>
      <c r="G245" s="51">
        <v>45153.411470999999</v>
      </c>
      <c r="H245" s="43" t="str">
        <f t="shared" si="39"/>
        <v>N/A</v>
      </c>
      <c r="I245" s="12">
        <v>-67.7</v>
      </c>
      <c r="J245" s="12">
        <v>219.7</v>
      </c>
      <c r="K245" s="44" t="s">
        <v>732</v>
      </c>
      <c r="L245" s="9" t="str">
        <f t="shared" si="40"/>
        <v>No</v>
      </c>
    </row>
    <row r="246" spans="1:12" ht="25.5" x14ac:dyDescent="0.2">
      <c r="A246" s="58" t="s">
        <v>1409</v>
      </c>
      <c r="B246" s="34" t="s">
        <v>217</v>
      </c>
      <c r="C246" s="51">
        <v>6715.1666667</v>
      </c>
      <c r="D246" s="43" t="str">
        <f t="shared" si="37"/>
        <v>N/A</v>
      </c>
      <c r="E246" s="51">
        <v>18800.888889000002</v>
      </c>
      <c r="F246" s="43" t="str">
        <f t="shared" si="38"/>
        <v>N/A</v>
      </c>
      <c r="G246" s="51">
        <v>20065.900000000001</v>
      </c>
      <c r="H246" s="43" t="str">
        <f t="shared" si="39"/>
        <v>N/A</v>
      </c>
      <c r="I246" s="12">
        <v>180</v>
      </c>
      <c r="J246" s="12">
        <v>6.7279999999999998</v>
      </c>
      <c r="K246" s="44" t="s">
        <v>732</v>
      </c>
      <c r="L246" s="9" t="str">
        <f t="shared" si="40"/>
        <v>Yes</v>
      </c>
    </row>
    <row r="247" spans="1:12" ht="25.5" x14ac:dyDescent="0.2">
      <c r="A247" s="58" t="s">
        <v>1410</v>
      </c>
      <c r="B247" s="34" t="s">
        <v>217</v>
      </c>
      <c r="C247" s="51">
        <v>241</v>
      </c>
      <c r="D247" s="43" t="str">
        <f t="shared" si="37"/>
        <v>N/A</v>
      </c>
      <c r="E247" s="51">
        <v>419.22727272999998</v>
      </c>
      <c r="F247" s="43" t="str">
        <f t="shared" si="38"/>
        <v>N/A</v>
      </c>
      <c r="G247" s="51" t="s">
        <v>1743</v>
      </c>
      <c r="H247" s="43" t="str">
        <f t="shared" si="39"/>
        <v>N/A</v>
      </c>
      <c r="I247" s="12">
        <v>73.95</v>
      </c>
      <c r="J247" s="12" t="s">
        <v>1743</v>
      </c>
      <c r="K247" s="44" t="s">
        <v>732</v>
      </c>
      <c r="L247" s="9" t="str">
        <f t="shared" si="40"/>
        <v>N/A</v>
      </c>
    </row>
    <row r="248" spans="1:12" ht="25.5" x14ac:dyDescent="0.2">
      <c r="A248" s="58" t="s">
        <v>1411</v>
      </c>
      <c r="B248" s="34" t="s">
        <v>217</v>
      </c>
      <c r="C248" s="43">
        <v>0.41752432630000003</v>
      </c>
      <c r="D248" s="43" t="str">
        <f t="shared" si="37"/>
        <v>N/A</v>
      </c>
      <c r="E248" s="43">
        <v>1.3889514712</v>
      </c>
      <c r="F248" s="43" t="str">
        <f t="shared" si="38"/>
        <v>N/A</v>
      </c>
      <c r="G248" s="43">
        <v>0.46457868099999999</v>
      </c>
      <c r="H248" s="43" t="str">
        <f t="shared" si="39"/>
        <v>N/A</v>
      </c>
      <c r="I248" s="12">
        <v>232.7</v>
      </c>
      <c r="J248" s="12">
        <v>-66.599999999999994</v>
      </c>
      <c r="K248" s="44" t="s">
        <v>732</v>
      </c>
      <c r="L248" s="9" t="str">
        <f t="shared" si="40"/>
        <v>No</v>
      </c>
    </row>
    <row r="249" spans="1:12" ht="25.5" x14ac:dyDescent="0.2">
      <c r="A249" s="58" t="s">
        <v>1412</v>
      </c>
      <c r="B249" s="34" t="s">
        <v>217</v>
      </c>
      <c r="C249" s="43">
        <v>7.1428571428999996</v>
      </c>
      <c r="D249" s="43" t="str">
        <f t="shared" si="37"/>
        <v>N/A</v>
      </c>
      <c r="E249" s="43">
        <v>10.126582278000001</v>
      </c>
      <c r="F249" s="43" t="str">
        <f t="shared" si="38"/>
        <v>N/A</v>
      </c>
      <c r="G249" s="43">
        <v>0.81967213110000003</v>
      </c>
      <c r="H249" s="43" t="str">
        <f t="shared" si="39"/>
        <v>N/A</v>
      </c>
      <c r="I249" s="12">
        <v>41.77</v>
      </c>
      <c r="J249" s="12">
        <v>-91.9</v>
      </c>
      <c r="K249" s="44" t="s">
        <v>732</v>
      </c>
      <c r="L249" s="9" t="str">
        <f t="shared" si="40"/>
        <v>No</v>
      </c>
    </row>
    <row r="250" spans="1:12" ht="25.5" x14ac:dyDescent="0.2">
      <c r="A250" s="58" t="s">
        <v>1413</v>
      </c>
      <c r="B250" s="34" t="s">
        <v>217</v>
      </c>
      <c r="C250" s="43">
        <v>3.9332993890000001</v>
      </c>
      <c r="D250" s="43" t="str">
        <f t="shared" si="37"/>
        <v>N/A</v>
      </c>
      <c r="E250" s="43">
        <v>11.344332715</v>
      </c>
      <c r="F250" s="43" t="str">
        <f t="shared" si="38"/>
        <v>N/A</v>
      </c>
      <c r="G250" s="43">
        <v>3.4518378239</v>
      </c>
      <c r="H250" s="43" t="str">
        <f t="shared" si="39"/>
        <v>N/A</v>
      </c>
      <c r="I250" s="12">
        <v>188.4</v>
      </c>
      <c r="J250" s="12">
        <v>-69.599999999999994</v>
      </c>
      <c r="K250" s="44" t="s">
        <v>732</v>
      </c>
      <c r="L250" s="9" t="str">
        <f t="shared" si="40"/>
        <v>No</v>
      </c>
    </row>
    <row r="251" spans="1:12" ht="25.5" x14ac:dyDescent="0.2">
      <c r="A251" s="58" t="s">
        <v>1414</v>
      </c>
      <c r="B251" s="34" t="s">
        <v>217</v>
      </c>
      <c r="C251" s="43">
        <v>2.0681097499999999E-2</v>
      </c>
      <c r="D251" s="43" t="str">
        <f t="shared" si="37"/>
        <v>N/A</v>
      </c>
      <c r="E251" s="43">
        <v>1.53376847E-2</v>
      </c>
      <c r="F251" s="43" t="str">
        <f t="shared" si="38"/>
        <v>N/A</v>
      </c>
      <c r="G251" s="43">
        <v>1.7348160200000001E-2</v>
      </c>
      <c r="H251" s="43" t="str">
        <f t="shared" si="39"/>
        <v>N/A</v>
      </c>
      <c r="I251" s="12">
        <v>-25.8</v>
      </c>
      <c r="J251" s="12">
        <v>13.11</v>
      </c>
      <c r="K251" s="44" t="s">
        <v>732</v>
      </c>
      <c r="L251" s="9" t="str">
        <f t="shared" si="40"/>
        <v>Yes</v>
      </c>
    </row>
    <row r="252" spans="1:12" ht="25.5" x14ac:dyDescent="0.2">
      <c r="A252" s="58" t="s">
        <v>1415</v>
      </c>
      <c r="B252" s="34" t="s">
        <v>217</v>
      </c>
      <c r="C252" s="43">
        <v>5.2262986999999997E-3</v>
      </c>
      <c r="D252" s="43" t="str">
        <f t="shared" si="37"/>
        <v>N/A</v>
      </c>
      <c r="E252" s="43">
        <v>0.1130814701</v>
      </c>
      <c r="F252" s="43" t="str">
        <f t="shared" si="38"/>
        <v>N/A</v>
      </c>
      <c r="G252" s="43">
        <v>0</v>
      </c>
      <c r="H252" s="43" t="str">
        <f t="shared" si="39"/>
        <v>N/A</v>
      </c>
      <c r="I252" s="12">
        <v>2064</v>
      </c>
      <c r="J252" s="12">
        <v>-100</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37741</v>
      </c>
      <c r="D6" s="43" t="str">
        <f t="shared" ref="D6:D37" si="0">IF($B6="N/A","N/A",IF(C6&gt;10,"No",IF(C6&lt;-10,"No","Yes")))</f>
        <v>N/A</v>
      </c>
      <c r="E6" s="35">
        <v>37946</v>
      </c>
      <c r="F6" s="43" t="str">
        <f t="shared" ref="F6:F37" si="1">IF($B6="N/A","N/A",IF(E6&gt;10,"No",IF(E6&lt;-10,"No","Yes")))</f>
        <v>N/A</v>
      </c>
      <c r="G6" s="35">
        <v>38284</v>
      </c>
      <c r="H6" s="43" t="str">
        <f t="shared" ref="H6:H37" si="2">IF($B6="N/A","N/A",IF(G6&gt;10,"No",IF(G6&lt;-10,"No","Yes")))</f>
        <v>N/A</v>
      </c>
      <c r="I6" s="12">
        <v>0.54320000000000002</v>
      </c>
      <c r="J6" s="12">
        <v>0.89070000000000005</v>
      </c>
      <c r="K6" s="44" t="s">
        <v>732</v>
      </c>
      <c r="L6" s="9" t="str">
        <f t="shared" ref="L6:L39" si="3">IF(J6="Div by 0", "N/A", IF(K6="N/A","N/A", IF(J6&gt;VALUE(MID(K6,1,2)), "No", IF(J6&lt;-1*VALUE(MID(K6,1,2)), "No", "Yes"))))</f>
        <v>Yes</v>
      </c>
    </row>
    <row r="7" spans="1:12" x14ac:dyDescent="0.2">
      <c r="A7" s="45" t="s">
        <v>6</v>
      </c>
      <c r="B7" s="34" t="s">
        <v>217</v>
      </c>
      <c r="C7" s="35">
        <v>34067</v>
      </c>
      <c r="D7" s="43" t="str">
        <f t="shared" si="0"/>
        <v>N/A</v>
      </c>
      <c r="E7" s="35">
        <v>15584</v>
      </c>
      <c r="F7" s="43" t="str">
        <f t="shared" si="1"/>
        <v>N/A</v>
      </c>
      <c r="G7" s="35">
        <v>5937</v>
      </c>
      <c r="H7" s="43" t="str">
        <f t="shared" si="2"/>
        <v>N/A</v>
      </c>
      <c r="I7" s="12">
        <v>-54.3</v>
      </c>
      <c r="J7" s="12">
        <v>-61.9</v>
      </c>
      <c r="K7" s="44" t="s">
        <v>732</v>
      </c>
      <c r="L7" s="9" t="str">
        <f t="shared" si="3"/>
        <v>No</v>
      </c>
    </row>
    <row r="8" spans="1:12" x14ac:dyDescent="0.2">
      <c r="A8" s="45" t="s">
        <v>364</v>
      </c>
      <c r="B8" s="34" t="s">
        <v>217</v>
      </c>
      <c r="C8" s="35" t="s">
        <v>217</v>
      </c>
      <c r="D8" s="43" t="str">
        <f t="shared" si="0"/>
        <v>N/A</v>
      </c>
      <c r="E8" s="35" t="s">
        <v>217</v>
      </c>
      <c r="F8" s="43" t="str">
        <f t="shared" si="1"/>
        <v>N/A</v>
      </c>
      <c r="G8" s="8">
        <v>15.507783931000001</v>
      </c>
      <c r="H8" s="43" t="str">
        <f t="shared" si="2"/>
        <v>N/A</v>
      </c>
      <c r="I8" s="12" t="s">
        <v>217</v>
      </c>
      <c r="J8" s="12" t="s">
        <v>217</v>
      </c>
      <c r="K8" s="44" t="s">
        <v>732</v>
      </c>
      <c r="L8" s="9" t="str">
        <f t="shared" si="3"/>
        <v>No</v>
      </c>
    </row>
    <row r="9" spans="1:12" x14ac:dyDescent="0.2">
      <c r="A9" s="4" t="s">
        <v>88</v>
      </c>
      <c r="B9" s="47" t="s">
        <v>217</v>
      </c>
      <c r="C9" s="1">
        <v>34351.339999999997</v>
      </c>
      <c r="D9" s="11" t="str">
        <f t="shared" si="0"/>
        <v>N/A</v>
      </c>
      <c r="E9" s="1">
        <v>34654.03</v>
      </c>
      <c r="F9" s="11" t="str">
        <f t="shared" si="1"/>
        <v>N/A</v>
      </c>
      <c r="G9" s="1">
        <v>35229.699999999997</v>
      </c>
      <c r="H9" s="11" t="str">
        <f t="shared" si="2"/>
        <v>N/A</v>
      </c>
      <c r="I9" s="12">
        <v>0.88119999999999998</v>
      </c>
      <c r="J9" s="12">
        <v>1.661</v>
      </c>
      <c r="K9" s="47" t="s">
        <v>732</v>
      </c>
      <c r="L9" s="9" t="str">
        <f t="shared" si="3"/>
        <v>Yes</v>
      </c>
    </row>
    <row r="10" spans="1:12" x14ac:dyDescent="0.2">
      <c r="A10" s="4" t="s">
        <v>1416</v>
      </c>
      <c r="B10" s="34" t="s">
        <v>217</v>
      </c>
      <c r="C10" s="8">
        <v>0.53787657980000003</v>
      </c>
      <c r="D10" s="43" t="str">
        <f t="shared" si="0"/>
        <v>N/A</v>
      </c>
      <c r="E10" s="8">
        <v>0.83012702260000004</v>
      </c>
      <c r="F10" s="43" t="str">
        <f t="shared" si="1"/>
        <v>N/A</v>
      </c>
      <c r="G10" s="8">
        <v>0.80190157770000003</v>
      </c>
      <c r="H10" s="43" t="str">
        <f t="shared" si="2"/>
        <v>N/A</v>
      </c>
      <c r="I10" s="12">
        <v>54.33</v>
      </c>
      <c r="J10" s="12">
        <v>-3.4</v>
      </c>
      <c r="K10" s="44" t="s">
        <v>732</v>
      </c>
      <c r="L10" s="9" t="str">
        <f t="shared" si="3"/>
        <v>Yes</v>
      </c>
    </row>
    <row r="11" spans="1:12" x14ac:dyDescent="0.2">
      <c r="A11" s="4" t="s">
        <v>1417</v>
      </c>
      <c r="B11" s="34" t="s">
        <v>217</v>
      </c>
      <c r="C11" s="8">
        <v>1.1525926711000001</v>
      </c>
      <c r="D11" s="43" t="str">
        <f t="shared" si="0"/>
        <v>N/A</v>
      </c>
      <c r="E11" s="8">
        <v>1.1410952405999999</v>
      </c>
      <c r="F11" s="43" t="str">
        <f t="shared" si="1"/>
        <v>N/A</v>
      </c>
      <c r="G11" s="8">
        <v>1.2981924564</v>
      </c>
      <c r="H11" s="43" t="str">
        <f t="shared" si="2"/>
        <v>N/A</v>
      </c>
      <c r="I11" s="12">
        <v>-0.998</v>
      </c>
      <c r="J11" s="12">
        <v>13.77</v>
      </c>
      <c r="K11" s="44" t="s">
        <v>732</v>
      </c>
      <c r="L11" s="9" t="str">
        <f t="shared" si="3"/>
        <v>Yes</v>
      </c>
    </row>
    <row r="12" spans="1:12" x14ac:dyDescent="0.2">
      <c r="A12" s="4" t="s">
        <v>1418</v>
      </c>
      <c r="B12" s="34" t="s">
        <v>217</v>
      </c>
      <c r="C12" s="8">
        <v>85.747595453000002</v>
      </c>
      <c r="D12" s="43" t="str">
        <f t="shared" si="0"/>
        <v>N/A</v>
      </c>
      <c r="E12" s="8">
        <v>85.181573814999993</v>
      </c>
      <c r="F12" s="43" t="str">
        <f t="shared" si="1"/>
        <v>N/A</v>
      </c>
      <c r="G12" s="8">
        <v>84.168320969999996</v>
      </c>
      <c r="H12" s="43" t="str">
        <f t="shared" si="2"/>
        <v>N/A</v>
      </c>
      <c r="I12" s="12">
        <v>-0.66</v>
      </c>
      <c r="J12" s="12">
        <v>-1.19</v>
      </c>
      <c r="K12" s="44" t="s">
        <v>732</v>
      </c>
      <c r="L12" s="9" t="str">
        <f t="shared" si="3"/>
        <v>Yes</v>
      </c>
    </row>
    <row r="13" spans="1:12" x14ac:dyDescent="0.2">
      <c r="A13" s="4" t="s">
        <v>1419</v>
      </c>
      <c r="B13" s="34" t="s">
        <v>217</v>
      </c>
      <c r="C13" s="8">
        <v>0</v>
      </c>
      <c r="D13" s="43" t="str">
        <f t="shared" si="0"/>
        <v>N/A</v>
      </c>
      <c r="E13" s="8">
        <v>0.35576872399999998</v>
      </c>
      <c r="F13" s="43" t="str">
        <f t="shared" si="1"/>
        <v>N/A</v>
      </c>
      <c r="G13" s="8">
        <v>0.35785184409999998</v>
      </c>
      <c r="H13" s="43" t="str">
        <f t="shared" si="2"/>
        <v>N/A</v>
      </c>
      <c r="I13" s="12" t="s">
        <v>1743</v>
      </c>
      <c r="J13" s="12">
        <v>0.58550000000000002</v>
      </c>
      <c r="K13" s="44" t="s">
        <v>732</v>
      </c>
      <c r="L13" s="9" t="str">
        <f t="shared" si="3"/>
        <v>Yes</v>
      </c>
    </row>
    <row r="14" spans="1:12" x14ac:dyDescent="0.2">
      <c r="A14" s="4" t="s">
        <v>1420</v>
      </c>
      <c r="B14" s="34" t="s">
        <v>217</v>
      </c>
      <c r="C14" s="8">
        <v>0</v>
      </c>
      <c r="D14" s="43" t="str">
        <f t="shared" si="0"/>
        <v>N/A</v>
      </c>
      <c r="E14" s="8">
        <v>0.2240025299</v>
      </c>
      <c r="F14" s="43" t="str">
        <f t="shared" si="1"/>
        <v>N/A</v>
      </c>
      <c r="G14" s="8">
        <v>2.6590742869000001</v>
      </c>
      <c r="H14" s="43" t="str">
        <f t="shared" si="2"/>
        <v>N/A</v>
      </c>
      <c r="I14" s="12" t="s">
        <v>1743</v>
      </c>
      <c r="J14" s="12">
        <v>1087</v>
      </c>
      <c r="K14" s="44" t="s">
        <v>732</v>
      </c>
      <c r="L14" s="9" t="str">
        <f t="shared" si="3"/>
        <v>No</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v>
      </c>
      <c r="D16" s="43" t="str">
        <f t="shared" si="0"/>
        <v>N/A</v>
      </c>
      <c r="E16" s="8">
        <v>0.17393137619999999</v>
      </c>
      <c r="F16" s="43" t="str">
        <f t="shared" si="1"/>
        <v>N/A</v>
      </c>
      <c r="G16" s="8">
        <v>0.18284400789999999</v>
      </c>
      <c r="H16" s="43" t="str">
        <f t="shared" si="2"/>
        <v>N/A</v>
      </c>
      <c r="I16" s="12" t="s">
        <v>1743</v>
      </c>
      <c r="J16" s="12">
        <v>5.1239999999999997</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12.561935296</v>
      </c>
      <c r="D18" s="43" t="str">
        <f t="shared" si="0"/>
        <v>N/A</v>
      </c>
      <c r="E18" s="8">
        <v>12.093501291000001</v>
      </c>
      <c r="F18" s="43" t="str">
        <f t="shared" si="1"/>
        <v>N/A</v>
      </c>
      <c r="G18" s="8">
        <v>10.531814857000001</v>
      </c>
      <c r="H18" s="43" t="str">
        <f t="shared" si="2"/>
        <v>N/A</v>
      </c>
      <c r="I18" s="12">
        <v>-3.73</v>
      </c>
      <c r="J18" s="12">
        <v>-12.9</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98.847407329000006</v>
      </c>
      <c r="D20" s="43" t="str">
        <f t="shared" si="0"/>
        <v>N/A</v>
      </c>
      <c r="E20" s="8">
        <v>98.329204658999998</v>
      </c>
      <c r="F20" s="43" t="str">
        <f t="shared" si="1"/>
        <v>N/A</v>
      </c>
      <c r="G20" s="8">
        <v>98.161111692000006</v>
      </c>
      <c r="H20" s="43" t="str">
        <f t="shared" si="2"/>
        <v>N/A</v>
      </c>
      <c r="I20" s="12">
        <v>-0.52400000000000002</v>
      </c>
      <c r="J20" s="12">
        <v>-0.17100000000000001</v>
      </c>
      <c r="K20" s="44" t="s">
        <v>732</v>
      </c>
      <c r="L20" s="9" t="str">
        <f t="shared" si="3"/>
        <v>Yes</v>
      </c>
    </row>
    <row r="21" spans="1:12" x14ac:dyDescent="0.2">
      <c r="A21" s="2" t="s">
        <v>969</v>
      </c>
      <c r="B21" s="34" t="s">
        <v>217</v>
      </c>
      <c r="C21" s="8">
        <v>1.1525926711000001</v>
      </c>
      <c r="D21" s="43" t="str">
        <f t="shared" si="0"/>
        <v>N/A</v>
      </c>
      <c r="E21" s="8">
        <v>1.6707953407</v>
      </c>
      <c r="F21" s="43" t="str">
        <f t="shared" si="1"/>
        <v>N/A</v>
      </c>
      <c r="G21" s="8">
        <v>1.8388883084000001</v>
      </c>
      <c r="H21" s="43" t="str">
        <f t="shared" si="2"/>
        <v>N/A</v>
      </c>
      <c r="I21" s="12">
        <v>44.96</v>
      </c>
      <c r="J21" s="12">
        <v>10.06</v>
      </c>
      <c r="K21" s="44" t="s">
        <v>732</v>
      </c>
      <c r="L21" s="9" t="str">
        <f t="shared" si="3"/>
        <v>Yes</v>
      </c>
    </row>
    <row r="22" spans="1:12" x14ac:dyDescent="0.2">
      <c r="A22" s="3" t="s">
        <v>1728</v>
      </c>
      <c r="B22" s="34" t="s">
        <v>217</v>
      </c>
      <c r="C22" s="35">
        <v>15531</v>
      </c>
      <c r="D22" s="43" t="str">
        <f t="shared" si="0"/>
        <v>N/A</v>
      </c>
      <c r="E22" s="35">
        <v>15125</v>
      </c>
      <c r="F22" s="43" t="str">
        <f t="shared" si="1"/>
        <v>N/A</v>
      </c>
      <c r="G22" s="35">
        <v>14809</v>
      </c>
      <c r="H22" s="43" t="str">
        <f t="shared" si="2"/>
        <v>N/A</v>
      </c>
      <c r="I22" s="12">
        <v>-2.61</v>
      </c>
      <c r="J22" s="12">
        <v>-2.09</v>
      </c>
      <c r="K22" s="44" t="s">
        <v>732</v>
      </c>
      <c r="L22" s="9" t="str">
        <f t="shared" si="3"/>
        <v>Yes</v>
      </c>
    </row>
    <row r="23" spans="1:12" x14ac:dyDescent="0.2">
      <c r="A23" s="3" t="s">
        <v>984</v>
      </c>
      <c r="B23" s="34" t="s">
        <v>217</v>
      </c>
      <c r="C23" s="35">
        <v>8858</v>
      </c>
      <c r="D23" s="43" t="str">
        <f t="shared" si="0"/>
        <v>N/A</v>
      </c>
      <c r="E23" s="35">
        <v>8826</v>
      </c>
      <c r="F23" s="43" t="str">
        <f t="shared" si="1"/>
        <v>N/A</v>
      </c>
      <c r="G23" s="35">
        <v>8800</v>
      </c>
      <c r="H23" s="43" t="str">
        <f t="shared" si="2"/>
        <v>N/A</v>
      </c>
      <c r="I23" s="12">
        <v>-0.36099999999999999</v>
      </c>
      <c r="J23" s="12">
        <v>-0.29499999999999998</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156</v>
      </c>
      <c r="D25" s="43" t="str">
        <f t="shared" si="0"/>
        <v>N/A</v>
      </c>
      <c r="E25" s="35">
        <v>224</v>
      </c>
      <c r="F25" s="43" t="str">
        <f t="shared" si="1"/>
        <v>N/A</v>
      </c>
      <c r="G25" s="35">
        <v>230</v>
      </c>
      <c r="H25" s="43" t="str">
        <f t="shared" si="2"/>
        <v>N/A</v>
      </c>
      <c r="I25" s="12">
        <v>43.59</v>
      </c>
      <c r="J25" s="12">
        <v>2.6789999999999998</v>
      </c>
      <c r="K25" s="44" t="s">
        <v>732</v>
      </c>
      <c r="L25" s="9" t="str">
        <f t="shared" si="3"/>
        <v>Yes</v>
      </c>
    </row>
    <row r="26" spans="1:12" x14ac:dyDescent="0.2">
      <c r="A26" s="3" t="s">
        <v>987</v>
      </c>
      <c r="B26" s="34" t="s">
        <v>217</v>
      </c>
      <c r="C26" s="35">
        <v>6517</v>
      </c>
      <c r="D26" s="43" t="str">
        <f t="shared" si="0"/>
        <v>N/A</v>
      </c>
      <c r="E26" s="35">
        <v>6075</v>
      </c>
      <c r="F26" s="43" t="str">
        <f t="shared" si="1"/>
        <v>N/A</v>
      </c>
      <c r="G26" s="35">
        <v>5779</v>
      </c>
      <c r="H26" s="43" t="str">
        <f t="shared" si="2"/>
        <v>N/A</v>
      </c>
      <c r="I26" s="12">
        <v>-6.78</v>
      </c>
      <c r="J26" s="12">
        <v>-4.87</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22041</v>
      </c>
      <c r="D28" s="43" t="str">
        <f t="shared" si="0"/>
        <v>N/A</v>
      </c>
      <c r="E28" s="35">
        <v>22700</v>
      </c>
      <c r="F28" s="43" t="str">
        <f t="shared" si="1"/>
        <v>N/A</v>
      </c>
      <c r="G28" s="35">
        <v>23330</v>
      </c>
      <c r="H28" s="43" t="str">
        <f t="shared" si="2"/>
        <v>N/A</v>
      </c>
      <c r="I28" s="12">
        <v>2.99</v>
      </c>
      <c r="J28" s="12">
        <v>2.7749999999999999</v>
      </c>
      <c r="K28" s="44" t="s">
        <v>732</v>
      </c>
      <c r="L28" s="9" t="str">
        <f t="shared" si="3"/>
        <v>Yes</v>
      </c>
    </row>
    <row r="29" spans="1:12" x14ac:dyDescent="0.2">
      <c r="A29" s="3" t="s">
        <v>989</v>
      </c>
      <c r="B29" s="34" t="s">
        <v>217</v>
      </c>
      <c r="C29" s="35">
        <v>18262</v>
      </c>
      <c r="D29" s="43" t="str">
        <f t="shared" si="0"/>
        <v>N/A</v>
      </c>
      <c r="E29" s="35">
        <v>18667</v>
      </c>
      <c r="F29" s="43" t="str">
        <f t="shared" si="1"/>
        <v>N/A</v>
      </c>
      <c r="G29" s="35">
        <v>19065</v>
      </c>
      <c r="H29" s="43" t="str">
        <f t="shared" si="2"/>
        <v>N/A</v>
      </c>
      <c r="I29" s="12">
        <v>2.218</v>
      </c>
      <c r="J29" s="12">
        <v>2.1320000000000001</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298</v>
      </c>
      <c r="D31" s="43" t="str">
        <f t="shared" si="0"/>
        <v>N/A</v>
      </c>
      <c r="E31" s="35">
        <v>420</v>
      </c>
      <c r="F31" s="43" t="str">
        <f t="shared" si="1"/>
        <v>N/A</v>
      </c>
      <c r="G31" s="35">
        <v>478</v>
      </c>
      <c r="H31" s="43" t="str">
        <f t="shared" si="2"/>
        <v>N/A</v>
      </c>
      <c r="I31" s="12">
        <v>40.94</v>
      </c>
      <c r="J31" s="12">
        <v>13.81</v>
      </c>
      <c r="K31" s="44" t="s">
        <v>732</v>
      </c>
      <c r="L31" s="9" t="str">
        <f t="shared" si="3"/>
        <v>Yes</v>
      </c>
    </row>
    <row r="32" spans="1:12" x14ac:dyDescent="0.2">
      <c r="A32" s="3" t="s">
        <v>992</v>
      </c>
      <c r="B32" s="34" t="s">
        <v>217</v>
      </c>
      <c r="C32" s="35">
        <v>3481</v>
      </c>
      <c r="D32" s="43" t="str">
        <f t="shared" si="0"/>
        <v>N/A</v>
      </c>
      <c r="E32" s="35">
        <v>3613</v>
      </c>
      <c r="F32" s="43" t="str">
        <f t="shared" si="1"/>
        <v>N/A</v>
      </c>
      <c r="G32" s="35">
        <v>3787</v>
      </c>
      <c r="H32" s="43" t="str">
        <f t="shared" si="2"/>
        <v>N/A</v>
      </c>
      <c r="I32" s="12">
        <v>3.7919999999999998</v>
      </c>
      <c r="J32" s="12">
        <v>4.8159999999999998</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556418556</v>
      </c>
      <c r="D34" s="43" t="str">
        <f t="shared" si="0"/>
        <v>N/A</v>
      </c>
      <c r="E34" s="46">
        <v>239907896</v>
      </c>
      <c r="F34" s="43" t="str">
        <f t="shared" si="1"/>
        <v>N/A</v>
      </c>
      <c r="G34" s="46">
        <v>209816277</v>
      </c>
      <c r="H34" s="43" t="str">
        <f t="shared" si="2"/>
        <v>N/A</v>
      </c>
      <c r="I34" s="12">
        <v>-56.9</v>
      </c>
      <c r="J34" s="12">
        <v>-12.5</v>
      </c>
      <c r="K34" s="44" t="s">
        <v>732</v>
      </c>
      <c r="L34" s="9" t="str">
        <f t="shared" si="3"/>
        <v>Yes</v>
      </c>
    </row>
    <row r="35" spans="1:12" x14ac:dyDescent="0.2">
      <c r="A35" s="45" t="s">
        <v>1426</v>
      </c>
      <c r="B35" s="34" t="s">
        <v>217</v>
      </c>
      <c r="C35" s="46">
        <v>14743.079304000001</v>
      </c>
      <c r="D35" s="43" t="str">
        <f t="shared" si="0"/>
        <v>N/A</v>
      </c>
      <c r="E35" s="46">
        <v>6322.3500764</v>
      </c>
      <c r="F35" s="43" t="str">
        <f t="shared" si="1"/>
        <v>N/A</v>
      </c>
      <c r="G35" s="46">
        <v>5480.5212883000004</v>
      </c>
      <c r="H35" s="43" t="str">
        <f t="shared" si="2"/>
        <v>N/A</v>
      </c>
      <c r="I35" s="12">
        <v>-57.1</v>
      </c>
      <c r="J35" s="12">
        <v>-13.3</v>
      </c>
      <c r="K35" s="44" t="s">
        <v>732</v>
      </c>
      <c r="L35" s="9" t="str">
        <f t="shared" si="3"/>
        <v>Yes</v>
      </c>
    </row>
    <row r="36" spans="1:12" x14ac:dyDescent="0.2">
      <c r="A36" s="45" t="s">
        <v>1427</v>
      </c>
      <c r="B36" s="34" t="s">
        <v>217</v>
      </c>
      <c r="C36" s="46">
        <v>16333.0659</v>
      </c>
      <c r="D36" s="43" t="str">
        <f t="shared" si="0"/>
        <v>N/A</v>
      </c>
      <c r="E36" s="46">
        <v>15394.500513000001</v>
      </c>
      <c r="F36" s="43" t="str">
        <f t="shared" si="1"/>
        <v>N/A</v>
      </c>
      <c r="G36" s="46">
        <v>35340.454270000002</v>
      </c>
      <c r="H36" s="43" t="str">
        <f t="shared" si="2"/>
        <v>N/A</v>
      </c>
      <c r="I36" s="12">
        <v>-5.75</v>
      </c>
      <c r="J36" s="12">
        <v>129.6</v>
      </c>
      <c r="K36" s="44" t="s">
        <v>732</v>
      </c>
      <c r="L36" s="9" t="str">
        <f t="shared" si="3"/>
        <v>No</v>
      </c>
    </row>
    <row r="37" spans="1:12" x14ac:dyDescent="0.2">
      <c r="A37" s="4" t="s">
        <v>107</v>
      </c>
      <c r="B37" s="34" t="s">
        <v>217</v>
      </c>
      <c r="C37" s="46">
        <v>336269</v>
      </c>
      <c r="D37" s="43" t="str">
        <f t="shared" si="0"/>
        <v>N/A</v>
      </c>
      <c r="E37" s="46">
        <v>289759</v>
      </c>
      <c r="F37" s="43" t="str">
        <f t="shared" si="1"/>
        <v>N/A</v>
      </c>
      <c r="G37" s="46">
        <v>38247</v>
      </c>
      <c r="H37" s="43" t="str">
        <f t="shared" si="2"/>
        <v>N/A</v>
      </c>
      <c r="I37" s="12">
        <v>-13.8</v>
      </c>
      <c r="J37" s="12">
        <v>-86.8</v>
      </c>
      <c r="K37" s="44" t="s">
        <v>732</v>
      </c>
      <c r="L37" s="9" t="str">
        <f t="shared" si="3"/>
        <v>No</v>
      </c>
    </row>
    <row r="38" spans="1:12" x14ac:dyDescent="0.2">
      <c r="A38" s="45" t="s">
        <v>162</v>
      </c>
      <c r="B38" s="47" t="s">
        <v>221</v>
      </c>
      <c r="C38" s="1">
        <v>39</v>
      </c>
      <c r="D38" s="43" t="str">
        <f>IF($B38="N/A","N/A",IF(C38&gt;0,"No",IF(C38&lt;0,"No","Yes")))</f>
        <v>No</v>
      </c>
      <c r="E38" s="1">
        <v>11</v>
      </c>
      <c r="F38" s="43" t="str">
        <f>IF($B38="N/A","N/A",IF(E38&gt;0,"No",IF(E38&lt;0,"No","Yes")))</f>
        <v>No</v>
      </c>
      <c r="G38" s="1">
        <v>11</v>
      </c>
      <c r="H38" s="43" t="str">
        <f>IF($B38="N/A","N/A",IF(G38&gt;0,"No",IF(G38&lt;0,"No","Yes")))</f>
        <v>No</v>
      </c>
      <c r="I38" s="12">
        <v>-92.3</v>
      </c>
      <c r="J38" s="12">
        <v>0</v>
      </c>
      <c r="K38" s="44" t="s">
        <v>732</v>
      </c>
      <c r="L38" s="9" t="str">
        <f t="shared" si="3"/>
        <v>Yes</v>
      </c>
    </row>
    <row r="39" spans="1:12" x14ac:dyDescent="0.2">
      <c r="A39" s="45" t="s">
        <v>160</v>
      </c>
      <c r="B39" s="34" t="s">
        <v>217</v>
      </c>
      <c r="C39" s="46">
        <v>323793</v>
      </c>
      <c r="D39" s="43" t="str">
        <f t="shared" ref="D39:D40" si="4">IF($B39="N/A","N/A",IF(C39&gt;10,"No",IF(C39&lt;-10,"No","Yes")))</f>
        <v>N/A</v>
      </c>
      <c r="E39" s="46">
        <v>2622</v>
      </c>
      <c r="F39" s="43" t="str">
        <f t="shared" ref="F39:F40" si="5">IF($B39="N/A","N/A",IF(E39&gt;10,"No",IF(E39&lt;-10,"No","Yes")))</f>
        <v>N/A</v>
      </c>
      <c r="G39" s="46">
        <v>37767</v>
      </c>
      <c r="H39" s="43" t="str">
        <f t="shared" ref="H39:H40" si="6">IF($B39="N/A","N/A",IF(G39&gt;10,"No",IF(G39&lt;-10,"No","Yes")))</f>
        <v>N/A</v>
      </c>
      <c r="I39" s="12">
        <v>-99.2</v>
      </c>
      <c r="J39" s="12">
        <v>1340</v>
      </c>
      <c r="K39" s="44" t="s">
        <v>732</v>
      </c>
      <c r="L39" s="9" t="str">
        <f t="shared" si="3"/>
        <v>No</v>
      </c>
    </row>
    <row r="40" spans="1:12" x14ac:dyDescent="0.2">
      <c r="A40" s="45" t="s">
        <v>1290</v>
      </c>
      <c r="B40" s="34" t="s">
        <v>217</v>
      </c>
      <c r="C40" s="46">
        <v>8302.3846154000003</v>
      </c>
      <c r="D40" s="43" t="str">
        <f t="shared" si="4"/>
        <v>N/A</v>
      </c>
      <c r="E40" s="46">
        <v>874</v>
      </c>
      <c r="F40" s="43" t="str">
        <f t="shared" si="5"/>
        <v>N/A</v>
      </c>
      <c r="G40" s="46">
        <v>12589</v>
      </c>
      <c r="H40" s="43" t="str">
        <f t="shared" si="6"/>
        <v>N/A</v>
      </c>
      <c r="I40" s="12">
        <v>-89.5</v>
      </c>
      <c r="J40" s="12">
        <v>1340</v>
      </c>
      <c r="K40" s="44" t="s">
        <v>732</v>
      </c>
      <c r="L40" s="9" t="str">
        <f>IF(J40="Div by 0", "N/A", IF(OR(J40="N/A",K40="N/A"),"N/A", IF(J40&gt;VALUE(MID(K40,1,2)), "No", IF(J40&lt;-1*VALUE(MID(K40,1,2)), "No", "Yes"))))</f>
        <v>No</v>
      </c>
    </row>
    <row r="41" spans="1:12" x14ac:dyDescent="0.2">
      <c r="A41" s="3" t="s">
        <v>1428</v>
      </c>
      <c r="B41" s="34" t="s">
        <v>217</v>
      </c>
      <c r="C41" s="46">
        <v>13782.141201</v>
      </c>
      <c r="D41" s="43" t="str">
        <f t="shared" ref="D41:D52" si="7">IF($B41="N/A","N/A",IF(C41&gt;10,"No",IF(C41&lt;-10,"No","Yes")))</f>
        <v>N/A</v>
      </c>
      <c r="E41" s="46">
        <v>1919.8797354999999</v>
      </c>
      <c r="F41" s="43" t="str">
        <f t="shared" ref="F41:F52" si="8">IF($B41="N/A","N/A",IF(E41&gt;10,"No",IF(E41&lt;-10,"No","Yes")))</f>
        <v>N/A</v>
      </c>
      <c r="G41" s="46">
        <v>640.64467553999998</v>
      </c>
      <c r="H41" s="43" t="str">
        <f t="shared" ref="H41:H52" si="9">IF($B41="N/A","N/A",IF(G41&gt;10,"No",IF(G41&lt;-10,"No","Yes")))</f>
        <v>N/A</v>
      </c>
      <c r="I41" s="12">
        <v>-86.1</v>
      </c>
      <c r="J41" s="12">
        <v>-66.599999999999994</v>
      </c>
      <c r="K41" s="44" t="s">
        <v>732</v>
      </c>
      <c r="L41" s="9" t="str">
        <f t="shared" ref="L41:L52" si="10">IF(J41="Div by 0", "N/A", IF(K41="N/A","N/A", IF(J41&gt;VALUE(MID(K41,1,2)), "No", IF(J41&lt;-1*VALUE(MID(K41,1,2)), "No", "Yes"))))</f>
        <v>No</v>
      </c>
    </row>
    <row r="42" spans="1:12" x14ac:dyDescent="0.2">
      <c r="A42" s="3" t="s">
        <v>1429</v>
      </c>
      <c r="B42" s="34" t="s">
        <v>217</v>
      </c>
      <c r="C42" s="46">
        <v>6807.0085798</v>
      </c>
      <c r="D42" s="43" t="str">
        <f t="shared" si="7"/>
        <v>N/A</v>
      </c>
      <c r="E42" s="46">
        <v>664.05823702999999</v>
      </c>
      <c r="F42" s="43" t="str">
        <f t="shared" si="8"/>
        <v>N/A</v>
      </c>
      <c r="G42" s="46">
        <v>128.48488635999999</v>
      </c>
      <c r="H42" s="43" t="str">
        <f t="shared" si="9"/>
        <v>N/A</v>
      </c>
      <c r="I42" s="12">
        <v>-90.2</v>
      </c>
      <c r="J42" s="12">
        <v>-80.7</v>
      </c>
      <c r="K42" s="44" t="s">
        <v>732</v>
      </c>
      <c r="L42" s="9" t="str">
        <f t="shared" si="10"/>
        <v>No</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4328.0897435999996</v>
      </c>
      <c r="D44" s="43" t="str">
        <f t="shared" si="7"/>
        <v>N/A</v>
      </c>
      <c r="E44" s="46">
        <v>2319.1696428999999</v>
      </c>
      <c r="F44" s="43" t="str">
        <f t="shared" si="8"/>
        <v>N/A</v>
      </c>
      <c r="G44" s="46">
        <v>1231.8782609</v>
      </c>
      <c r="H44" s="43" t="str">
        <f t="shared" si="9"/>
        <v>N/A</v>
      </c>
      <c r="I44" s="12">
        <v>-46.4</v>
      </c>
      <c r="J44" s="12">
        <v>-46.9</v>
      </c>
      <c r="K44" s="44" t="s">
        <v>732</v>
      </c>
      <c r="L44" s="9" t="str">
        <f t="shared" si="10"/>
        <v>No</v>
      </c>
    </row>
    <row r="45" spans="1:12" x14ac:dyDescent="0.2">
      <c r="A45" s="3" t="s">
        <v>1432</v>
      </c>
      <c r="B45" s="34" t="s">
        <v>217</v>
      </c>
      <c r="C45" s="46">
        <v>23489.147000000001</v>
      </c>
      <c r="D45" s="43" t="str">
        <f t="shared" si="7"/>
        <v>N/A</v>
      </c>
      <c r="E45" s="46">
        <v>3729.6640329000002</v>
      </c>
      <c r="F45" s="43" t="str">
        <f t="shared" si="8"/>
        <v>N/A</v>
      </c>
      <c r="G45" s="46">
        <v>1397.0077868000001</v>
      </c>
      <c r="H45" s="43" t="str">
        <f t="shared" si="9"/>
        <v>N/A</v>
      </c>
      <c r="I45" s="12">
        <v>-84.1</v>
      </c>
      <c r="J45" s="12">
        <v>-62.5</v>
      </c>
      <c r="K45" s="44" t="s">
        <v>732</v>
      </c>
      <c r="L45" s="9" t="str">
        <f t="shared" si="10"/>
        <v>No</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15517.512273</v>
      </c>
      <c r="D47" s="43" t="str">
        <f t="shared" si="7"/>
        <v>N/A</v>
      </c>
      <c r="E47" s="46">
        <v>9266.6139648000008</v>
      </c>
      <c r="F47" s="43" t="str">
        <f t="shared" si="8"/>
        <v>N/A</v>
      </c>
      <c r="G47" s="46">
        <v>8578.7567937999993</v>
      </c>
      <c r="H47" s="43" t="str">
        <f t="shared" si="9"/>
        <v>N/A</v>
      </c>
      <c r="I47" s="12">
        <v>-40.299999999999997</v>
      </c>
      <c r="J47" s="12">
        <v>-7.42</v>
      </c>
      <c r="K47" s="44" t="s">
        <v>732</v>
      </c>
      <c r="L47" s="9" t="str">
        <f t="shared" si="10"/>
        <v>Yes</v>
      </c>
    </row>
    <row r="48" spans="1:12" x14ac:dyDescent="0.2">
      <c r="A48" s="3" t="s">
        <v>1435</v>
      </c>
      <c r="B48" s="47" t="s">
        <v>217</v>
      </c>
      <c r="C48" s="14">
        <v>11542.529789</v>
      </c>
      <c r="D48" s="11" t="str">
        <f t="shared" si="7"/>
        <v>N/A</v>
      </c>
      <c r="E48" s="14">
        <v>5509.3430116999998</v>
      </c>
      <c r="F48" s="11" t="str">
        <f t="shared" si="8"/>
        <v>N/A</v>
      </c>
      <c r="G48" s="14">
        <v>4631.7928664999999</v>
      </c>
      <c r="H48" s="11" t="str">
        <f t="shared" si="9"/>
        <v>N/A</v>
      </c>
      <c r="I48" s="56">
        <v>-52.3</v>
      </c>
      <c r="J48" s="56">
        <v>-15.9</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2922.0268455999999</v>
      </c>
      <c r="D50" s="11" t="str">
        <f t="shared" si="7"/>
        <v>N/A</v>
      </c>
      <c r="E50" s="14">
        <v>3298.9119047999998</v>
      </c>
      <c r="F50" s="11" t="str">
        <f t="shared" si="8"/>
        <v>N/A</v>
      </c>
      <c r="G50" s="14">
        <v>1328.4644350999999</v>
      </c>
      <c r="H50" s="11" t="str">
        <f t="shared" si="9"/>
        <v>N/A</v>
      </c>
      <c r="I50" s="56">
        <v>12.9</v>
      </c>
      <c r="J50" s="56">
        <v>-59.7</v>
      </c>
      <c r="K50" s="47" t="s">
        <v>732</v>
      </c>
      <c r="L50" s="9" t="str">
        <f t="shared" si="10"/>
        <v>No</v>
      </c>
    </row>
    <row r="51" spans="1:12" x14ac:dyDescent="0.2">
      <c r="A51" s="3" t="s">
        <v>1438</v>
      </c>
      <c r="B51" s="47" t="s">
        <v>217</v>
      </c>
      <c r="C51" s="14">
        <v>37449.309107000001</v>
      </c>
      <c r="D51" s="11" t="str">
        <f t="shared" si="7"/>
        <v>N/A</v>
      </c>
      <c r="E51" s="14">
        <v>29372.734015999999</v>
      </c>
      <c r="F51" s="11" t="str">
        <f t="shared" si="8"/>
        <v>N/A</v>
      </c>
      <c r="G51" s="14">
        <v>29364.208871999999</v>
      </c>
      <c r="H51" s="11" t="str">
        <f t="shared" si="9"/>
        <v>N/A</v>
      </c>
      <c r="I51" s="56">
        <v>-21.6</v>
      </c>
      <c r="J51" s="56">
        <v>-2.9000000000000001E-2</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11691238</v>
      </c>
      <c r="D53" s="43" t="str">
        <f t="shared" ref="D53:D122" si="11">IF($B53="N/A","N/A",IF(C53&gt;10,"No",IF(C53&lt;-10,"No","Yes")))</f>
        <v>N/A</v>
      </c>
      <c r="E53" s="46">
        <v>2792452</v>
      </c>
      <c r="F53" s="43" t="str">
        <f t="shared" ref="F53:F122" si="12">IF($B53="N/A","N/A",IF(E53&gt;10,"No",IF(E53&lt;-10,"No","Yes")))</f>
        <v>N/A</v>
      </c>
      <c r="G53" s="46">
        <v>2730139</v>
      </c>
      <c r="H53" s="43" t="str">
        <f t="shared" ref="H53:H122" si="13">IF($B53="N/A","N/A",IF(G53&gt;10,"No",IF(G53&lt;-10,"No","Yes")))</f>
        <v>N/A</v>
      </c>
      <c r="I53" s="12">
        <v>-76.099999999999994</v>
      </c>
      <c r="J53" s="12">
        <v>-2.23</v>
      </c>
      <c r="K53" s="44" t="s">
        <v>732</v>
      </c>
      <c r="L53" s="9" t="str">
        <f t="shared" ref="L53:L113" si="14">IF(J53="Div by 0", "N/A", IF(K53="N/A","N/A", IF(J53&gt;VALUE(MID(K53,1,2)), "No", IF(J53&lt;-1*VALUE(MID(K53,1,2)), "No", "Yes"))))</f>
        <v>Yes</v>
      </c>
    </row>
    <row r="54" spans="1:12" x14ac:dyDescent="0.2">
      <c r="A54" s="45" t="s">
        <v>598</v>
      </c>
      <c r="B54" s="34" t="s">
        <v>217</v>
      </c>
      <c r="C54" s="35">
        <v>3599</v>
      </c>
      <c r="D54" s="43" t="str">
        <f t="shared" si="11"/>
        <v>N/A</v>
      </c>
      <c r="E54" s="35">
        <v>779</v>
      </c>
      <c r="F54" s="43" t="str">
        <f t="shared" si="12"/>
        <v>N/A</v>
      </c>
      <c r="G54" s="35">
        <v>337</v>
      </c>
      <c r="H54" s="43" t="str">
        <f t="shared" si="13"/>
        <v>N/A</v>
      </c>
      <c r="I54" s="12">
        <v>-78.400000000000006</v>
      </c>
      <c r="J54" s="12">
        <v>-56.7</v>
      </c>
      <c r="K54" s="44" t="s">
        <v>732</v>
      </c>
      <c r="L54" s="9" t="str">
        <f t="shared" si="14"/>
        <v>No</v>
      </c>
    </row>
    <row r="55" spans="1:12" x14ac:dyDescent="0.2">
      <c r="A55" s="45" t="s">
        <v>1440</v>
      </c>
      <c r="B55" s="34" t="s">
        <v>217</v>
      </c>
      <c r="C55" s="46">
        <v>3248.4684634999999</v>
      </c>
      <c r="D55" s="43" t="str">
        <f t="shared" si="11"/>
        <v>N/A</v>
      </c>
      <c r="E55" s="46">
        <v>3584.6623877000002</v>
      </c>
      <c r="F55" s="43" t="str">
        <f t="shared" si="12"/>
        <v>N/A</v>
      </c>
      <c r="G55" s="46">
        <v>8101.3026706000001</v>
      </c>
      <c r="H55" s="43" t="str">
        <f t="shared" si="13"/>
        <v>N/A</v>
      </c>
      <c r="I55" s="12">
        <v>10.35</v>
      </c>
      <c r="J55" s="12">
        <v>126</v>
      </c>
      <c r="K55" s="44" t="s">
        <v>732</v>
      </c>
      <c r="L55" s="9" t="str">
        <f t="shared" si="14"/>
        <v>No</v>
      </c>
    </row>
    <row r="56" spans="1:12" x14ac:dyDescent="0.2">
      <c r="A56" s="45" t="s">
        <v>1441</v>
      </c>
      <c r="B56" s="34" t="s">
        <v>217</v>
      </c>
      <c r="C56" s="35">
        <v>2.1150319532999999</v>
      </c>
      <c r="D56" s="43" t="str">
        <f t="shared" si="11"/>
        <v>N/A</v>
      </c>
      <c r="E56" s="35">
        <v>2.2554557124999999</v>
      </c>
      <c r="F56" s="43" t="str">
        <f t="shared" si="12"/>
        <v>N/A</v>
      </c>
      <c r="G56" s="35">
        <v>4.9881305638000004</v>
      </c>
      <c r="H56" s="43" t="str">
        <f t="shared" si="13"/>
        <v>N/A</v>
      </c>
      <c r="I56" s="12">
        <v>6.6390000000000002</v>
      </c>
      <c r="J56" s="12">
        <v>121.2</v>
      </c>
      <c r="K56" s="44" t="s">
        <v>732</v>
      </c>
      <c r="L56" s="9" t="str">
        <f t="shared" si="14"/>
        <v>No</v>
      </c>
    </row>
    <row r="57" spans="1:12" ht="25.5" x14ac:dyDescent="0.2">
      <c r="A57" s="45" t="s">
        <v>599</v>
      </c>
      <c r="B57" s="34" t="s">
        <v>217</v>
      </c>
      <c r="C57" s="46">
        <v>46582</v>
      </c>
      <c r="D57" s="43" t="str">
        <f t="shared" si="11"/>
        <v>N/A</v>
      </c>
      <c r="E57" s="46">
        <v>31462</v>
      </c>
      <c r="F57" s="43" t="str">
        <f t="shared" si="12"/>
        <v>N/A</v>
      </c>
      <c r="G57" s="46">
        <v>3300</v>
      </c>
      <c r="H57" s="43" t="str">
        <f t="shared" si="13"/>
        <v>N/A</v>
      </c>
      <c r="I57" s="12">
        <v>-32.5</v>
      </c>
      <c r="J57" s="12">
        <v>-89.5</v>
      </c>
      <c r="K57" s="44" t="s">
        <v>732</v>
      </c>
      <c r="L57" s="9" t="str">
        <f t="shared" si="14"/>
        <v>No</v>
      </c>
    </row>
    <row r="58" spans="1:12" x14ac:dyDescent="0.2">
      <c r="A58" s="45" t="s">
        <v>600</v>
      </c>
      <c r="B58" s="34" t="s">
        <v>217</v>
      </c>
      <c r="C58" s="35">
        <v>41</v>
      </c>
      <c r="D58" s="43" t="str">
        <f t="shared" si="11"/>
        <v>N/A</v>
      </c>
      <c r="E58" s="35">
        <v>22</v>
      </c>
      <c r="F58" s="43" t="str">
        <f t="shared" si="12"/>
        <v>N/A</v>
      </c>
      <c r="G58" s="35">
        <v>11</v>
      </c>
      <c r="H58" s="43" t="str">
        <f t="shared" si="13"/>
        <v>N/A</v>
      </c>
      <c r="I58" s="12">
        <v>-46.3</v>
      </c>
      <c r="J58" s="12">
        <v>-86.4</v>
      </c>
      <c r="K58" s="44" t="s">
        <v>732</v>
      </c>
      <c r="L58" s="9" t="str">
        <f t="shared" si="14"/>
        <v>No</v>
      </c>
    </row>
    <row r="59" spans="1:12" x14ac:dyDescent="0.2">
      <c r="A59" s="45" t="s">
        <v>1442</v>
      </c>
      <c r="B59" s="34" t="s">
        <v>217</v>
      </c>
      <c r="C59" s="46">
        <v>1136.1463415000001</v>
      </c>
      <c r="D59" s="43" t="str">
        <f t="shared" si="11"/>
        <v>N/A</v>
      </c>
      <c r="E59" s="46">
        <v>1430.0909091000001</v>
      </c>
      <c r="F59" s="43" t="str">
        <f t="shared" si="12"/>
        <v>N/A</v>
      </c>
      <c r="G59" s="46">
        <v>1100</v>
      </c>
      <c r="H59" s="43" t="str">
        <f t="shared" si="13"/>
        <v>N/A</v>
      </c>
      <c r="I59" s="12">
        <v>25.87</v>
      </c>
      <c r="J59" s="12">
        <v>-23.1</v>
      </c>
      <c r="K59" s="44" t="s">
        <v>732</v>
      </c>
      <c r="L59" s="9" t="str">
        <f t="shared" si="14"/>
        <v>Yes</v>
      </c>
    </row>
    <row r="60" spans="1:12" ht="25.5" x14ac:dyDescent="0.2">
      <c r="A60" s="45" t="s">
        <v>601</v>
      </c>
      <c r="B60" s="34" t="s">
        <v>217</v>
      </c>
      <c r="C60" s="46">
        <v>31437</v>
      </c>
      <c r="D60" s="43" t="str">
        <f t="shared" si="11"/>
        <v>N/A</v>
      </c>
      <c r="E60" s="46">
        <v>77220</v>
      </c>
      <c r="F60" s="43" t="str">
        <f t="shared" si="12"/>
        <v>N/A</v>
      </c>
      <c r="G60" s="46">
        <v>177021</v>
      </c>
      <c r="H60" s="43" t="str">
        <f t="shared" si="13"/>
        <v>N/A</v>
      </c>
      <c r="I60" s="12">
        <v>145.6</v>
      </c>
      <c r="J60" s="12">
        <v>129.19999999999999</v>
      </c>
      <c r="K60" s="44" t="s">
        <v>732</v>
      </c>
      <c r="L60" s="9" t="str">
        <f t="shared" si="14"/>
        <v>No</v>
      </c>
    </row>
    <row r="61" spans="1:12" x14ac:dyDescent="0.2">
      <c r="A61" s="4" t="s">
        <v>602</v>
      </c>
      <c r="B61" s="47" t="s">
        <v>217</v>
      </c>
      <c r="C61" s="1">
        <v>11</v>
      </c>
      <c r="D61" s="11" t="str">
        <f t="shared" si="11"/>
        <v>N/A</v>
      </c>
      <c r="E61" s="1">
        <v>11</v>
      </c>
      <c r="F61" s="11" t="str">
        <f t="shared" si="12"/>
        <v>N/A</v>
      </c>
      <c r="G61" s="1">
        <v>11</v>
      </c>
      <c r="H61" s="11" t="str">
        <f t="shared" si="13"/>
        <v>N/A</v>
      </c>
      <c r="I61" s="56">
        <v>-83.3</v>
      </c>
      <c r="J61" s="56">
        <v>200</v>
      </c>
      <c r="K61" s="47" t="s">
        <v>732</v>
      </c>
      <c r="L61" s="9" t="str">
        <f t="shared" si="14"/>
        <v>No</v>
      </c>
    </row>
    <row r="62" spans="1:12" ht="25.5" x14ac:dyDescent="0.2">
      <c r="A62" s="4" t="s">
        <v>1443</v>
      </c>
      <c r="B62" s="47" t="s">
        <v>217</v>
      </c>
      <c r="C62" s="14">
        <v>5239.5</v>
      </c>
      <c r="D62" s="11" t="str">
        <f t="shared" si="11"/>
        <v>N/A</v>
      </c>
      <c r="E62" s="14">
        <v>77220</v>
      </c>
      <c r="F62" s="11" t="str">
        <f t="shared" si="12"/>
        <v>N/A</v>
      </c>
      <c r="G62" s="14">
        <v>59007</v>
      </c>
      <c r="H62" s="11" t="str">
        <f t="shared" si="13"/>
        <v>N/A</v>
      </c>
      <c r="I62" s="56">
        <v>1374</v>
      </c>
      <c r="J62" s="56">
        <v>-23.6</v>
      </c>
      <c r="K62" s="47" t="s">
        <v>732</v>
      </c>
      <c r="L62" s="9" t="str">
        <f t="shared" si="14"/>
        <v>Yes</v>
      </c>
    </row>
    <row r="63" spans="1:12" x14ac:dyDescent="0.2">
      <c r="A63" s="4" t="s">
        <v>603</v>
      </c>
      <c r="B63" s="47" t="s">
        <v>217</v>
      </c>
      <c r="C63" s="14">
        <v>14343463</v>
      </c>
      <c r="D63" s="11" t="str">
        <f t="shared" si="11"/>
        <v>N/A</v>
      </c>
      <c r="E63" s="14">
        <v>15007624</v>
      </c>
      <c r="F63" s="11" t="str">
        <f t="shared" si="12"/>
        <v>N/A</v>
      </c>
      <c r="G63" s="14">
        <v>16082864</v>
      </c>
      <c r="H63" s="11" t="str">
        <f t="shared" si="13"/>
        <v>N/A</v>
      </c>
      <c r="I63" s="56">
        <v>4.63</v>
      </c>
      <c r="J63" s="56">
        <v>7.165</v>
      </c>
      <c r="K63" s="47" t="s">
        <v>732</v>
      </c>
      <c r="L63" s="9" t="str">
        <f t="shared" si="14"/>
        <v>Yes</v>
      </c>
    </row>
    <row r="64" spans="1:12" x14ac:dyDescent="0.2">
      <c r="A64" s="4" t="s">
        <v>604</v>
      </c>
      <c r="B64" s="47" t="s">
        <v>217</v>
      </c>
      <c r="C64" s="1">
        <v>183</v>
      </c>
      <c r="D64" s="11" t="str">
        <f t="shared" si="11"/>
        <v>N/A</v>
      </c>
      <c r="E64" s="1">
        <v>186</v>
      </c>
      <c r="F64" s="11" t="str">
        <f t="shared" si="12"/>
        <v>N/A</v>
      </c>
      <c r="G64" s="1">
        <v>189</v>
      </c>
      <c r="H64" s="11" t="str">
        <f t="shared" si="13"/>
        <v>N/A</v>
      </c>
      <c r="I64" s="56">
        <v>1.639</v>
      </c>
      <c r="J64" s="56">
        <v>1.613</v>
      </c>
      <c r="K64" s="47" t="s">
        <v>732</v>
      </c>
      <c r="L64" s="9" t="str">
        <f t="shared" si="14"/>
        <v>Yes</v>
      </c>
    </row>
    <row r="65" spans="1:12" x14ac:dyDescent="0.2">
      <c r="A65" s="4" t="s">
        <v>1444</v>
      </c>
      <c r="B65" s="47" t="s">
        <v>217</v>
      </c>
      <c r="C65" s="14">
        <v>78379.579234999997</v>
      </c>
      <c r="D65" s="11" t="str">
        <f t="shared" si="11"/>
        <v>N/A</v>
      </c>
      <c r="E65" s="14">
        <v>80686.150538000002</v>
      </c>
      <c r="F65" s="11" t="str">
        <f t="shared" si="12"/>
        <v>N/A</v>
      </c>
      <c r="G65" s="14">
        <v>85094.518519000005</v>
      </c>
      <c r="H65" s="11" t="str">
        <f t="shared" si="13"/>
        <v>N/A</v>
      </c>
      <c r="I65" s="56">
        <v>2.9430000000000001</v>
      </c>
      <c r="J65" s="56">
        <v>5.4640000000000004</v>
      </c>
      <c r="K65" s="47" t="s">
        <v>732</v>
      </c>
      <c r="L65" s="9" t="str">
        <f t="shared" si="14"/>
        <v>Yes</v>
      </c>
    </row>
    <row r="66" spans="1:12" x14ac:dyDescent="0.2">
      <c r="A66" s="4" t="s">
        <v>605</v>
      </c>
      <c r="B66" s="47" t="s">
        <v>217</v>
      </c>
      <c r="C66" s="14">
        <v>130070264</v>
      </c>
      <c r="D66" s="11" t="str">
        <f t="shared" si="11"/>
        <v>N/A</v>
      </c>
      <c r="E66" s="14">
        <v>15549665</v>
      </c>
      <c r="F66" s="11" t="str">
        <f t="shared" si="12"/>
        <v>N/A</v>
      </c>
      <c r="G66" s="14">
        <v>2102346</v>
      </c>
      <c r="H66" s="11" t="str">
        <f t="shared" si="13"/>
        <v>N/A</v>
      </c>
      <c r="I66" s="56">
        <v>-88</v>
      </c>
      <c r="J66" s="56">
        <v>-86.5</v>
      </c>
      <c r="K66" s="47" t="s">
        <v>732</v>
      </c>
      <c r="L66" s="9" t="str">
        <f t="shared" si="14"/>
        <v>No</v>
      </c>
    </row>
    <row r="67" spans="1:12" x14ac:dyDescent="0.2">
      <c r="A67" s="4" t="s">
        <v>606</v>
      </c>
      <c r="B67" s="47" t="s">
        <v>217</v>
      </c>
      <c r="C67" s="1">
        <v>4970</v>
      </c>
      <c r="D67" s="11" t="str">
        <f t="shared" si="11"/>
        <v>N/A</v>
      </c>
      <c r="E67" s="1">
        <v>1588</v>
      </c>
      <c r="F67" s="11" t="str">
        <f t="shared" si="12"/>
        <v>N/A</v>
      </c>
      <c r="G67" s="1">
        <v>376</v>
      </c>
      <c r="H67" s="11" t="str">
        <f t="shared" si="13"/>
        <v>N/A</v>
      </c>
      <c r="I67" s="56">
        <v>-68</v>
      </c>
      <c r="J67" s="56">
        <v>-76.3</v>
      </c>
      <c r="K67" s="47" t="s">
        <v>732</v>
      </c>
      <c r="L67" s="9" t="str">
        <f t="shared" si="14"/>
        <v>No</v>
      </c>
    </row>
    <row r="68" spans="1:12" x14ac:dyDescent="0.2">
      <c r="A68" s="4" t="s">
        <v>1445</v>
      </c>
      <c r="B68" s="47" t="s">
        <v>217</v>
      </c>
      <c r="C68" s="14">
        <v>26171.079276</v>
      </c>
      <c r="D68" s="11" t="str">
        <f t="shared" si="11"/>
        <v>N/A</v>
      </c>
      <c r="E68" s="14">
        <v>9791.9804786000004</v>
      </c>
      <c r="F68" s="11" t="str">
        <f t="shared" si="12"/>
        <v>N/A</v>
      </c>
      <c r="G68" s="14">
        <v>5591.3457447000001</v>
      </c>
      <c r="H68" s="11" t="str">
        <f t="shared" si="13"/>
        <v>N/A</v>
      </c>
      <c r="I68" s="56">
        <v>-62.6</v>
      </c>
      <c r="J68" s="56">
        <v>-42.9</v>
      </c>
      <c r="K68" s="47" t="s">
        <v>732</v>
      </c>
      <c r="L68" s="9" t="str">
        <f t="shared" si="14"/>
        <v>No</v>
      </c>
    </row>
    <row r="69" spans="1:12" ht="25.5" x14ac:dyDescent="0.2">
      <c r="A69" s="4" t="s">
        <v>607</v>
      </c>
      <c r="B69" s="47" t="s">
        <v>217</v>
      </c>
      <c r="C69" s="14">
        <v>7167982</v>
      </c>
      <c r="D69" s="11" t="str">
        <f t="shared" si="11"/>
        <v>N/A</v>
      </c>
      <c r="E69" s="14">
        <v>1712617</v>
      </c>
      <c r="F69" s="11" t="str">
        <f t="shared" si="12"/>
        <v>N/A</v>
      </c>
      <c r="G69" s="14">
        <v>843566</v>
      </c>
      <c r="H69" s="11" t="str">
        <f t="shared" si="13"/>
        <v>N/A</v>
      </c>
      <c r="I69" s="56">
        <v>-76.099999999999994</v>
      </c>
      <c r="J69" s="56">
        <v>-50.7</v>
      </c>
      <c r="K69" s="47" t="s">
        <v>732</v>
      </c>
      <c r="L69" s="9" t="str">
        <f t="shared" si="14"/>
        <v>No</v>
      </c>
    </row>
    <row r="70" spans="1:12" x14ac:dyDescent="0.2">
      <c r="A70" s="4" t="s">
        <v>608</v>
      </c>
      <c r="B70" s="47" t="s">
        <v>217</v>
      </c>
      <c r="C70" s="1">
        <v>27328</v>
      </c>
      <c r="D70" s="11" t="str">
        <f t="shared" si="11"/>
        <v>N/A</v>
      </c>
      <c r="E70" s="1">
        <v>8911</v>
      </c>
      <c r="F70" s="11" t="str">
        <f t="shared" si="12"/>
        <v>N/A</v>
      </c>
      <c r="G70" s="1">
        <v>3653</v>
      </c>
      <c r="H70" s="11" t="str">
        <f t="shared" si="13"/>
        <v>N/A</v>
      </c>
      <c r="I70" s="56">
        <v>-67.400000000000006</v>
      </c>
      <c r="J70" s="56">
        <v>-59</v>
      </c>
      <c r="K70" s="47" t="s">
        <v>732</v>
      </c>
      <c r="L70" s="9" t="str">
        <f t="shared" si="14"/>
        <v>No</v>
      </c>
    </row>
    <row r="71" spans="1:12" x14ac:dyDescent="0.2">
      <c r="A71" s="4" t="s">
        <v>1446</v>
      </c>
      <c r="B71" s="47" t="s">
        <v>217</v>
      </c>
      <c r="C71" s="14">
        <v>262.29442330000001</v>
      </c>
      <c r="D71" s="11" t="str">
        <f t="shared" si="11"/>
        <v>N/A</v>
      </c>
      <c r="E71" s="14">
        <v>192.19133654999999</v>
      </c>
      <c r="F71" s="11" t="str">
        <f t="shared" si="12"/>
        <v>N/A</v>
      </c>
      <c r="G71" s="14">
        <v>230.92417191000001</v>
      </c>
      <c r="H71" s="11" t="str">
        <f t="shared" si="13"/>
        <v>N/A</v>
      </c>
      <c r="I71" s="56">
        <v>-26.7</v>
      </c>
      <c r="J71" s="56">
        <v>20.149999999999999</v>
      </c>
      <c r="K71" s="47" t="s">
        <v>732</v>
      </c>
      <c r="L71" s="9" t="str">
        <f t="shared" si="14"/>
        <v>Yes</v>
      </c>
    </row>
    <row r="72" spans="1:12" x14ac:dyDescent="0.2">
      <c r="A72" s="4" t="s">
        <v>609</v>
      </c>
      <c r="B72" s="47" t="s">
        <v>217</v>
      </c>
      <c r="C72" s="14">
        <v>3026840</v>
      </c>
      <c r="D72" s="11" t="str">
        <f t="shared" si="11"/>
        <v>N/A</v>
      </c>
      <c r="E72" s="14">
        <v>920642</v>
      </c>
      <c r="F72" s="11" t="str">
        <f t="shared" si="12"/>
        <v>N/A</v>
      </c>
      <c r="G72" s="14">
        <v>691131</v>
      </c>
      <c r="H72" s="11" t="str">
        <f t="shared" si="13"/>
        <v>N/A</v>
      </c>
      <c r="I72" s="56">
        <v>-69.599999999999994</v>
      </c>
      <c r="J72" s="56">
        <v>-24.9</v>
      </c>
      <c r="K72" s="47" t="s">
        <v>732</v>
      </c>
      <c r="L72" s="9" t="str">
        <f t="shared" si="14"/>
        <v>Yes</v>
      </c>
    </row>
    <row r="73" spans="1:12" x14ac:dyDescent="0.2">
      <c r="A73" s="4" t="s">
        <v>610</v>
      </c>
      <c r="B73" s="47" t="s">
        <v>217</v>
      </c>
      <c r="C73" s="1">
        <v>5517</v>
      </c>
      <c r="D73" s="11" t="str">
        <f t="shared" si="11"/>
        <v>N/A</v>
      </c>
      <c r="E73" s="1">
        <v>2081</v>
      </c>
      <c r="F73" s="11" t="str">
        <f t="shared" si="12"/>
        <v>N/A</v>
      </c>
      <c r="G73" s="1">
        <v>1558</v>
      </c>
      <c r="H73" s="11" t="str">
        <f t="shared" si="13"/>
        <v>N/A</v>
      </c>
      <c r="I73" s="56">
        <v>-62.3</v>
      </c>
      <c r="J73" s="56">
        <v>-25.1</v>
      </c>
      <c r="K73" s="47" t="s">
        <v>732</v>
      </c>
      <c r="L73" s="9" t="str">
        <f t="shared" si="14"/>
        <v>Yes</v>
      </c>
    </row>
    <row r="74" spans="1:12" x14ac:dyDescent="0.2">
      <c r="A74" s="4" t="s">
        <v>1447</v>
      </c>
      <c r="B74" s="47" t="s">
        <v>217</v>
      </c>
      <c r="C74" s="14">
        <v>548.63875295000003</v>
      </c>
      <c r="D74" s="11" t="str">
        <f t="shared" si="11"/>
        <v>N/A</v>
      </c>
      <c r="E74" s="14">
        <v>442.40365208999998</v>
      </c>
      <c r="F74" s="11" t="str">
        <f t="shared" si="12"/>
        <v>N/A</v>
      </c>
      <c r="G74" s="14">
        <v>443.60141206999998</v>
      </c>
      <c r="H74" s="11" t="str">
        <f t="shared" si="13"/>
        <v>N/A</v>
      </c>
      <c r="I74" s="56">
        <v>-19.399999999999999</v>
      </c>
      <c r="J74" s="56">
        <v>0.2707</v>
      </c>
      <c r="K74" s="47" t="s">
        <v>732</v>
      </c>
      <c r="L74" s="9" t="str">
        <f t="shared" si="14"/>
        <v>Yes</v>
      </c>
    </row>
    <row r="75" spans="1:12" ht="25.5" x14ac:dyDescent="0.2">
      <c r="A75" s="4" t="s">
        <v>611</v>
      </c>
      <c r="B75" s="47" t="s">
        <v>217</v>
      </c>
      <c r="C75" s="14">
        <v>565431</v>
      </c>
      <c r="D75" s="11" t="str">
        <f t="shared" si="11"/>
        <v>N/A</v>
      </c>
      <c r="E75" s="14">
        <v>148548</v>
      </c>
      <c r="F75" s="11" t="str">
        <f t="shared" si="12"/>
        <v>N/A</v>
      </c>
      <c r="G75" s="14">
        <v>81331</v>
      </c>
      <c r="H75" s="11" t="str">
        <f t="shared" si="13"/>
        <v>N/A</v>
      </c>
      <c r="I75" s="56">
        <v>-73.7</v>
      </c>
      <c r="J75" s="56">
        <v>-45.2</v>
      </c>
      <c r="K75" s="47" t="s">
        <v>732</v>
      </c>
      <c r="L75" s="9" t="str">
        <f t="shared" si="14"/>
        <v>No</v>
      </c>
    </row>
    <row r="76" spans="1:12" x14ac:dyDescent="0.2">
      <c r="A76" s="45" t="s">
        <v>612</v>
      </c>
      <c r="B76" s="34" t="s">
        <v>217</v>
      </c>
      <c r="C76" s="35">
        <v>9923</v>
      </c>
      <c r="D76" s="43" t="str">
        <f t="shared" si="11"/>
        <v>N/A</v>
      </c>
      <c r="E76" s="35">
        <v>2353</v>
      </c>
      <c r="F76" s="43" t="str">
        <f t="shared" si="12"/>
        <v>N/A</v>
      </c>
      <c r="G76" s="35">
        <v>1157</v>
      </c>
      <c r="H76" s="43" t="str">
        <f t="shared" si="13"/>
        <v>N/A</v>
      </c>
      <c r="I76" s="12">
        <v>-76.3</v>
      </c>
      <c r="J76" s="12">
        <v>-50.8</v>
      </c>
      <c r="K76" s="44" t="s">
        <v>732</v>
      </c>
      <c r="L76" s="9" t="str">
        <f t="shared" si="14"/>
        <v>No</v>
      </c>
    </row>
    <row r="77" spans="1:12" ht="25.5" x14ac:dyDescent="0.2">
      <c r="A77" s="45" t="s">
        <v>1448</v>
      </c>
      <c r="B77" s="34" t="s">
        <v>217</v>
      </c>
      <c r="C77" s="46">
        <v>56.981860324000003</v>
      </c>
      <c r="D77" s="43" t="str">
        <f t="shared" si="11"/>
        <v>N/A</v>
      </c>
      <c r="E77" s="46">
        <v>63.131321716999999</v>
      </c>
      <c r="F77" s="43" t="str">
        <f t="shared" si="12"/>
        <v>N/A</v>
      </c>
      <c r="G77" s="46">
        <v>70.294727743999999</v>
      </c>
      <c r="H77" s="43" t="str">
        <f t="shared" si="13"/>
        <v>N/A</v>
      </c>
      <c r="I77" s="12">
        <v>10.79</v>
      </c>
      <c r="J77" s="12">
        <v>11.35</v>
      </c>
      <c r="K77" s="44" t="s">
        <v>732</v>
      </c>
      <c r="L77" s="9" t="str">
        <f t="shared" si="14"/>
        <v>Yes</v>
      </c>
    </row>
    <row r="78" spans="1:12" ht="25.5" x14ac:dyDescent="0.2">
      <c r="A78" s="45" t="s">
        <v>613</v>
      </c>
      <c r="B78" s="34" t="s">
        <v>217</v>
      </c>
      <c r="C78" s="46">
        <v>3192246</v>
      </c>
      <c r="D78" s="43" t="str">
        <f t="shared" si="11"/>
        <v>N/A</v>
      </c>
      <c r="E78" s="46">
        <v>1192968</v>
      </c>
      <c r="F78" s="43" t="str">
        <f t="shared" si="12"/>
        <v>N/A</v>
      </c>
      <c r="G78" s="46">
        <v>758928</v>
      </c>
      <c r="H78" s="43" t="str">
        <f t="shared" si="13"/>
        <v>N/A</v>
      </c>
      <c r="I78" s="12">
        <v>-62.6</v>
      </c>
      <c r="J78" s="12">
        <v>-36.4</v>
      </c>
      <c r="K78" s="44" t="s">
        <v>732</v>
      </c>
      <c r="L78" s="9" t="str">
        <f t="shared" si="14"/>
        <v>No</v>
      </c>
    </row>
    <row r="79" spans="1:12" x14ac:dyDescent="0.2">
      <c r="A79" s="45" t="s">
        <v>614</v>
      </c>
      <c r="B79" s="34" t="s">
        <v>217</v>
      </c>
      <c r="C79" s="35">
        <v>4914</v>
      </c>
      <c r="D79" s="43" t="str">
        <f t="shared" si="11"/>
        <v>N/A</v>
      </c>
      <c r="E79" s="35">
        <v>869</v>
      </c>
      <c r="F79" s="43" t="str">
        <f t="shared" si="12"/>
        <v>N/A</v>
      </c>
      <c r="G79" s="35">
        <v>680</v>
      </c>
      <c r="H79" s="43" t="str">
        <f t="shared" si="13"/>
        <v>N/A</v>
      </c>
      <c r="I79" s="12">
        <v>-82.3</v>
      </c>
      <c r="J79" s="12">
        <v>-21.7</v>
      </c>
      <c r="K79" s="44" t="s">
        <v>732</v>
      </c>
      <c r="L79" s="9" t="str">
        <f t="shared" si="14"/>
        <v>Yes</v>
      </c>
    </row>
    <row r="80" spans="1:12" x14ac:dyDescent="0.2">
      <c r="A80" s="45" t="s">
        <v>1449</v>
      </c>
      <c r="B80" s="34" t="s">
        <v>217</v>
      </c>
      <c r="C80" s="46">
        <v>649.62271062000002</v>
      </c>
      <c r="D80" s="43" t="str">
        <f t="shared" si="11"/>
        <v>N/A</v>
      </c>
      <c r="E80" s="46">
        <v>1372.8055236</v>
      </c>
      <c r="F80" s="43" t="str">
        <f t="shared" si="12"/>
        <v>N/A</v>
      </c>
      <c r="G80" s="46">
        <v>1116.0705882</v>
      </c>
      <c r="H80" s="43" t="str">
        <f t="shared" si="13"/>
        <v>N/A</v>
      </c>
      <c r="I80" s="12">
        <v>111.3</v>
      </c>
      <c r="J80" s="12">
        <v>-18.7</v>
      </c>
      <c r="K80" s="44" t="s">
        <v>732</v>
      </c>
      <c r="L80" s="9" t="str">
        <f t="shared" si="14"/>
        <v>Yes</v>
      </c>
    </row>
    <row r="81" spans="1:12" x14ac:dyDescent="0.2">
      <c r="A81" s="45" t="s">
        <v>615</v>
      </c>
      <c r="B81" s="34" t="s">
        <v>217</v>
      </c>
      <c r="C81" s="46">
        <v>2076761</v>
      </c>
      <c r="D81" s="43" t="str">
        <f t="shared" si="11"/>
        <v>N/A</v>
      </c>
      <c r="E81" s="46">
        <v>431037</v>
      </c>
      <c r="F81" s="43" t="str">
        <f t="shared" si="12"/>
        <v>N/A</v>
      </c>
      <c r="G81" s="46">
        <v>389105</v>
      </c>
      <c r="H81" s="43" t="str">
        <f t="shared" si="13"/>
        <v>N/A</v>
      </c>
      <c r="I81" s="12">
        <v>-79.2</v>
      </c>
      <c r="J81" s="12">
        <v>-9.73</v>
      </c>
      <c r="K81" s="44" t="s">
        <v>732</v>
      </c>
      <c r="L81" s="9" t="str">
        <f t="shared" si="14"/>
        <v>Yes</v>
      </c>
    </row>
    <row r="82" spans="1:12" x14ac:dyDescent="0.2">
      <c r="A82" s="45" t="s">
        <v>616</v>
      </c>
      <c r="B82" s="34" t="s">
        <v>217</v>
      </c>
      <c r="C82" s="35">
        <v>6044</v>
      </c>
      <c r="D82" s="43" t="str">
        <f t="shared" si="11"/>
        <v>N/A</v>
      </c>
      <c r="E82" s="35">
        <v>1239</v>
      </c>
      <c r="F82" s="43" t="str">
        <f t="shared" si="12"/>
        <v>N/A</v>
      </c>
      <c r="G82" s="35">
        <v>634</v>
      </c>
      <c r="H82" s="43" t="str">
        <f t="shared" si="13"/>
        <v>N/A</v>
      </c>
      <c r="I82" s="12">
        <v>-79.5</v>
      </c>
      <c r="J82" s="12">
        <v>-48.8</v>
      </c>
      <c r="K82" s="44" t="s">
        <v>732</v>
      </c>
      <c r="L82" s="9" t="str">
        <f t="shared" si="14"/>
        <v>No</v>
      </c>
    </row>
    <row r="83" spans="1:12" x14ac:dyDescent="0.2">
      <c r="A83" s="45" t="s">
        <v>1450</v>
      </c>
      <c r="B83" s="34" t="s">
        <v>217</v>
      </c>
      <c r="C83" s="46">
        <v>343.60704830999998</v>
      </c>
      <c r="D83" s="43" t="str">
        <f t="shared" si="11"/>
        <v>N/A</v>
      </c>
      <c r="E83" s="46">
        <v>347.89104115999999</v>
      </c>
      <c r="F83" s="43" t="str">
        <f t="shared" si="12"/>
        <v>N/A</v>
      </c>
      <c r="G83" s="46">
        <v>613.73028391000003</v>
      </c>
      <c r="H83" s="43" t="str">
        <f t="shared" si="13"/>
        <v>N/A</v>
      </c>
      <c r="I83" s="12">
        <v>1.2470000000000001</v>
      </c>
      <c r="J83" s="12">
        <v>76.41</v>
      </c>
      <c r="K83" s="44" t="s">
        <v>732</v>
      </c>
      <c r="L83" s="9" t="str">
        <f t="shared" si="14"/>
        <v>No</v>
      </c>
    </row>
    <row r="84" spans="1:12" ht="25.5" x14ac:dyDescent="0.2">
      <c r="A84" s="45" t="s">
        <v>617</v>
      </c>
      <c r="B84" s="34" t="s">
        <v>217</v>
      </c>
      <c r="C84" s="46">
        <v>51232</v>
      </c>
      <c r="D84" s="43" t="str">
        <f t="shared" si="11"/>
        <v>N/A</v>
      </c>
      <c r="E84" s="46">
        <v>18218</v>
      </c>
      <c r="F84" s="43" t="str">
        <f t="shared" si="12"/>
        <v>N/A</v>
      </c>
      <c r="G84" s="46">
        <v>12327</v>
      </c>
      <c r="H84" s="43" t="str">
        <f t="shared" si="13"/>
        <v>N/A</v>
      </c>
      <c r="I84" s="12">
        <v>-64.400000000000006</v>
      </c>
      <c r="J84" s="12">
        <v>-32.299999999999997</v>
      </c>
      <c r="K84" s="44" t="s">
        <v>732</v>
      </c>
      <c r="L84" s="9" t="str">
        <f t="shared" si="14"/>
        <v>No</v>
      </c>
    </row>
    <row r="85" spans="1:12" x14ac:dyDescent="0.2">
      <c r="A85" s="45" t="s">
        <v>618</v>
      </c>
      <c r="B85" s="34" t="s">
        <v>217</v>
      </c>
      <c r="C85" s="35">
        <v>45</v>
      </c>
      <c r="D85" s="43" t="str">
        <f t="shared" si="11"/>
        <v>N/A</v>
      </c>
      <c r="E85" s="35">
        <v>18</v>
      </c>
      <c r="F85" s="43" t="str">
        <f t="shared" si="12"/>
        <v>N/A</v>
      </c>
      <c r="G85" s="35">
        <v>11</v>
      </c>
      <c r="H85" s="43" t="str">
        <f t="shared" si="13"/>
        <v>N/A</v>
      </c>
      <c r="I85" s="12">
        <v>-60</v>
      </c>
      <c r="J85" s="12">
        <v>-38.9</v>
      </c>
      <c r="K85" s="44" t="s">
        <v>732</v>
      </c>
      <c r="L85" s="9" t="str">
        <f t="shared" si="14"/>
        <v>No</v>
      </c>
    </row>
    <row r="86" spans="1:12" ht="25.5" x14ac:dyDescent="0.2">
      <c r="A86" s="45" t="s">
        <v>1451</v>
      </c>
      <c r="B86" s="34" t="s">
        <v>217</v>
      </c>
      <c r="C86" s="46">
        <v>1138.4888888999999</v>
      </c>
      <c r="D86" s="43" t="str">
        <f t="shared" si="11"/>
        <v>N/A</v>
      </c>
      <c r="E86" s="46">
        <v>1012.1111111</v>
      </c>
      <c r="F86" s="43" t="str">
        <f t="shared" si="12"/>
        <v>N/A</v>
      </c>
      <c r="G86" s="46">
        <v>1120.6363636000001</v>
      </c>
      <c r="H86" s="43" t="str">
        <f t="shared" si="13"/>
        <v>N/A</v>
      </c>
      <c r="I86" s="12">
        <v>-11.1</v>
      </c>
      <c r="J86" s="12">
        <v>10.72</v>
      </c>
      <c r="K86" s="44" t="s">
        <v>732</v>
      </c>
      <c r="L86" s="9" t="str">
        <f t="shared" si="14"/>
        <v>Yes</v>
      </c>
    </row>
    <row r="87" spans="1:12" ht="25.5" x14ac:dyDescent="0.2">
      <c r="A87" s="45" t="s">
        <v>619</v>
      </c>
      <c r="B87" s="34" t="s">
        <v>217</v>
      </c>
      <c r="C87" s="46">
        <v>1788665</v>
      </c>
      <c r="D87" s="43" t="str">
        <f t="shared" si="11"/>
        <v>N/A</v>
      </c>
      <c r="E87" s="46">
        <v>713957</v>
      </c>
      <c r="F87" s="43" t="str">
        <f t="shared" si="12"/>
        <v>N/A</v>
      </c>
      <c r="G87" s="46">
        <v>279061</v>
      </c>
      <c r="H87" s="43" t="str">
        <f t="shared" si="13"/>
        <v>N/A</v>
      </c>
      <c r="I87" s="12">
        <v>-60.1</v>
      </c>
      <c r="J87" s="12">
        <v>-60.9</v>
      </c>
      <c r="K87" s="44" t="s">
        <v>732</v>
      </c>
      <c r="L87" s="9" t="str">
        <f t="shared" si="14"/>
        <v>No</v>
      </c>
    </row>
    <row r="88" spans="1:12" x14ac:dyDescent="0.2">
      <c r="A88" s="45" t="s">
        <v>620</v>
      </c>
      <c r="B88" s="34" t="s">
        <v>217</v>
      </c>
      <c r="C88" s="35">
        <v>19689</v>
      </c>
      <c r="D88" s="43" t="str">
        <f t="shared" si="11"/>
        <v>N/A</v>
      </c>
      <c r="E88" s="35">
        <v>5261</v>
      </c>
      <c r="F88" s="43" t="str">
        <f t="shared" si="12"/>
        <v>N/A</v>
      </c>
      <c r="G88" s="35">
        <v>2439</v>
      </c>
      <c r="H88" s="43" t="str">
        <f t="shared" si="13"/>
        <v>N/A</v>
      </c>
      <c r="I88" s="12">
        <v>-73.3</v>
      </c>
      <c r="J88" s="12">
        <v>-53.6</v>
      </c>
      <c r="K88" s="44" t="s">
        <v>732</v>
      </c>
      <c r="L88" s="9" t="str">
        <f t="shared" si="14"/>
        <v>No</v>
      </c>
    </row>
    <row r="89" spans="1:12" x14ac:dyDescent="0.2">
      <c r="A89" s="45" t="s">
        <v>1452</v>
      </c>
      <c r="B89" s="34" t="s">
        <v>217</v>
      </c>
      <c r="C89" s="46">
        <v>90.845903804000002</v>
      </c>
      <c r="D89" s="43" t="str">
        <f t="shared" si="11"/>
        <v>N/A</v>
      </c>
      <c r="E89" s="46">
        <v>135.70747005999999</v>
      </c>
      <c r="F89" s="43" t="str">
        <f t="shared" si="12"/>
        <v>N/A</v>
      </c>
      <c r="G89" s="46">
        <v>114.41615416</v>
      </c>
      <c r="H89" s="43" t="str">
        <f t="shared" si="13"/>
        <v>N/A</v>
      </c>
      <c r="I89" s="12">
        <v>49.38</v>
      </c>
      <c r="J89" s="12">
        <v>-15.7</v>
      </c>
      <c r="K89" s="44" t="s">
        <v>732</v>
      </c>
      <c r="L89" s="9" t="str">
        <f t="shared" si="14"/>
        <v>Yes</v>
      </c>
    </row>
    <row r="90" spans="1:12" x14ac:dyDescent="0.2">
      <c r="A90" s="45" t="s">
        <v>621</v>
      </c>
      <c r="B90" s="34" t="s">
        <v>217</v>
      </c>
      <c r="C90" s="46">
        <v>1201048</v>
      </c>
      <c r="D90" s="43" t="str">
        <f t="shared" si="11"/>
        <v>N/A</v>
      </c>
      <c r="E90" s="46">
        <v>557978</v>
      </c>
      <c r="F90" s="43" t="str">
        <f t="shared" si="12"/>
        <v>N/A</v>
      </c>
      <c r="G90" s="46">
        <v>591594</v>
      </c>
      <c r="H90" s="43" t="str">
        <f t="shared" si="13"/>
        <v>N/A</v>
      </c>
      <c r="I90" s="12">
        <v>-53.5</v>
      </c>
      <c r="J90" s="12">
        <v>6.0250000000000004</v>
      </c>
      <c r="K90" s="44" t="s">
        <v>732</v>
      </c>
      <c r="L90" s="9" t="str">
        <f t="shared" si="14"/>
        <v>Yes</v>
      </c>
    </row>
    <row r="91" spans="1:12" x14ac:dyDescent="0.2">
      <c r="A91" s="45" t="s">
        <v>622</v>
      </c>
      <c r="B91" s="34" t="s">
        <v>217</v>
      </c>
      <c r="C91" s="35">
        <v>5950</v>
      </c>
      <c r="D91" s="43" t="str">
        <f t="shared" si="11"/>
        <v>N/A</v>
      </c>
      <c r="E91" s="35">
        <v>1843</v>
      </c>
      <c r="F91" s="43" t="str">
        <f t="shared" si="12"/>
        <v>N/A</v>
      </c>
      <c r="G91" s="35">
        <v>1769</v>
      </c>
      <c r="H91" s="43" t="str">
        <f t="shared" si="13"/>
        <v>N/A</v>
      </c>
      <c r="I91" s="12">
        <v>-69</v>
      </c>
      <c r="J91" s="12">
        <v>-4.0199999999999996</v>
      </c>
      <c r="K91" s="44" t="s">
        <v>732</v>
      </c>
      <c r="L91" s="9" t="str">
        <f t="shared" si="14"/>
        <v>Yes</v>
      </c>
    </row>
    <row r="92" spans="1:12" x14ac:dyDescent="0.2">
      <c r="A92" s="45" t="s">
        <v>1453</v>
      </c>
      <c r="B92" s="34" t="s">
        <v>217</v>
      </c>
      <c r="C92" s="46">
        <v>201.85680672000001</v>
      </c>
      <c r="D92" s="43" t="str">
        <f t="shared" si="11"/>
        <v>N/A</v>
      </c>
      <c r="E92" s="46">
        <v>302.75529029</v>
      </c>
      <c r="F92" s="43" t="str">
        <f t="shared" si="12"/>
        <v>N/A</v>
      </c>
      <c r="G92" s="46">
        <v>334.42283775999999</v>
      </c>
      <c r="H92" s="43" t="str">
        <f t="shared" si="13"/>
        <v>N/A</v>
      </c>
      <c r="I92" s="12">
        <v>49.99</v>
      </c>
      <c r="J92" s="12">
        <v>10.46</v>
      </c>
      <c r="K92" s="44" t="s">
        <v>732</v>
      </c>
      <c r="L92" s="9" t="str">
        <f t="shared" si="14"/>
        <v>Yes</v>
      </c>
    </row>
    <row r="93" spans="1:12" ht="25.5" x14ac:dyDescent="0.2">
      <c r="A93" s="45" t="s">
        <v>623</v>
      </c>
      <c r="B93" s="34" t="s">
        <v>217</v>
      </c>
      <c r="C93" s="46">
        <v>117707643</v>
      </c>
      <c r="D93" s="43" t="str">
        <f t="shared" si="11"/>
        <v>N/A</v>
      </c>
      <c r="E93" s="46">
        <v>77421267</v>
      </c>
      <c r="F93" s="43" t="str">
        <f t="shared" si="12"/>
        <v>N/A</v>
      </c>
      <c r="G93" s="46">
        <v>75798553</v>
      </c>
      <c r="H93" s="43" t="str">
        <f t="shared" si="13"/>
        <v>N/A</v>
      </c>
      <c r="I93" s="12">
        <v>-34.200000000000003</v>
      </c>
      <c r="J93" s="12">
        <v>-2.1</v>
      </c>
      <c r="K93" s="44" t="s">
        <v>732</v>
      </c>
      <c r="L93" s="9" t="str">
        <f t="shared" si="14"/>
        <v>Yes</v>
      </c>
    </row>
    <row r="94" spans="1:12" x14ac:dyDescent="0.2">
      <c r="A94" s="48" t="s">
        <v>624</v>
      </c>
      <c r="B94" s="35" t="s">
        <v>217</v>
      </c>
      <c r="C94" s="35">
        <v>12935</v>
      </c>
      <c r="D94" s="43" t="str">
        <f t="shared" si="11"/>
        <v>N/A</v>
      </c>
      <c r="E94" s="35">
        <v>5095</v>
      </c>
      <c r="F94" s="43" t="str">
        <f t="shared" si="12"/>
        <v>N/A</v>
      </c>
      <c r="G94" s="35">
        <v>3184</v>
      </c>
      <c r="H94" s="43" t="str">
        <f t="shared" si="13"/>
        <v>N/A</v>
      </c>
      <c r="I94" s="12">
        <v>-60.6</v>
      </c>
      <c r="J94" s="12">
        <v>-37.5</v>
      </c>
      <c r="K94" s="49" t="s">
        <v>732</v>
      </c>
      <c r="L94" s="9" t="str">
        <f t="shared" si="14"/>
        <v>No</v>
      </c>
    </row>
    <row r="95" spans="1:12" ht="25.5" x14ac:dyDescent="0.2">
      <c r="A95" s="45" t="s">
        <v>1454</v>
      </c>
      <c r="B95" s="34" t="s">
        <v>217</v>
      </c>
      <c r="C95" s="46">
        <v>9099.9337457000001</v>
      </c>
      <c r="D95" s="43" t="str">
        <f t="shared" si="11"/>
        <v>N/A</v>
      </c>
      <c r="E95" s="46">
        <v>15195.538175</v>
      </c>
      <c r="F95" s="43" t="str">
        <f t="shared" si="12"/>
        <v>N/A</v>
      </c>
      <c r="G95" s="46">
        <v>23806.078204000001</v>
      </c>
      <c r="H95" s="43" t="str">
        <f t="shared" si="13"/>
        <v>N/A</v>
      </c>
      <c r="I95" s="12">
        <v>66.989999999999995</v>
      </c>
      <c r="J95" s="12">
        <v>56.66</v>
      </c>
      <c r="K95" s="44" t="s">
        <v>732</v>
      </c>
      <c r="L95" s="9" t="str">
        <f t="shared" si="14"/>
        <v>No</v>
      </c>
    </row>
    <row r="96" spans="1:12" ht="25.5" x14ac:dyDescent="0.2">
      <c r="A96" s="45" t="s">
        <v>625</v>
      </c>
      <c r="B96" s="34" t="s">
        <v>217</v>
      </c>
      <c r="C96" s="46">
        <v>7300260</v>
      </c>
      <c r="D96" s="43" t="str">
        <f t="shared" si="11"/>
        <v>N/A</v>
      </c>
      <c r="E96" s="46">
        <v>1136280</v>
      </c>
      <c r="F96" s="43" t="str">
        <f t="shared" si="12"/>
        <v>N/A</v>
      </c>
      <c r="G96" s="46">
        <v>441058</v>
      </c>
      <c r="H96" s="43" t="str">
        <f t="shared" si="13"/>
        <v>N/A</v>
      </c>
      <c r="I96" s="12">
        <v>-84.4</v>
      </c>
      <c r="J96" s="12">
        <v>-61.2</v>
      </c>
      <c r="K96" s="44" t="s">
        <v>732</v>
      </c>
      <c r="L96" s="9" t="str">
        <f t="shared" si="14"/>
        <v>No</v>
      </c>
    </row>
    <row r="97" spans="1:12" x14ac:dyDescent="0.2">
      <c r="A97" s="45" t="s">
        <v>626</v>
      </c>
      <c r="B97" s="34" t="s">
        <v>217</v>
      </c>
      <c r="C97" s="35">
        <v>7365</v>
      </c>
      <c r="D97" s="43" t="str">
        <f t="shared" si="11"/>
        <v>N/A</v>
      </c>
      <c r="E97" s="35">
        <v>1740</v>
      </c>
      <c r="F97" s="43" t="str">
        <f t="shared" si="12"/>
        <v>N/A</v>
      </c>
      <c r="G97" s="35">
        <v>721</v>
      </c>
      <c r="H97" s="43" t="str">
        <f t="shared" si="13"/>
        <v>N/A</v>
      </c>
      <c r="I97" s="12">
        <v>-76.400000000000006</v>
      </c>
      <c r="J97" s="12">
        <v>-58.6</v>
      </c>
      <c r="K97" s="44" t="s">
        <v>732</v>
      </c>
      <c r="L97" s="9" t="str">
        <f t="shared" si="14"/>
        <v>No</v>
      </c>
    </row>
    <row r="98" spans="1:12" ht="25.5" x14ac:dyDescent="0.2">
      <c r="A98" s="45" t="s">
        <v>1455</v>
      </c>
      <c r="B98" s="34" t="s">
        <v>217</v>
      </c>
      <c r="C98" s="46">
        <v>991.20977597000001</v>
      </c>
      <c r="D98" s="43" t="str">
        <f t="shared" si="11"/>
        <v>N/A</v>
      </c>
      <c r="E98" s="46">
        <v>653.03448275999995</v>
      </c>
      <c r="F98" s="43" t="str">
        <f t="shared" si="12"/>
        <v>N/A</v>
      </c>
      <c r="G98" s="46">
        <v>611.73092926000004</v>
      </c>
      <c r="H98" s="43" t="str">
        <f t="shared" si="13"/>
        <v>N/A</v>
      </c>
      <c r="I98" s="12">
        <v>-34.1</v>
      </c>
      <c r="J98" s="12">
        <v>-6.32</v>
      </c>
      <c r="K98" s="44" t="s">
        <v>732</v>
      </c>
      <c r="L98" s="9" t="str">
        <f t="shared" si="14"/>
        <v>Yes</v>
      </c>
    </row>
    <row r="99" spans="1:12" ht="25.5" x14ac:dyDescent="0.2">
      <c r="A99" s="45" t="s">
        <v>627</v>
      </c>
      <c r="B99" s="34" t="s">
        <v>217</v>
      </c>
      <c r="C99" s="46">
        <v>124840730</v>
      </c>
      <c r="D99" s="43" t="str">
        <f t="shared" si="11"/>
        <v>N/A</v>
      </c>
      <c r="E99" s="46">
        <v>10273655</v>
      </c>
      <c r="F99" s="43" t="str">
        <f t="shared" si="12"/>
        <v>N/A</v>
      </c>
      <c r="G99" s="46">
        <v>20406</v>
      </c>
      <c r="H99" s="43" t="str">
        <f t="shared" si="13"/>
        <v>N/A</v>
      </c>
      <c r="I99" s="12">
        <v>-91.8</v>
      </c>
      <c r="J99" s="12">
        <v>-99.8</v>
      </c>
      <c r="K99" s="44" t="s">
        <v>732</v>
      </c>
      <c r="L99" s="9" t="str">
        <f t="shared" si="14"/>
        <v>No</v>
      </c>
    </row>
    <row r="100" spans="1:12" x14ac:dyDescent="0.2">
      <c r="A100" s="45" t="s">
        <v>628</v>
      </c>
      <c r="B100" s="34" t="s">
        <v>217</v>
      </c>
      <c r="C100" s="35">
        <v>8143</v>
      </c>
      <c r="D100" s="43" t="str">
        <f t="shared" si="11"/>
        <v>N/A</v>
      </c>
      <c r="E100" s="35">
        <v>2204</v>
      </c>
      <c r="F100" s="43" t="str">
        <f t="shared" si="12"/>
        <v>N/A</v>
      </c>
      <c r="G100" s="35">
        <v>22</v>
      </c>
      <c r="H100" s="43" t="str">
        <f t="shared" si="13"/>
        <v>N/A</v>
      </c>
      <c r="I100" s="12">
        <v>-72.900000000000006</v>
      </c>
      <c r="J100" s="12">
        <v>-99</v>
      </c>
      <c r="K100" s="44" t="s">
        <v>732</v>
      </c>
      <c r="L100" s="9" t="str">
        <f t="shared" si="14"/>
        <v>No</v>
      </c>
    </row>
    <row r="101" spans="1:12" ht="25.5" x14ac:dyDescent="0.2">
      <c r="A101" s="45" t="s">
        <v>1456</v>
      </c>
      <c r="B101" s="34" t="s">
        <v>217</v>
      </c>
      <c r="C101" s="46">
        <v>15331.048753999999</v>
      </c>
      <c r="D101" s="43" t="str">
        <f t="shared" si="11"/>
        <v>N/A</v>
      </c>
      <c r="E101" s="46">
        <v>4661.3679672999997</v>
      </c>
      <c r="F101" s="43" t="str">
        <f t="shared" si="12"/>
        <v>N/A</v>
      </c>
      <c r="G101" s="46">
        <v>927.54545455000004</v>
      </c>
      <c r="H101" s="43" t="str">
        <f t="shared" si="13"/>
        <v>N/A</v>
      </c>
      <c r="I101" s="12">
        <v>-69.599999999999994</v>
      </c>
      <c r="J101" s="12">
        <v>-80.099999999999994</v>
      </c>
      <c r="K101" s="44" t="s">
        <v>732</v>
      </c>
      <c r="L101" s="9" t="str">
        <f t="shared" si="14"/>
        <v>No</v>
      </c>
    </row>
    <row r="102" spans="1:12" ht="25.5" x14ac:dyDescent="0.2">
      <c r="A102" s="45" t="s">
        <v>629</v>
      </c>
      <c r="B102" s="34" t="s">
        <v>217</v>
      </c>
      <c r="C102" s="46">
        <v>29621</v>
      </c>
      <c r="D102" s="43" t="str">
        <f t="shared" si="11"/>
        <v>N/A</v>
      </c>
      <c r="E102" s="46">
        <v>10919</v>
      </c>
      <c r="F102" s="43" t="str">
        <f t="shared" si="12"/>
        <v>N/A</v>
      </c>
      <c r="G102" s="46">
        <v>6011</v>
      </c>
      <c r="H102" s="43" t="str">
        <f t="shared" si="13"/>
        <v>N/A</v>
      </c>
      <c r="I102" s="12">
        <v>-63.1</v>
      </c>
      <c r="J102" s="12">
        <v>-44.9</v>
      </c>
      <c r="K102" s="44" t="s">
        <v>732</v>
      </c>
      <c r="L102" s="9" t="str">
        <f t="shared" si="14"/>
        <v>No</v>
      </c>
    </row>
    <row r="103" spans="1:12" ht="25.5" x14ac:dyDescent="0.2">
      <c r="A103" s="45" t="s">
        <v>630</v>
      </c>
      <c r="B103" s="34" t="s">
        <v>217</v>
      </c>
      <c r="C103" s="35">
        <v>20</v>
      </c>
      <c r="D103" s="43" t="str">
        <f t="shared" si="11"/>
        <v>N/A</v>
      </c>
      <c r="E103" s="35">
        <v>11</v>
      </c>
      <c r="F103" s="43" t="str">
        <f t="shared" si="12"/>
        <v>N/A</v>
      </c>
      <c r="G103" s="35">
        <v>11</v>
      </c>
      <c r="H103" s="43" t="str">
        <f t="shared" si="13"/>
        <v>N/A</v>
      </c>
      <c r="I103" s="12">
        <v>-50</v>
      </c>
      <c r="J103" s="12">
        <v>-40</v>
      </c>
      <c r="K103" s="44" t="s">
        <v>732</v>
      </c>
      <c r="L103" s="9" t="str">
        <f t="shared" si="14"/>
        <v>No</v>
      </c>
    </row>
    <row r="104" spans="1:12" ht="25.5" x14ac:dyDescent="0.2">
      <c r="A104" s="45" t="s">
        <v>1457</v>
      </c>
      <c r="B104" s="34" t="s">
        <v>217</v>
      </c>
      <c r="C104" s="46">
        <v>1481.05</v>
      </c>
      <c r="D104" s="43" t="str">
        <f t="shared" si="11"/>
        <v>N/A</v>
      </c>
      <c r="E104" s="46">
        <v>1091.9000000000001</v>
      </c>
      <c r="F104" s="43" t="str">
        <f t="shared" si="12"/>
        <v>N/A</v>
      </c>
      <c r="G104" s="46">
        <v>1001.8333333</v>
      </c>
      <c r="H104" s="43" t="str">
        <f t="shared" si="13"/>
        <v>N/A</v>
      </c>
      <c r="I104" s="12">
        <v>-26.3</v>
      </c>
      <c r="J104" s="12">
        <v>-8.25</v>
      </c>
      <c r="K104" s="44" t="s">
        <v>732</v>
      </c>
      <c r="L104" s="9" t="str">
        <f t="shared" si="14"/>
        <v>Yes</v>
      </c>
    </row>
    <row r="105" spans="1:12" ht="25.5" x14ac:dyDescent="0.2">
      <c r="A105" s="45" t="s">
        <v>631</v>
      </c>
      <c r="B105" s="34" t="s">
        <v>217</v>
      </c>
      <c r="C105" s="46">
        <v>133587</v>
      </c>
      <c r="D105" s="43" t="str">
        <f t="shared" si="11"/>
        <v>N/A</v>
      </c>
      <c r="E105" s="46">
        <v>14</v>
      </c>
      <c r="F105" s="43" t="str">
        <f t="shared" si="12"/>
        <v>N/A</v>
      </c>
      <c r="G105" s="46">
        <v>1282</v>
      </c>
      <c r="H105" s="43" t="str">
        <f t="shared" si="13"/>
        <v>N/A</v>
      </c>
      <c r="I105" s="12">
        <v>-100</v>
      </c>
      <c r="J105" s="12">
        <v>9057</v>
      </c>
      <c r="K105" s="44" t="s">
        <v>732</v>
      </c>
      <c r="L105" s="9" t="str">
        <f t="shared" si="14"/>
        <v>No</v>
      </c>
    </row>
    <row r="106" spans="1:12" x14ac:dyDescent="0.2">
      <c r="A106" s="45" t="s">
        <v>632</v>
      </c>
      <c r="B106" s="34" t="s">
        <v>217</v>
      </c>
      <c r="C106" s="35">
        <v>18</v>
      </c>
      <c r="D106" s="43" t="str">
        <f t="shared" si="11"/>
        <v>N/A</v>
      </c>
      <c r="E106" s="35">
        <v>11</v>
      </c>
      <c r="F106" s="43" t="str">
        <f t="shared" si="12"/>
        <v>N/A</v>
      </c>
      <c r="G106" s="35">
        <v>11</v>
      </c>
      <c r="H106" s="43" t="str">
        <f t="shared" si="13"/>
        <v>N/A</v>
      </c>
      <c r="I106" s="12">
        <v>-94.4</v>
      </c>
      <c r="J106" s="12">
        <v>300</v>
      </c>
      <c r="K106" s="44" t="s">
        <v>732</v>
      </c>
      <c r="L106" s="9" t="str">
        <f t="shared" si="14"/>
        <v>No</v>
      </c>
    </row>
    <row r="107" spans="1:12" ht="25.5" x14ac:dyDescent="0.2">
      <c r="A107" s="45" t="s">
        <v>1458</v>
      </c>
      <c r="B107" s="34" t="s">
        <v>217</v>
      </c>
      <c r="C107" s="46">
        <v>7421.5</v>
      </c>
      <c r="D107" s="43" t="str">
        <f t="shared" si="11"/>
        <v>N/A</v>
      </c>
      <c r="E107" s="46">
        <v>14</v>
      </c>
      <c r="F107" s="43" t="str">
        <f t="shared" si="12"/>
        <v>N/A</v>
      </c>
      <c r="G107" s="46">
        <v>320.5</v>
      </c>
      <c r="H107" s="43" t="str">
        <f t="shared" si="13"/>
        <v>N/A</v>
      </c>
      <c r="I107" s="12">
        <v>-99.8</v>
      </c>
      <c r="J107" s="12">
        <v>2189</v>
      </c>
      <c r="K107" s="44" t="s">
        <v>732</v>
      </c>
      <c r="L107" s="9" t="str">
        <f t="shared" si="14"/>
        <v>No</v>
      </c>
    </row>
    <row r="108" spans="1:12" ht="25.5" x14ac:dyDescent="0.2">
      <c r="A108" s="45" t="s">
        <v>633</v>
      </c>
      <c r="B108" s="34" t="s">
        <v>217</v>
      </c>
      <c r="C108" s="46">
        <v>115127</v>
      </c>
      <c r="D108" s="43" t="str">
        <f t="shared" si="11"/>
        <v>N/A</v>
      </c>
      <c r="E108" s="46">
        <v>43845</v>
      </c>
      <c r="F108" s="43" t="str">
        <f t="shared" si="12"/>
        <v>N/A</v>
      </c>
      <c r="G108" s="46">
        <v>25944</v>
      </c>
      <c r="H108" s="43" t="str">
        <f t="shared" si="13"/>
        <v>N/A</v>
      </c>
      <c r="I108" s="12">
        <v>-61.9</v>
      </c>
      <c r="J108" s="12">
        <v>-40.799999999999997</v>
      </c>
      <c r="K108" s="44" t="s">
        <v>732</v>
      </c>
      <c r="L108" s="9" t="str">
        <f t="shared" si="14"/>
        <v>No</v>
      </c>
    </row>
    <row r="109" spans="1:12" x14ac:dyDescent="0.2">
      <c r="A109" s="45" t="s">
        <v>634</v>
      </c>
      <c r="B109" s="34" t="s">
        <v>217</v>
      </c>
      <c r="C109" s="35">
        <v>971</v>
      </c>
      <c r="D109" s="43" t="str">
        <f t="shared" si="11"/>
        <v>N/A</v>
      </c>
      <c r="E109" s="35">
        <v>445</v>
      </c>
      <c r="F109" s="43" t="str">
        <f t="shared" si="12"/>
        <v>N/A</v>
      </c>
      <c r="G109" s="35">
        <v>369</v>
      </c>
      <c r="H109" s="43" t="str">
        <f t="shared" si="13"/>
        <v>N/A</v>
      </c>
      <c r="I109" s="12">
        <v>-54.2</v>
      </c>
      <c r="J109" s="12">
        <v>-17.100000000000001</v>
      </c>
      <c r="K109" s="44" t="s">
        <v>732</v>
      </c>
      <c r="L109" s="9" t="str">
        <f t="shared" si="14"/>
        <v>Yes</v>
      </c>
    </row>
    <row r="110" spans="1:12" ht="25.5" x14ac:dyDescent="0.2">
      <c r="A110" s="45" t="s">
        <v>1459</v>
      </c>
      <c r="B110" s="34" t="s">
        <v>217</v>
      </c>
      <c r="C110" s="46">
        <v>118.56539650000001</v>
      </c>
      <c r="D110" s="43" t="str">
        <f t="shared" si="11"/>
        <v>N/A</v>
      </c>
      <c r="E110" s="46">
        <v>98.528089887999997</v>
      </c>
      <c r="F110" s="43" t="str">
        <f t="shared" si="12"/>
        <v>N/A</v>
      </c>
      <c r="G110" s="46">
        <v>70.308943088999996</v>
      </c>
      <c r="H110" s="43" t="str">
        <f t="shared" si="13"/>
        <v>N/A</v>
      </c>
      <c r="I110" s="12">
        <v>-16.899999999999999</v>
      </c>
      <c r="J110" s="12">
        <v>-28.6</v>
      </c>
      <c r="K110" s="44" t="s">
        <v>732</v>
      </c>
      <c r="L110" s="9" t="str">
        <f t="shared" si="14"/>
        <v>Yes</v>
      </c>
    </row>
    <row r="111" spans="1:12" ht="25.5" x14ac:dyDescent="0.2">
      <c r="A111" s="45" t="s">
        <v>635</v>
      </c>
      <c r="B111" s="34" t="s">
        <v>217</v>
      </c>
      <c r="C111" s="46">
        <v>7734705</v>
      </c>
      <c r="D111" s="43" t="str">
        <f t="shared" si="11"/>
        <v>N/A</v>
      </c>
      <c r="E111" s="46">
        <v>919589</v>
      </c>
      <c r="F111" s="43" t="str">
        <f t="shared" si="12"/>
        <v>N/A</v>
      </c>
      <c r="G111" s="46">
        <v>351807</v>
      </c>
      <c r="H111" s="43" t="str">
        <f t="shared" si="13"/>
        <v>N/A</v>
      </c>
      <c r="I111" s="12">
        <v>-88.1</v>
      </c>
      <c r="J111" s="12">
        <v>-61.7</v>
      </c>
      <c r="K111" s="44" t="s">
        <v>732</v>
      </c>
      <c r="L111" s="9" t="str">
        <f t="shared" si="14"/>
        <v>No</v>
      </c>
    </row>
    <row r="112" spans="1:12" x14ac:dyDescent="0.2">
      <c r="A112" s="45" t="s">
        <v>636</v>
      </c>
      <c r="B112" s="34" t="s">
        <v>217</v>
      </c>
      <c r="C112" s="35">
        <v>654</v>
      </c>
      <c r="D112" s="43" t="str">
        <f t="shared" si="11"/>
        <v>N/A</v>
      </c>
      <c r="E112" s="35">
        <v>149</v>
      </c>
      <c r="F112" s="43" t="str">
        <f t="shared" si="12"/>
        <v>N/A</v>
      </c>
      <c r="G112" s="35">
        <v>57</v>
      </c>
      <c r="H112" s="43" t="str">
        <f t="shared" si="13"/>
        <v>N/A</v>
      </c>
      <c r="I112" s="12">
        <v>-77.2</v>
      </c>
      <c r="J112" s="12">
        <v>-61.7</v>
      </c>
      <c r="K112" s="44" t="s">
        <v>732</v>
      </c>
      <c r="L112" s="9" t="str">
        <f t="shared" si="14"/>
        <v>No</v>
      </c>
    </row>
    <row r="113" spans="1:12" x14ac:dyDescent="0.2">
      <c r="A113" s="45" t="s">
        <v>1460</v>
      </c>
      <c r="B113" s="34" t="s">
        <v>217</v>
      </c>
      <c r="C113" s="46">
        <v>11826.766055</v>
      </c>
      <c r="D113" s="43" t="str">
        <f t="shared" si="11"/>
        <v>N/A</v>
      </c>
      <c r="E113" s="46">
        <v>6171.7382550000002</v>
      </c>
      <c r="F113" s="43" t="str">
        <f t="shared" si="12"/>
        <v>N/A</v>
      </c>
      <c r="G113" s="46">
        <v>6172.0526315999996</v>
      </c>
      <c r="H113" s="43" t="str">
        <f t="shared" si="13"/>
        <v>N/A</v>
      </c>
      <c r="I113" s="12">
        <v>-47.8</v>
      </c>
      <c r="J113" s="12">
        <v>5.1000000000000004E-3</v>
      </c>
      <c r="K113" s="44" t="s">
        <v>732</v>
      </c>
      <c r="L113" s="9" t="str">
        <f t="shared" si="14"/>
        <v>Yes</v>
      </c>
    </row>
    <row r="114" spans="1:12" ht="25.5" x14ac:dyDescent="0.2">
      <c r="A114" s="45" t="s">
        <v>637</v>
      </c>
      <c r="B114" s="34" t="s">
        <v>217</v>
      </c>
      <c r="C114" s="46">
        <v>299561</v>
      </c>
      <c r="D114" s="43" t="str">
        <f t="shared" si="11"/>
        <v>N/A</v>
      </c>
      <c r="E114" s="46">
        <v>88053</v>
      </c>
      <c r="F114" s="43" t="str">
        <f t="shared" si="12"/>
        <v>N/A</v>
      </c>
      <c r="G114" s="46">
        <v>45309</v>
      </c>
      <c r="H114" s="43" t="str">
        <f t="shared" si="13"/>
        <v>N/A</v>
      </c>
      <c r="I114" s="12">
        <v>-70.599999999999994</v>
      </c>
      <c r="J114" s="12">
        <v>-48.5</v>
      </c>
      <c r="K114" s="44" t="s">
        <v>732</v>
      </c>
      <c r="L114" s="9" t="str">
        <f>IF(J114="Div by 0", "N/A", IF(OR(J114="N/A",K114="N/A"),"N/A", IF(J114&gt;VALUE(MID(K114,1,2)), "No", IF(J114&lt;-1*VALUE(MID(K114,1,2)), "No", "Yes"))))</f>
        <v>No</v>
      </c>
    </row>
    <row r="115" spans="1:12" x14ac:dyDescent="0.2">
      <c r="A115" s="45" t="s">
        <v>638</v>
      </c>
      <c r="B115" s="34" t="s">
        <v>217</v>
      </c>
      <c r="C115" s="35">
        <v>5672</v>
      </c>
      <c r="D115" s="43" t="str">
        <f t="shared" si="11"/>
        <v>N/A</v>
      </c>
      <c r="E115" s="35">
        <v>1555</v>
      </c>
      <c r="F115" s="43" t="str">
        <f t="shared" si="12"/>
        <v>N/A</v>
      </c>
      <c r="G115" s="35">
        <v>787</v>
      </c>
      <c r="H115" s="43" t="str">
        <f t="shared" si="13"/>
        <v>N/A</v>
      </c>
      <c r="I115" s="12">
        <v>-72.599999999999994</v>
      </c>
      <c r="J115" s="12">
        <v>-49.4</v>
      </c>
      <c r="K115" s="44" t="s">
        <v>732</v>
      </c>
      <c r="L115" s="9" t="str">
        <f t="shared" ref="L115:L119" si="15">IF(J115="Div by 0", "N/A", IF(OR(J115="N/A",K115="N/A"),"N/A", IF(J115&gt;VALUE(MID(K115,1,2)), "No", IF(J115&lt;-1*VALUE(MID(K115,1,2)), "No", "Yes"))))</f>
        <v>No</v>
      </c>
    </row>
    <row r="116" spans="1:12" ht="25.5" x14ac:dyDescent="0.2">
      <c r="A116" s="45" t="s">
        <v>1461</v>
      </c>
      <c r="B116" s="34" t="s">
        <v>217</v>
      </c>
      <c r="C116" s="46">
        <v>52.813998589999997</v>
      </c>
      <c r="D116" s="43" t="str">
        <f t="shared" si="11"/>
        <v>N/A</v>
      </c>
      <c r="E116" s="46">
        <v>56.625723473000001</v>
      </c>
      <c r="F116" s="43" t="str">
        <f t="shared" si="12"/>
        <v>N/A</v>
      </c>
      <c r="G116" s="46">
        <v>57.571791613999999</v>
      </c>
      <c r="H116" s="43" t="str">
        <f t="shared" si="13"/>
        <v>N/A</v>
      </c>
      <c r="I116" s="12">
        <v>7.2169999999999996</v>
      </c>
      <c r="J116" s="12">
        <v>1.671</v>
      </c>
      <c r="K116" s="44" t="s">
        <v>732</v>
      </c>
      <c r="L116" s="9" t="str">
        <f t="shared" si="15"/>
        <v>Yes</v>
      </c>
    </row>
    <row r="117" spans="1:12" ht="25.5" x14ac:dyDescent="0.2">
      <c r="A117" s="45" t="s">
        <v>639</v>
      </c>
      <c r="B117" s="34" t="s">
        <v>217</v>
      </c>
      <c r="C117" s="46">
        <v>81665</v>
      </c>
      <c r="D117" s="43" t="str">
        <f t="shared" si="11"/>
        <v>N/A</v>
      </c>
      <c r="E117" s="46">
        <v>92141</v>
      </c>
      <c r="F117" s="43" t="str">
        <f t="shared" si="12"/>
        <v>N/A</v>
      </c>
      <c r="G117" s="46">
        <v>37587</v>
      </c>
      <c r="H117" s="43" t="str">
        <f t="shared" si="13"/>
        <v>N/A</v>
      </c>
      <c r="I117" s="12">
        <v>12.83</v>
      </c>
      <c r="J117" s="12">
        <v>-59.2</v>
      </c>
      <c r="K117" s="44" t="s">
        <v>732</v>
      </c>
      <c r="L117" s="9" t="str">
        <f t="shared" si="15"/>
        <v>No</v>
      </c>
    </row>
    <row r="118" spans="1:12" x14ac:dyDescent="0.2">
      <c r="A118" s="45" t="s">
        <v>640</v>
      </c>
      <c r="B118" s="34" t="s">
        <v>217</v>
      </c>
      <c r="C118" s="35">
        <v>11</v>
      </c>
      <c r="D118" s="43" t="str">
        <f t="shared" si="11"/>
        <v>N/A</v>
      </c>
      <c r="E118" s="35">
        <v>11</v>
      </c>
      <c r="F118" s="43" t="str">
        <f t="shared" si="12"/>
        <v>N/A</v>
      </c>
      <c r="G118" s="35">
        <v>11</v>
      </c>
      <c r="H118" s="43" t="str">
        <f t="shared" si="13"/>
        <v>N/A</v>
      </c>
      <c r="I118" s="12">
        <v>50</v>
      </c>
      <c r="J118" s="12">
        <v>-66.7</v>
      </c>
      <c r="K118" s="44" t="s">
        <v>732</v>
      </c>
      <c r="L118" s="9" t="str">
        <f t="shared" si="15"/>
        <v>No</v>
      </c>
    </row>
    <row r="119" spans="1:12" ht="25.5" x14ac:dyDescent="0.2">
      <c r="A119" s="45" t="s">
        <v>1462</v>
      </c>
      <c r="B119" s="34" t="s">
        <v>217</v>
      </c>
      <c r="C119" s="46">
        <v>40832.5</v>
      </c>
      <c r="D119" s="43" t="str">
        <f t="shared" si="11"/>
        <v>N/A</v>
      </c>
      <c r="E119" s="46">
        <v>30713.666667000001</v>
      </c>
      <c r="F119" s="43" t="str">
        <f t="shared" si="12"/>
        <v>N/A</v>
      </c>
      <c r="G119" s="46">
        <v>37587</v>
      </c>
      <c r="H119" s="43" t="str">
        <f t="shared" si="13"/>
        <v>N/A</v>
      </c>
      <c r="I119" s="12">
        <v>-24.8</v>
      </c>
      <c r="J119" s="12">
        <v>22.38</v>
      </c>
      <c r="K119" s="44" t="s">
        <v>732</v>
      </c>
      <c r="L119" s="9" t="str">
        <f t="shared" si="15"/>
        <v>Yes</v>
      </c>
    </row>
    <row r="120" spans="1:12" ht="25.5" x14ac:dyDescent="0.2">
      <c r="A120" s="45" t="s">
        <v>641</v>
      </c>
      <c r="B120" s="34" t="s">
        <v>217</v>
      </c>
      <c r="C120" s="46">
        <v>15557476</v>
      </c>
      <c r="D120" s="43" t="str">
        <f t="shared" si="11"/>
        <v>N/A</v>
      </c>
      <c r="E120" s="46">
        <v>7504069</v>
      </c>
      <c r="F120" s="43" t="str">
        <f t="shared" si="12"/>
        <v>N/A</v>
      </c>
      <c r="G120" s="46">
        <v>4752317</v>
      </c>
      <c r="H120" s="43" t="str">
        <f t="shared" si="13"/>
        <v>N/A</v>
      </c>
      <c r="I120" s="12">
        <v>-51.8</v>
      </c>
      <c r="J120" s="12">
        <v>-36.700000000000003</v>
      </c>
      <c r="K120" s="44" t="s">
        <v>732</v>
      </c>
      <c r="L120" s="9" t="str">
        <f t="shared" ref="L120:L131" si="16">IF(J120="Div by 0", "N/A", IF(K120="N/A","N/A", IF(J120&gt;VALUE(MID(K120,1,2)), "No", IF(J120&lt;-1*VALUE(MID(K120,1,2)), "No", "Yes"))))</f>
        <v>No</v>
      </c>
    </row>
    <row r="121" spans="1:12" ht="25.5" x14ac:dyDescent="0.2">
      <c r="A121" s="45" t="s">
        <v>642</v>
      </c>
      <c r="B121" s="34" t="s">
        <v>217</v>
      </c>
      <c r="C121" s="35">
        <v>19353</v>
      </c>
      <c r="D121" s="43" t="str">
        <f t="shared" si="11"/>
        <v>N/A</v>
      </c>
      <c r="E121" s="35">
        <v>8202</v>
      </c>
      <c r="F121" s="43" t="str">
        <f t="shared" si="12"/>
        <v>N/A</v>
      </c>
      <c r="G121" s="35">
        <v>2415</v>
      </c>
      <c r="H121" s="43" t="str">
        <f t="shared" si="13"/>
        <v>N/A</v>
      </c>
      <c r="I121" s="12">
        <v>-57.6</v>
      </c>
      <c r="J121" s="12">
        <v>-70.599999999999994</v>
      </c>
      <c r="K121" s="44" t="s">
        <v>732</v>
      </c>
      <c r="L121" s="9" t="str">
        <f t="shared" si="16"/>
        <v>No</v>
      </c>
    </row>
    <row r="122" spans="1:12" ht="25.5" x14ac:dyDescent="0.2">
      <c r="A122" s="45" t="s">
        <v>1463</v>
      </c>
      <c r="B122" s="34" t="s">
        <v>217</v>
      </c>
      <c r="C122" s="46">
        <v>803.8792952</v>
      </c>
      <c r="D122" s="43" t="str">
        <f t="shared" si="11"/>
        <v>N/A</v>
      </c>
      <c r="E122" s="46">
        <v>914.90721774999997</v>
      </c>
      <c r="F122" s="43" t="str">
        <f t="shared" si="12"/>
        <v>N/A</v>
      </c>
      <c r="G122" s="46">
        <v>1967.8331263</v>
      </c>
      <c r="H122" s="43" t="str">
        <f t="shared" si="13"/>
        <v>N/A</v>
      </c>
      <c r="I122" s="12">
        <v>13.81</v>
      </c>
      <c r="J122" s="12">
        <v>115.1</v>
      </c>
      <c r="K122" s="44" t="s">
        <v>732</v>
      </c>
      <c r="L122" s="9" t="str">
        <f t="shared" si="16"/>
        <v>No</v>
      </c>
    </row>
    <row r="123" spans="1:12" ht="25.5" x14ac:dyDescent="0.2">
      <c r="A123" s="45" t="s">
        <v>643</v>
      </c>
      <c r="B123" s="34" t="s">
        <v>217</v>
      </c>
      <c r="C123" s="46">
        <v>89147838</v>
      </c>
      <c r="D123" s="43" t="str">
        <f t="shared" ref="D123:D131" si="17">IF($B123="N/A","N/A",IF(C123&gt;10,"No",IF(C123&lt;-10,"No","Yes")))</f>
        <v>N/A</v>
      </c>
      <c r="E123" s="46">
        <v>92728616</v>
      </c>
      <c r="F123" s="43" t="str">
        <f t="shared" ref="F123:F131" si="18">IF($B123="N/A","N/A",IF(E123&gt;10,"No",IF(E123&lt;-10,"No","Yes")))</f>
        <v>N/A</v>
      </c>
      <c r="G123" s="46">
        <v>93594917</v>
      </c>
      <c r="H123" s="43" t="str">
        <f t="shared" ref="H123:H131" si="19">IF($B123="N/A","N/A",IF(G123&gt;10,"No",IF(G123&lt;-10,"No","Yes")))</f>
        <v>N/A</v>
      </c>
      <c r="I123" s="12">
        <v>4.0170000000000003</v>
      </c>
      <c r="J123" s="12">
        <v>0.93420000000000003</v>
      </c>
      <c r="K123" s="44" t="s">
        <v>732</v>
      </c>
      <c r="L123" s="9" t="str">
        <f t="shared" si="16"/>
        <v>Yes</v>
      </c>
    </row>
    <row r="124" spans="1:12" x14ac:dyDescent="0.2">
      <c r="A124" s="45" t="s">
        <v>644</v>
      </c>
      <c r="B124" s="34" t="s">
        <v>217</v>
      </c>
      <c r="C124" s="35">
        <v>1502</v>
      </c>
      <c r="D124" s="43" t="str">
        <f t="shared" si="17"/>
        <v>N/A</v>
      </c>
      <c r="E124" s="35">
        <v>1550</v>
      </c>
      <c r="F124" s="43" t="str">
        <f t="shared" si="18"/>
        <v>N/A</v>
      </c>
      <c r="G124" s="35">
        <v>1602</v>
      </c>
      <c r="H124" s="43" t="str">
        <f t="shared" si="19"/>
        <v>N/A</v>
      </c>
      <c r="I124" s="12">
        <v>3.1960000000000002</v>
      </c>
      <c r="J124" s="12">
        <v>3.355</v>
      </c>
      <c r="K124" s="44" t="s">
        <v>732</v>
      </c>
      <c r="L124" s="9" t="str">
        <f t="shared" si="16"/>
        <v>Yes</v>
      </c>
    </row>
    <row r="125" spans="1:12" ht="25.5" x14ac:dyDescent="0.2">
      <c r="A125" s="45" t="s">
        <v>1464</v>
      </c>
      <c r="B125" s="34" t="s">
        <v>217</v>
      </c>
      <c r="C125" s="46">
        <v>59352.754993000002</v>
      </c>
      <c r="D125" s="43" t="str">
        <f t="shared" si="17"/>
        <v>N/A</v>
      </c>
      <c r="E125" s="46">
        <v>59824.913547999997</v>
      </c>
      <c r="F125" s="43" t="str">
        <f t="shared" si="18"/>
        <v>N/A</v>
      </c>
      <c r="G125" s="46">
        <v>58423.793382999997</v>
      </c>
      <c r="H125" s="43" t="str">
        <f t="shared" si="19"/>
        <v>N/A</v>
      </c>
      <c r="I125" s="12">
        <v>0.79549999999999998</v>
      </c>
      <c r="J125" s="12">
        <v>-2.34</v>
      </c>
      <c r="K125" s="44" t="s">
        <v>732</v>
      </c>
      <c r="L125" s="9" t="str">
        <f t="shared" si="16"/>
        <v>Yes</v>
      </c>
    </row>
    <row r="126" spans="1:12" ht="25.5" x14ac:dyDescent="0.2">
      <c r="A126" s="45" t="s">
        <v>645</v>
      </c>
      <c r="B126" s="34" t="s">
        <v>217</v>
      </c>
      <c r="C126" s="46">
        <v>9164677</v>
      </c>
      <c r="D126" s="43" t="str">
        <f t="shared" si="17"/>
        <v>N/A</v>
      </c>
      <c r="E126" s="46">
        <v>8900118</v>
      </c>
      <c r="F126" s="43" t="str">
        <f t="shared" si="18"/>
        <v>N/A</v>
      </c>
      <c r="G126" s="46">
        <v>9255973</v>
      </c>
      <c r="H126" s="43" t="str">
        <f t="shared" si="19"/>
        <v>N/A</v>
      </c>
      <c r="I126" s="12">
        <v>-2.89</v>
      </c>
      <c r="J126" s="12">
        <v>3.9980000000000002</v>
      </c>
      <c r="K126" s="44" t="s">
        <v>732</v>
      </c>
      <c r="L126" s="9" t="str">
        <f t="shared" si="16"/>
        <v>Yes</v>
      </c>
    </row>
    <row r="127" spans="1:12" x14ac:dyDescent="0.2">
      <c r="A127" s="45" t="s">
        <v>646</v>
      </c>
      <c r="B127" s="34" t="s">
        <v>217</v>
      </c>
      <c r="C127" s="35">
        <v>7349</v>
      </c>
      <c r="D127" s="43" t="str">
        <f t="shared" si="17"/>
        <v>N/A</v>
      </c>
      <c r="E127" s="35">
        <v>2785</v>
      </c>
      <c r="F127" s="43" t="str">
        <f t="shared" si="18"/>
        <v>N/A</v>
      </c>
      <c r="G127" s="35">
        <v>1738</v>
      </c>
      <c r="H127" s="43" t="str">
        <f t="shared" si="19"/>
        <v>N/A</v>
      </c>
      <c r="I127" s="12">
        <v>-62.1</v>
      </c>
      <c r="J127" s="12">
        <v>-37.6</v>
      </c>
      <c r="K127" s="44" t="s">
        <v>732</v>
      </c>
      <c r="L127" s="9" t="str">
        <f t="shared" si="16"/>
        <v>No</v>
      </c>
    </row>
    <row r="128" spans="1:12" ht="25.5" x14ac:dyDescent="0.2">
      <c r="A128" s="45" t="s">
        <v>1465</v>
      </c>
      <c r="B128" s="34" t="s">
        <v>217</v>
      </c>
      <c r="C128" s="46">
        <v>1247.0644986</v>
      </c>
      <c r="D128" s="43" t="str">
        <f t="shared" si="17"/>
        <v>N/A</v>
      </c>
      <c r="E128" s="46">
        <v>3195.7335727</v>
      </c>
      <c r="F128" s="43" t="str">
        <f t="shared" si="18"/>
        <v>N/A</v>
      </c>
      <c r="G128" s="46">
        <v>5325.6461449999997</v>
      </c>
      <c r="H128" s="43" t="str">
        <f t="shared" si="19"/>
        <v>N/A</v>
      </c>
      <c r="I128" s="12">
        <v>156.30000000000001</v>
      </c>
      <c r="J128" s="12">
        <v>66.650000000000006</v>
      </c>
      <c r="K128" s="44" t="s">
        <v>732</v>
      </c>
      <c r="L128" s="9" t="str">
        <f t="shared" si="16"/>
        <v>No</v>
      </c>
    </row>
    <row r="129" spans="1:12" ht="25.5" x14ac:dyDescent="0.2">
      <c r="A129" s="45" t="s">
        <v>647</v>
      </c>
      <c r="B129" s="34" t="s">
        <v>217</v>
      </c>
      <c r="C129" s="46">
        <v>284798</v>
      </c>
      <c r="D129" s="43" t="str">
        <f t="shared" si="17"/>
        <v>N/A</v>
      </c>
      <c r="E129" s="46">
        <v>22640</v>
      </c>
      <c r="F129" s="43" t="str">
        <f t="shared" si="18"/>
        <v>N/A</v>
      </c>
      <c r="G129" s="46">
        <v>0</v>
      </c>
      <c r="H129" s="43" t="str">
        <f t="shared" si="19"/>
        <v>N/A</v>
      </c>
      <c r="I129" s="12">
        <v>-92.1</v>
      </c>
      <c r="J129" s="12">
        <v>-100</v>
      </c>
      <c r="K129" s="44" t="s">
        <v>732</v>
      </c>
      <c r="L129" s="9" t="str">
        <f t="shared" si="16"/>
        <v>No</v>
      </c>
    </row>
    <row r="130" spans="1:12" x14ac:dyDescent="0.2">
      <c r="A130" s="45" t="s">
        <v>648</v>
      </c>
      <c r="B130" s="34" t="s">
        <v>217</v>
      </c>
      <c r="C130" s="35">
        <v>57</v>
      </c>
      <c r="D130" s="43" t="str">
        <f t="shared" si="17"/>
        <v>N/A</v>
      </c>
      <c r="E130" s="35">
        <v>11</v>
      </c>
      <c r="F130" s="43" t="str">
        <f t="shared" si="18"/>
        <v>N/A</v>
      </c>
      <c r="G130" s="35">
        <v>0</v>
      </c>
      <c r="H130" s="43" t="str">
        <f t="shared" si="19"/>
        <v>N/A</v>
      </c>
      <c r="I130" s="12">
        <v>-94.7</v>
      </c>
      <c r="J130" s="12">
        <v>-100</v>
      </c>
      <c r="K130" s="44" t="s">
        <v>732</v>
      </c>
      <c r="L130" s="9" t="str">
        <f t="shared" si="16"/>
        <v>No</v>
      </c>
    </row>
    <row r="131" spans="1:12" ht="25.5" x14ac:dyDescent="0.2">
      <c r="A131" s="45" t="s">
        <v>1466</v>
      </c>
      <c r="B131" s="34" t="s">
        <v>217</v>
      </c>
      <c r="C131" s="46">
        <v>4996.4561403999996</v>
      </c>
      <c r="D131" s="43" t="str">
        <f t="shared" si="17"/>
        <v>N/A</v>
      </c>
      <c r="E131" s="46">
        <v>7546.6666667</v>
      </c>
      <c r="F131" s="43" t="str">
        <f t="shared" si="18"/>
        <v>N/A</v>
      </c>
      <c r="G131" s="46" t="s">
        <v>1743</v>
      </c>
      <c r="H131" s="43" t="str">
        <f t="shared" si="19"/>
        <v>N/A</v>
      </c>
      <c r="I131" s="12">
        <v>51.04</v>
      </c>
      <c r="J131" s="12" t="s">
        <v>1743</v>
      </c>
      <c r="K131" s="44" t="s">
        <v>732</v>
      </c>
      <c r="L131" s="9" t="str">
        <f t="shared" si="16"/>
        <v>N/A</v>
      </c>
    </row>
    <row r="132" spans="1:12" x14ac:dyDescent="0.2">
      <c r="A132" s="45" t="s">
        <v>1467</v>
      </c>
      <c r="B132" s="34" t="s">
        <v>217</v>
      </c>
      <c r="C132" s="46">
        <v>309.77552264000002</v>
      </c>
      <c r="D132" s="43" t="str">
        <f t="shared" ref="D132:D143" si="20">IF($B132="N/A","N/A",IF(C132&gt;10,"No",IF(C132&lt;-10,"No","Yes")))</f>
        <v>N/A</v>
      </c>
      <c r="E132" s="46">
        <v>73.590154429999998</v>
      </c>
      <c r="F132" s="43" t="str">
        <f t="shared" ref="F132:F143" si="21">IF($B132="N/A","N/A",IF(E132&gt;10,"No",IF(E132&lt;-10,"No","Yes")))</f>
        <v>N/A</v>
      </c>
      <c r="G132" s="46">
        <v>71.312793855999999</v>
      </c>
      <c r="H132" s="43" t="str">
        <f t="shared" ref="H132:H143" si="22">IF($B132="N/A","N/A",IF(G132&gt;10,"No",IF(G132&lt;-10,"No","Yes")))</f>
        <v>N/A</v>
      </c>
      <c r="I132" s="12">
        <v>-76.2</v>
      </c>
      <c r="J132" s="12">
        <v>-3.09</v>
      </c>
      <c r="K132" s="44" t="s">
        <v>732</v>
      </c>
      <c r="L132" s="9" t="str">
        <f t="shared" ref="L132:L143" si="23">IF(J132="Div by 0", "N/A", IF(K132="N/A","N/A", IF(J132&gt;VALUE(MID(K132,1,2)), "No", IF(J132&lt;-1*VALUE(MID(K132,1,2)), "No", "Yes"))))</f>
        <v>Yes</v>
      </c>
    </row>
    <row r="133" spans="1:12" x14ac:dyDescent="0.2">
      <c r="A133" s="45" t="s">
        <v>1468</v>
      </c>
      <c r="B133" s="34" t="s">
        <v>217</v>
      </c>
      <c r="C133" s="46">
        <v>248.98087695999999</v>
      </c>
      <c r="D133" s="43" t="str">
        <f t="shared" si="20"/>
        <v>N/A</v>
      </c>
      <c r="E133" s="46">
        <v>56.127471073999999</v>
      </c>
      <c r="F133" s="43" t="str">
        <f t="shared" si="21"/>
        <v>N/A</v>
      </c>
      <c r="G133" s="46">
        <v>29.815585117000001</v>
      </c>
      <c r="H133" s="43" t="str">
        <f t="shared" si="22"/>
        <v>N/A</v>
      </c>
      <c r="I133" s="12">
        <v>-77.5</v>
      </c>
      <c r="J133" s="12">
        <v>-46.9</v>
      </c>
      <c r="K133" s="44" t="s">
        <v>732</v>
      </c>
      <c r="L133" s="9" t="str">
        <f t="shared" si="23"/>
        <v>No</v>
      </c>
    </row>
    <row r="134" spans="1:12" x14ac:dyDescent="0.2">
      <c r="A134" s="45" t="s">
        <v>1469</v>
      </c>
      <c r="B134" s="34" t="s">
        <v>217</v>
      </c>
      <c r="C134" s="46">
        <v>352.97268725999999</v>
      </c>
      <c r="D134" s="43" t="str">
        <f t="shared" si="20"/>
        <v>N/A</v>
      </c>
      <c r="E134" s="46">
        <v>77.732599119</v>
      </c>
      <c r="F134" s="43" t="str">
        <f t="shared" si="21"/>
        <v>N/A</v>
      </c>
      <c r="G134" s="46">
        <v>97.691727389999997</v>
      </c>
      <c r="H134" s="43" t="str">
        <f t="shared" si="22"/>
        <v>N/A</v>
      </c>
      <c r="I134" s="12">
        <v>-78</v>
      </c>
      <c r="J134" s="12">
        <v>25.68</v>
      </c>
      <c r="K134" s="44" t="s">
        <v>732</v>
      </c>
      <c r="L134" s="9" t="str">
        <f t="shared" si="23"/>
        <v>Yes</v>
      </c>
    </row>
    <row r="135" spans="1:12" x14ac:dyDescent="0.2">
      <c r="A135" s="45" t="s">
        <v>1470</v>
      </c>
      <c r="B135" s="34" t="s">
        <v>217</v>
      </c>
      <c r="C135" s="46">
        <v>3828.5086775999998</v>
      </c>
      <c r="D135" s="43" t="str">
        <f t="shared" si="20"/>
        <v>N/A</v>
      </c>
      <c r="E135" s="46">
        <v>808.14765720000003</v>
      </c>
      <c r="F135" s="43" t="str">
        <f t="shared" si="21"/>
        <v>N/A</v>
      </c>
      <c r="G135" s="46">
        <v>479.71818514</v>
      </c>
      <c r="H135" s="43" t="str">
        <f t="shared" si="22"/>
        <v>N/A</v>
      </c>
      <c r="I135" s="12">
        <v>-78.900000000000006</v>
      </c>
      <c r="J135" s="12">
        <v>-40.6</v>
      </c>
      <c r="K135" s="44" t="s">
        <v>732</v>
      </c>
      <c r="L135" s="9" t="str">
        <f t="shared" si="23"/>
        <v>No</v>
      </c>
    </row>
    <row r="136" spans="1:12" x14ac:dyDescent="0.2">
      <c r="A136" s="45" t="s">
        <v>1471</v>
      </c>
      <c r="B136" s="34" t="s">
        <v>217</v>
      </c>
      <c r="C136" s="46">
        <v>6537.1365011999997</v>
      </c>
      <c r="D136" s="43" t="str">
        <f t="shared" si="20"/>
        <v>N/A</v>
      </c>
      <c r="E136" s="46">
        <v>782.90638017000003</v>
      </c>
      <c r="F136" s="43" t="str">
        <f t="shared" si="21"/>
        <v>N/A</v>
      </c>
      <c r="G136" s="46">
        <v>131.18367208999999</v>
      </c>
      <c r="H136" s="43" t="str">
        <f t="shared" si="22"/>
        <v>N/A</v>
      </c>
      <c r="I136" s="12">
        <v>-88</v>
      </c>
      <c r="J136" s="12">
        <v>-83.2</v>
      </c>
      <c r="K136" s="44" t="s">
        <v>732</v>
      </c>
      <c r="L136" s="9" t="str">
        <f t="shared" si="23"/>
        <v>No</v>
      </c>
    </row>
    <row r="137" spans="1:12" x14ac:dyDescent="0.2">
      <c r="A137" s="45" t="s">
        <v>1472</v>
      </c>
      <c r="B137" s="34" t="s">
        <v>217</v>
      </c>
      <c r="C137" s="46">
        <v>1949.2527109</v>
      </c>
      <c r="D137" s="43" t="str">
        <f t="shared" si="20"/>
        <v>N/A</v>
      </c>
      <c r="E137" s="46">
        <v>828.73621145000004</v>
      </c>
      <c r="F137" s="43" t="str">
        <f t="shared" si="21"/>
        <v>N/A</v>
      </c>
      <c r="G137" s="46">
        <v>703.93621945999996</v>
      </c>
      <c r="H137" s="43" t="str">
        <f t="shared" si="22"/>
        <v>N/A</v>
      </c>
      <c r="I137" s="12">
        <v>-57.5</v>
      </c>
      <c r="J137" s="12">
        <v>-15.1</v>
      </c>
      <c r="K137" s="44" t="s">
        <v>732</v>
      </c>
      <c r="L137" s="9" t="str">
        <f t="shared" si="23"/>
        <v>Yes</v>
      </c>
    </row>
    <row r="138" spans="1:12" x14ac:dyDescent="0.2">
      <c r="A138" s="45" t="s">
        <v>1473</v>
      </c>
      <c r="B138" s="34" t="s">
        <v>217</v>
      </c>
      <c r="C138" s="46">
        <v>31.823428102000001</v>
      </c>
      <c r="D138" s="43" t="str">
        <f t="shared" si="20"/>
        <v>N/A</v>
      </c>
      <c r="E138" s="46">
        <v>14.704527486</v>
      </c>
      <c r="F138" s="43" t="str">
        <f t="shared" si="21"/>
        <v>N/A</v>
      </c>
      <c r="G138" s="46">
        <v>15.452774005</v>
      </c>
      <c r="H138" s="43" t="str">
        <f t="shared" si="22"/>
        <v>N/A</v>
      </c>
      <c r="I138" s="12">
        <v>-53.8</v>
      </c>
      <c r="J138" s="12">
        <v>5.0890000000000004</v>
      </c>
      <c r="K138" s="44" t="s">
        <v>732</v>
      </c>
      <c r="L138" s="9" t="str">
        <f t="shared" si="23"/>
        <v>Yes</v>
      </c>
    </row>
    <row r="139" spans="1:12" x14ac:dyDescent="0.2">
      <c r="A139" s="45" t="s">
        <v>1474</v>
      </c>
      <c r="B139" s="34" t="s">
        <v>217</v>
      </c>
      <c r="C139" s="46">
        <v>37.034189685000001</v>
      </c>
      <c r="D139" s="43" t="str">
        <f t="shared" si="20"/>
        <v>N/A</v>
      </c>
      <c r="E139" s="46">
        <v>11.843107438000001</v>
      </c>
      <c r="F139" s="43" t="str">
        <f t="shared" si="21"/>
        <v>N/A</v>
      </c>
      <c r="G139" s="46">
        <v>9.6997771625000002</v>
      </c>
      <c r="H139" s="43" t="str">
        <f t="shared" si="22"/>
        <v>N/A</v>
      </c>
      <c r="I139" s="12">
        <v>-68</v>
      </c>
      <c r="J139" s="12">
        <v>-18.100000000000001</v>
      </c>
      <c r="K139" s="44" t="s">
        <v>732</v>
      </c>
      <c r="L139" s="9" t="str">
        <f t="shared" si="23"/>
        <v>Yes</v>
      </c>
    </row>
    <row r="140" spans="1:12" x14ac:dyDescent="0.2">
      <c r="A140" s="45" t="s">
        <v>1475</v>
      </c>
      <c r="B140" s="34" t="s">
        <v>217</v>
      </c>
      <c r="C140" s="46">
        <v>27.049680142</v>
      </c>
      <c r="D140" s="43" t="str">
        <f t="shared" si="20"/>
        <v>N/A</v>
      </c>
      <c r="E140" s="46">
        <v>15.025770925</v>
      </c>
      <c r="F140" s="43" t="str">
        <f t="shared" si="21"/>
        <v>N/A</v>
      </c>
      <c r="G140" s="46">
        <v>17.860265752</v>
      </c>
      <c r="H140" s="43" t="str">
        <f t="shared" si="22"/>
        <v>N/A</v>
      </c>
      <c r="I140" s="12">
        <v>-44.5</v>
      </c>
      <c r="J140" s="12">
        <v>18.86</v>
      </c>
      <c r="K140" s="44" t="s">
        <v>732</v>
      </c>
      <c r="L140" s="9" t="str">
        <f t="shared" si="23"/>
        <v>Yes</v>
      </c>
    </row>
    <row r="141" spans="1:12" x14ac:dyDescent="0.2">
      <c r="A141" s="45" t="s">
        <v>1476</v>
      </c>
      <c r="B141" s="34" t="s">
        <v>217</v>
      </c>
      <c r="C141" s="46">
        <v>10572.971675000001</v>
      </c>
      <c r="D141" s="43" t="str">
        <f t="shared" si="20"/>
        <v>N/A</v>
      </c>
      <c r="E141" s="46">
        <v>5425.9077373</v>
      </c>
      <c r="F141" s="43" t="str">
        <f t="shared" si="21"/>
        <v>N/A</v>
      </c>
      <c r="G141" s="46">
        <v>4914.0375352999999</v>
      </c>
      <c r="H141" s="43" t="str">
        <f t="shared" si="22"/>
        <v>N/A</v>
      </c>
      <c r="I141" s="12">
        <v>-48.7</v>
      </c>
      <c r="J141" s="12">
        <v>-9.43</v>
      </c>
      <c r="K141" s="44" t="s">
        <v>732</v>
      </c>
      <c r="L141" s="9" t="str">
        <f t="shared" si="23"/>
        <v>Yes</v>
      </c>
    </row>
    <row r="142" spans="1:12" x14ac:dyDescent="0.2">
      <c r="A142" s="45" t="s">
        <v>1477</v>
      </c>
      <c r="B142" s="34" t="s">
        <v>217</v>
      </c>
      <c r="C142" s="46">
        <v>6958.9896336000002</v>
      </c>
      <c r="D142" s="43" t="str">
        <f t="shared" si="20"/>
        <v>N/A</v>
      </c>
      <c r="E142" s="46">
        <v>1069.0027769000001</v>
      </c>
      <c r="F142" s="43" t="str">
        <f t="shared" si="21"/>
        <v>N/A</v>
      </c>
      <c r="G142" s="46">
        <v>469.94564115999998</v>
      </c>
      <c r="H142" s="43" t="str">
        <f t="shared" si="22"/>
        <v>N/A</v>
      </c>
      <c r="I142" s="12">
        <v>-84.6</v>
      </c>
      <c r="J142" s="12">
        <v>-56</v>
      </c>
      <c r="K142" s="44" t="s">
        <v>732</v>
      </c>
      <c r="L142" s="9" t="str">
        <f t="shared" si="23"/>
        <v>No</v>
      </c>
    </row>
    <row r="143" spans="1:12" x14ac:dyDescent="0.2">
      <c r="A143" s="45" t="s">
        <v>1478</v>
      </c>
      <c r="B143" s="34" t="s">
        <v>217</v>
      </c>
      <c r="C143" s="46">
        <v>13188.237193999999</v>
      </c>
      <c r="D143" s="43" t="str">
        <f t="shared" si="20"/>
        <v>N/A</v>
      </c>
      <c r="E143" s="46">
        <v>8345.1193832999998</v>
      </c>
      <c r="F143" s="43" t="str">
        <f t="shared" si="21"/>
        <v>N/A</v>
      </c>
      <c r="G143" s="46">
        <v>7759.2685812</v>
      </c>
      <c r="H143" s="43" t="str">
        <f t="shared" si="22"/>
        <v>N/A</v>
      </c>
      <c r="I143" s="12">
        <v>-36.700000000000003</v>
      </c>
      <c r="J143" s="12">
        <v>-7.02</v>
      </c>
      <c r="K143" s="44" t="s">
        <v>732</v>
      </c>
      <c r="L143" s="9" t="str">
        <f t="shared" si="23"/>
        <v>Yes</v>
      </c>
    </row>
    <row r="144" spans="1:12" x14ac:dyDescent="0.2">
      <c r="A144" s="45" t="s">
        <v>89</v>
      </c>
      <c r="B144" s="34" t="s">
        <v>217</v>
      </c>
      <c r="C144" s="8">
        <v>9.5360483293999998</v>
      </c>
      <c r="D144" s="43" t="str">
        <f t="shared" ref="D144:D161" si="24">IF($B144="N/A","N/A",IF(C144&gt;10,"No",IF(C144&lt;-10,"No","Yes")))</f>
        <v>N/A</v>
      </c>
      <c r="E144" s="8">
        <v>2.0529173035000001</v>
      </c>
      <c r="F144" s="43" t="str">
        <f t="shared" ref="F144:F161" si="25">IF($B144="N/A","N/A",IF(E144&gt;10,"No",IF(E144&lt;-10,"No","Yes")))</f>
        <v>N/A</v>
      </c>
      <c r="G144" s="8">
        <v>0.88026329540000003</v>
      </c>
      <c r="H144" s="43" t="str">
        <f t="shared" ref="H144:H161" si="26">IF($B144="N/A","N/A",IF(G144&gt;10,"No",IF(G144&lt;-10,"No","Yes")))</f>
        <v>N/A</v>
      </c>
      <c r="I144" s="12">
        <v>-78.5</v>
      </c>
      <c r="J144" s="12">
        <v>-57.1</v>
      </c>
      <c r="K144" s="44" t="s">
        <v>732</v>
      </c>
      <c r="L144" s="9" t="str">
        <f t="shared" ref="L144:L161" si="27">IF(J144="Div by 0", "N/A", IF(K144="N/A","N/A", IF(J144&gt;VALUE(MID(K144,1,2)), "No", IF(J144&lt;-1*VALUE(MID(K144,1,2)), "No", "Yes"))))</f>
        <v>No</v>
      </c>
    </row>
    <row r="145" spans="1:12" x14ac:dyDescent="0.2">
      <c r="A145" s="45" t="s">
        <v>477</v>
      </c>
      <c r="B145" s="34" t="s">
        <v>217</v>
      </c>
      <c r="C145" s="8">
        <v>9.9800399201999994</v>
      </c>
      <c r="D145" s="43" t="str">
        <f t="shared" si="24"/>
        <v>N/A</v>
      </c>
      <c r="E145" s="8">
        <v>1.8644628099</v>
      </c>
      <c r="F145" s="43" t="str">
        <f t="shared" si="25"/>
        <v>N/A</v>
      </c>
      <c r="G145" s="8">
        <v>0.82382335070000001</v>
      </c>
      <c r="H145" s="43" t="str">
        <f t="shared" si="26"/>
        <v>N/A</v>
      </c>
      <c r="I145" s="12">
        <v>-81.3</v>
      </c>
      <c r="J145" s="12">
        <v>-55.8</v>
      </c>
      <c r="K145" s="44" t="s">
        <v>732</v>
      </c>
      <c r="L145" s="9" t="str">
        <f t="shared" si="27"/>
        <v>No</v>
      </c>
    </row>
    <row r="146" spans="1:12" x14ac:dyDescent="0.2">
      <c r="A146" s="45" t="s">
        <v>478</v>
      </c>
      <c r="B146" s="34" t="s">
        <v>217</v>
      </c>
      <c r="C146" s="8">
        <v>9.2464044281</v>
      </c>
      <c r="D146" s="43" t="str">
        <f t="shared" si="24"/>
        <v>N/A</v>
      </c>
      <c r="E146" s="8">
        <v>2.1277533040000001</v>
      </c>
      <c r="F146" s="43" t="str">
        <f t="shared" si="25"/>
        <v>N/A</v>
      </c>
      <c r="G146" s="8">
        <v>0.90441491640000005</v>
      </c>
      <c r="H146" s="43" t="str">
        <f t="shared" si="26"/>
        <v>N/A</v>
      </c>
      <c r="I146" s="12">
        <v>-77</v>
      </c>
      <c r="J146" s="12">
        <v>-57.5</v>
      </c>
      <c r="K146" s="44" t="s">
        <v>732</v>
      </c>
      <c r="L146" s="9" t="str">
        <f t="shared" si="27"/>
        <v>No</v>
      </c>
    </row>
    <row r="147" spans="1:12" x14ac:dyDescent="0.2">
      <c r="A147" s="45" t="s">
        <v>1479</v>
      </c>
      <c r="B147" s="34" t="s">
        <v>217</v>
      </c>
      <c r="C147" s="8">
        <v>13.688031584000001</v>
      </c>
      <c r="D147" s="43" t="str">
        <f t="shared" si="24"/>
        <v>N/A</v>
      </c>
      <c r="E147" s="8">
        <v>4.7225003953</v>
      </c>
      <c r="F147" s="43" t="str">
        <f t="shared" si="25"/>
        <v>N/A</v>
      </c>
      <c r="G147" s="8">
        <v>1.4732002926000001</v>
      </c>
      <c r="H147" s="43" t="str">
        <f t="shared" si="26"/>
        <v>N/A</v>
      </c>
      <c r="I147" s="12">
        <v>-65.5</v>
      </c>
      <c r="J147" s="12">
        <v>-68.8</v>
      </c>
      <c r="K147" s="44" t="s">
        <v>732</v>
      </c>
      <c r="L147" s="9" t="str">
        <f t="shared" si="27"/>
        <v>No</v>
      </c>
    </row>
    <row r="148" spans="1:12" x14ac:dyDescent="0.2">
      <c r="A148" s="45" t="s">
        <v>1480</v>
      </c>
      <c r="B148" s="34" t="s">
        <v>217</v>
      </c>
      <c r="C148" s="8">
        <v>25.928787585999999</v>
      </c>
      <c r="D148" s="43" t="str">
        <f t="shared" si="24"/>
        <v>N/A</v>
      </c>
      <c r="E148" s="8">
        <v>8.4231404959000002</v>
      </c>
      <c r="F148" s="43" t="str">
        <f t="shared" si="25"/>
        <v>N/A</v>
      </c>
      <c r="G148" s="8">
        <v>2.1203322303999999</v>
      </c>
      <c r="H148" s="43" t="str">
        <f t="shared" si="26"/>
        <v>N/A</v>
      </c>
      <c r="I148" s="12">
        <v>-67.5</v>
      </c>
      <c r="J148" s="12">
        <v>-74.8</v>
      </c>
      <c r="K148" s="44" t="s">
        <v>732</v>
      </c>
      <c r="L148" s="9" t="str">
        <f t="shared" si="27"/>
        <v>No</v>
      </c>
    </row>
    <row r="149" spans="1:12" x14ac:dyDescent="0.2">
      <c r="A149" s="45" t="s">
        <v>1481</v>
      </c>
      <c r="B149" s="34" t="s">
        <v>217</v>
      </c>
      <c r="C149" s="8">
        <v>5.1676421215000001</v>
      </c>
      <c r="D149" s="43" t="str">
        <f t="shared" si="24"/>
        <v>N/A</v>
      </c>
      <c r="E149" s="8">
        <v>2.2775330396000002</v>
      </c>
      <c r="F149" s="43" t="str">
        <f t="shared" si="25"/>
        <v>N/A</v>
      </c>
      <c r="G149" s="8">
        <v>1.0715816545000001</v>
      </c>
      <c r="H149" s="43" t="str">
        <f t="shared" si="26"/>
        <v>N/A</v>
      </c>
      <c r="I149" s="12">
        <v>-55.9</v>
      </c>
      <c r="J149" s="12">
        <v>-52.9</v>
      </c>
      <c r="K149" s="44" t="s">
        <v>732</v>
      </c>
      <c r="L149" s="9" t="str">
        <f t="shared" si="27"/>
        <v>No</v>
      </c>
    </row>
    <row r="150" spans="1:12" x14ac:dyDescent="0.2">
      <c r="A150" s="45" t="s">
        <v>90</v>
      </c>
      <c r="B150" s="34" t="s">
        <v>217</v>
      </c>
      <c r="C150" s="8">
        <v>15.76534803</v>
      </c>
      <c r="D150" s="43" t="str">
        <f t="shared" si="24"/>
        <v>N/A</v>
      </c>
      <c r="E150" s="8">
        <v>4.8569019131999998</v>
      </c>
      <c r="F150" s="43" t="str">
        <f t="shared" si="25"/>
        <v>N/A</v>
      </c>
      <c r="G150" s="8">
        <v>4.6207292863999996</v>
      </c>
      <c r="H150" s="43" t="str">
        <f t="shared" si="26"/>
        <v>N/A</v>
      </c>
      <c r="I150" s="12">
        <v>-69.2</v>
      </c>
      <c r="J150" s="12">
        <v>-4.8600000000000003</v>
      </c>
      <c r="K150" s="44" t="s">
        <v>732</v>
      </c>
      <c r="L150" s="9" t="str">
        <f t="shared" si="27"/>
        <v>Yes</v>
      </c>
    </row>
    <row r="151" spans="1:12" x14ac:dyDescent="0.2">
      <c r="A151" s="45" t="s">
        <v>479</v>
      </c>
      <c r="B151" s="34" t="s">
        <v>217</v>
      </c>
      <c r="C151" s="8">
        <v>23.211641233999998</v>
      </c>
      <c r="D151" s="43" t="str">
        <f t="shared" si="24"/>
        <v>N/A</v>
      </c>
      <c r="E151" s="8">
        <v>6.8231404958999997</v>
      </c>
      <c r="F151" s="43" t="str">
        <f t="shared" si="25"/>
        <v>N/A</v>
      </c>
      <c r="G151" s="8">
        <v>2.8496184752999998</v>
      </c>
      <c r="H151" s="43" t="str">
        <f t="shared" si="26"/>
        <v>N/A</v>
      </c>
      <c r="I151" s="12">
        <v>-70.599999999999994</v>
      </c>
      <c r="J151" s="12">
        <v>-58.2</v>
      </c>
      <c r="K151" s="44" t="s">
        <v>732</v>
      </c>
      <c r="L151" s="9" t="str">
        <f t="shared" si="27"/>
        <v>No</v>
      </c>
    </row>
    <row r="152" spans="1:12" x14ac:dyDescent="0.2">
      <c r="A152" s="45" t="s">
        <v>480</v>
      </c>
      <c r="B152" s="34" t="s">
        <v>217</v>
      </c>
      <c r="C152" s="8">
        <v>10.489542217</v>
      </c>
      <c r="D152" s="43" t="str">
        <f t="shared" si="24"/>
        <v>N/A</v>
      </c>
      <c r="E152" s="8">
        <v>3.449339207</v>
      </c>
      <c r="F152" s="43" t="str">
        <f t="shared" si="25"/>
        <v>N/A</v>
      </c>
      <c r="G152" s="8">
        <v>5.6365195027999997</v>
      </c>
      <c r="H152" s="43" t="str">
        <f t="shared" si="26"/>
        <v>N/A</v>
      </c>
      <c r="I152" s="12">
        <v>-67.099999999999994</v>
      </c>
      <c r="J152" s="12">
        <v>63.41</v>
      </c>
      <c r="K152" s="44" t="s">
        <v>732</v>
      </c>
      <c r="L152" s="9" t="str">
        <f t="shared" si="27"/>
        <v>No</v>
      </c>
    </row>
    <row r="153" spans="1:12" x14ac:dyDescent="0.2">
      <c r="A153" s="45" t="s">
        <v>117</v>
      </c>
      <c r="B153" s="34" t="s">
        <v>217</v>
      </c>
      <c r="C153" s="8">
        <v>88.913913250999997</v>
      </c>
      <c r="D153" s="43" t="str">
        <f t="shared" si="24"/>
        <v>N/A</v>
      </c>
      <c r="E153" s="8">
        <v>39.421809940000003</v>
      </c>
      <c r="F153" s="43" t="str">
        <f t="shared" si="25"/>
        <v>N/A</v>
      </c>
      <c r="G153" s="8">
        <v>14.483857486</v>
      </c>
      <c r="H153" s="43" t="str">
        <f t="shared" si="26"/>
        <v>N/A</v>
      </c>
      <c r="I153" s="12">
        <v>-55.7</v>
      </c>
      <c r="J153" s="12">
        <v>-63.3</v>
      </c>
      <c r="K153" s="44" t="s">
        <v>732</v>
      </c>
      <c r="L153" s="9" t="str">
        <f t="shared" si="27"/>
        <v>No</v>
      </c>
    </row>
    <row r="154" spans="1:12" x14ac:dyDescent="0.2">
      <c r="A154" s="45" t="s">
        <v>481</v>
      </c>
      <c r="B154" s="34" t="s">
        <v>217</v>
      </c>
      <c r="C154" s="8">
        <v>86.826347304999999</v>
      </c>
      <c r="D154" s="43" t="str">
        <f t="shared" si="24"/>
        <v>N/A</v>
      </c>
      <c r="E154" s="8">
        <v>33.487603305999997</v>
      </c>
      <c r="F154" s="43" t="str">
        <f t="shared" si="25"/>
        <v>N/A</v>
      </c>
      <c r="G154" s="8">
        <v>8.5556080762000004</v>
      </c>
      <c r="H154" s="43" t="str">
        <f t="shared" si="26"/>
        <v>N/A</v>
      </c>
      <c r="I154" s="12">
        <v>-61.4</v>
      </c>
      <c r="J154" s="12">
        <v>-74.5</v>
      </c>
      <c r="K154" s="44" t="s">
        <v>732</v>
      </c>
      <c r="L154" s="9" t="str">
        <f t="shared" si="27"/>
        <v>No</v>
      </c>
    </row>
    <row r="155" spans="1:12" x14ac:dyDescent="0.2">
      <c r="A155" s="45" t="s">
        <v>482</v>
      </c>
      <c r="B155" s="34" t="s">
        <v>217</v>
      </c>
      <c r="C155" s="8">
        <v>90.499523615000001</v>
      </c>
      <c r="D155" s="43" t="str">
        <f t="shared" si="24"/>
        <v>N/A</v>
      </c>
      <c r="E155" s="8">
        <v>43.281938326000002</v>
      </c>
      <c r="F155" s="43" t="str">
        <f t="shared" si="25"/>
        <v>N/A</v>
      </c>
      <c r="G155" s="8">
        <v>18.019717102000001</v>
      </c>
      <c r="H155" s="43" t="str">
        <f t="shared" si="26"/>
        <v>N/A</v>
      </c>
      <c r="I155" s="12">
        <v>-52.2</v>
      </c>
      <c r="J155" s="12">
        <v>-58.4</v>
      </c>
      <c r="K155" s="44" t="s">
        <v>732</v>
      </c>
      <c r="L155" s="9" t="str">
        <f t="shared" si="27"/>
        <v>No</v>
      </c>
    </row>
    <row r="156" spans="1:12" x14ac:dyDescent="0.2">
      <c r="A156" s="45" t="s">
        <v>1482</v>
      </c>
      <c r="B156" s="34" t="s">
        <v>217</v>
      </c>
      <c r="C156" s="35">
        <v>2.1150319532999999</v>
      </c>
      <c r="D156" s="43" t="str">
        <f t="shared" si="24"/>
        <v>N/A</v>
      </c>
      <c r="E156" s="35">
        <v>2.2554557124999999</v>
      </c>
      <c r="F156" s="43" t="str">
        <f t="shared" si="25"/>
        <v>N/A</v>
      </c>
      <c r="G156" s="35">
        <v>4.9881305638000004</v>
      </c>
      <c r="H156" s="43" t="str">
        <f t="shared" si="26"/>
        <v>N/A</v>
      </c>
      <c r="I156" s="12">
        <v>6.6390000000000002</v>
      </c>
      <c r="J156" s="12">
        <v>121.2</v>
      </c>
      <c r="K156" s="44" t="s">
        <v>732</v>
      </c>
      <c r="L156" s="9" t="str">
        <f t="shared" si="27"/>
        <v>No</v>
      </c>
    </row>
    <row r="157" spans="1:12" x14ac:dyDescent="0.2">
      <c r="A157" s="45" t="s">
        <v>1483</v>
      </c>
      <c r="B157" s="34" t="s">
        <v>217</v>
      </c>
      <c r="C157" s="35">
        <v>2.0045161290000002</v>
      </c>
      <c r="D157" s="43" t="str">
        <f t="shared" si="24"/>
        <v>N/A</v>
      </c>
      <c r="E157" s="35">
        <v>2.0141843972000002</v>
      </c>
      <c r="F157" s="43" t="str">
        <f t="shared" si="25"/>
        <v>N/A</v>
      </c>
      <c r="G157" s="35">
        <v>5.5409836066000002</v>
      </c>
      <c r="H157" s="43" t="str">
        <f t="shared" si="26"/>
        <v>N/A</v>
      </c>
      <c r="I157" s="12">
        <v>0.48230000000000001</v>
      </c>
      <c r="J157" s="12">
        <v>175.1</v>
      </c>
      <c r="K157" s="44" t="s">
        <v>732</v>
      </c>
      <c r="L157" s="9" t="str">
        <f t="shared" si="27"/>
        <v>No</v>
      </c>
    </row>
    <row r="158" spans="1:12" x14ac:dyDescent="0.2">
      <c r="A158" s="45" t="s">
        <v>1484</v>
      </c>
      <c r="B158" s="34" t="s">
        <v>217</v>
      </c>
      <c r="C158" s="35">
        <v>2.1997055937000001</v>
      </c>
      <c r="D158" s="43" t="str">
        <f t="shared" si="24"/>
        <v>N/A</v>
      </c>
      <c r="E158" s="35">
        <v>2.1780538302000001</v>
      </c>
      <c r="F158" s="43" t="str">
        <f t="shared" si="25"/>
        <v>N/A</v>
      </c>
      <c r="G158" s="35">
        <v>4.6966824645000003</v>
      </c>
      <c r="H158" s="43" t="str">
        <f t="shared" si="26"/>
        <v>N/A</v>
      </c>
      <c r="I158" s="12">
        <v>-0.98399999999999999</v>
      </c>
      <c r="J158" s="12">
        <v>115.6</v>
      </c>
      <c r="K158" s="44" t="s">
        <v>732</v>
      </c>
      <c r="L158" s="9" t="str">
        <f t="shared" si="27"/>
        <v>No</v>
      </c>
    </row>
    <row r="159" spans="1:12" x14ac:dyDescent="0.2">
      <c r="A159" s="45" t="s">
        <v>1485</v>
      </c>
      <c r="B159" s="34" t="s">
        <v>217</v>
      </c>
      <c r="C159" s="35">
        <v>191.53968254</v>
      </c>
      <c r="D159" s="43" t="str">
        <f t="shared" si="24"/>
        <v>N/A</v>
      </c>
      <c r="E159" s="35">
        <v>93.631138393000001</v>
      </c>
      <c r="F159" s="43" t="str">
        <f t="shared" si="25"/>
        <v>N/A</v>
      </c>
      <c r="G159" s="35">
        <v>131.10815603</v>
      </c>
      <c r="H159" s="43" t="str">
        <f t="shared" si="26"/>
        <v>N/A</v>
      </c>
      <c r="I159" s="12">
        <v>-51.1</v>
      </c>
      <c r="J159" s="12">
        <v>40.03</v>
      </c>
      <c r="K159" s="44" t="s">
        <v>732</v>
      </c>
      <c r="L159" s="9" t="str">
        <f t="shared" si="27"/>
        <v>No</v>
      </c>
    </row>
    <row r="160" spans="1:12" x14ac:dyDescent="0.2">
      <c r="A160" s="45" t="s">
        <v>1486</v>
      </c>
      <c r="B160" s="34" t="s">
        <v>217</v>
      </c>
      <c r="C160" s="35">
        <v>188.38167369999999</v>
      </c>
      <c r="D160" s="43" t="str">
        <f t="shared" si="24"/>
        <v>N/A</v>
      </c>
      <c r="E160" s="35">
        <v>65.879120878999998</v>
      </c>
      <c r="F160" s="43" t="str">
        <f t="shared" si="25"/>
        <v>N/A</v>
      </c>
      <c r="G160" s="35">
        <v>26.267515924000001</v>
      </c>
      <c r="H160" s="43" t="str">
        <f t="shared" si="26"/>
        <v>N/A</v>
      </c>
      <c r="I160" s="12">
        <v>-65</v>
      </c>
      <c r="J160" s="12">
        <v>-60.1</v>
      </c>
      <c r="K160" s="44" t="s">
        <v>732</v>
      </c>
      <c r="L160" s="9" t="str">
        <f t="shared" si="27"/>
        <v>No</v>
      </c>
    </row>
    <row r="161" spans="1:12" x14ac:dyDescent="0.2">
      <c r="A161" s="45" t="s">
        <v>1487</v>
      </c>
      <c r="B161" s="34" t="s">
        <v>217</v>
      </c>
      <c r="C161" s="35">
        <v>202.70500439</v>
      </c>
      <c r="D161" s="43" t="str">
        <f t="shared" si="24"/>
        <v>N/A</v>
      </c>
      <c r="E161" s="35">
        <v>162.03868471999999</v>
      </c>
      <c r="F161" s="43" t="str">
        <f t="shared" si="25"/>
        <v>N/A</v>
      </c>
      <c r="G161" s="35">
        <v>262.78800000000001</v>
      </c>
      <c r="H161" s="43" t="str">
        <f t="shared" si="26"/>
        <v>N/A</v>
      </c>
      <c r="I161" s="12">
        <v>-20.100000000000001</v>
      </c>
      <c r="J161" s="12">
        <v>62.18</v>
      </c>
      <c r="K161" s="44" t="s">
        <v>732</v>
      </c>
      <c r="L161" s="9" t="str">
        <f t="shared" si="27"/>
        <v>No</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11</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11</v>
      </c>
      <c r="H164" s="43" t="str">
        <f t="shared" si="30"/>
        <v>N/A</v>
      </c>
      <c r="I164" s="12" t="s">
        <v>1743</v>
      </c>
      <c r="J164" s="12" t="s">
        <v>1743</v>
      </c>
      <c r="K164" s="14" t="s">
        <v>217</v>
      </c>
      <c r="L164" s="9" t="str">
        <f t="shared" si="31"/>
        <v>N/A</v>
      </c>
    </row>
    <row r="165" spans="1:12" ht="25.5" x14ac:dyDescent="0.2">
      <c r="A165" s="45" t="s">
        <v>1488</v>
      </c>
      <c r="B165" s="34" t="s">
        <v>217</v>
      </c>
      <c r="C165" s="35">
        <v>0</v>
      </c>
      <c r="D165" s="43" t="str">
        <f t="shared" si="28"/>
        <v>N/A</v>
      </c>
      <c r="E165" s="35">
        <v>11</v>
      </c>
      <c r="F165" s="43" t="str">
        <f t="shared" si="29"/>
        <v>N/A</v>
      </c>
      <c r="G165" s="35">
        <v>11</v>
      </c>
      <c r="H165" s="43" t="str">
        <f t="shared" si="30"/>
        <v>N/A</v>
      </c>
      <c r="I165" s="12" t="s">
        <v>1743</v>
      </c>
      <c r="J165" s="12">
        <v>300</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16</v>
      </c>
      <c r="D167" s="43" t="str">
        <f t="shared" si="28"/>
        <v>N/A</v>
      </c>
      <c r="E167" s="35">
        <v>33</v>
      </c>
      <c r="F167" s="43" t="str">
        <f t="shared" si="29"/>
        <v>N/A</v>
      </c>
      <c r="G167" s="35">
        <v>18</v>
      </c>
      <c r="H167" s="43" t="str">
        <f t="shared" si="30"/>
        <v>N/A</v>
      </c>
      <c r="I167" s="12">
        <v>106.3</v>
      </c>
      <c r="J167" s="12">
        <v>-45.5</v>
      </c>
      <c r="K167" s="14" t="s">
        <v>217</v>
      </c>
      <c r="L167" s="9" t="str">
        <f t="shared" si="31"/>
        <v>N/A</v>
      </c>
    </row>
    <row r="168" spans="1:12" x14ac:dyDescent="0.2">
      <c r="A168" s="45" t="s">
        <v>125</v>
      </c>
      <c r="B168" s="34" t="s">
        <v>217</v>
      </c>
      <c r="C168" s="46">
        <v>327538</v>
      </c>
      <c r="D168" s="43" t="str">
        <f t="shared" si="28"/>
        <v>N/A</v>
      </c>
      <c r="E168" s="46">
        <v>390403</v>
      </c>
      <c r="F168" s="43" t="str">
        <f t="shared" si="29"/>
        <v>N/A</v>
      </c>
      <c r="G168" s="46">
        <v>510078</v>
      </c>
      <c r="H168" s="43" t="str">
        <f t="shared" si="30"/>
        <v>N/A</v>
      </c>
      <c r="I168" s="12">
        <v>19.190000000000001</v>
      </c>
      <c r="J168" s="12">
        <v>30.65</v>
      </c>
      <c r="K168" s="14" t="s">
        <v>217</v>
      </c>
      <c r="L168" s="9" t="str">
        <f t="shared" si="31"/>
        <v>N/A</v>
      </c>
    </row>
    <row r="169" spans="1:12" x14ac:dyDescent="0.2">
      <c r="A169" s="45" t="s">
        <v>1624</v>
      </c>
      <c r="B169" s="34" t="s">
        <v>217</v>
      </c>
      <c r="C169" s="46">
        <v>326277</v>
      </c>
      <c r="D169" s="43" t="str">
        <f t="shared" si="28"/>
        <v>N/A</v>
      </c>
      <c r="E169" s="46">
        <v>119223</v>
      </c>
      <c r="F169" s="43" t="str">
        <f t="shared" si="29"/>
        <v>N/A</v>
      </c>
      <c r="G169" s="46">
        <v>509215</v>
      </c>
      <c r="H169" s="43" t="str">
        <f t="shared" si="30"/>
        <v>N/A</v>
      </c>
      <c r="I169" s="12">
        <v>-63.5</v>
      </c>
      <c r="J169" s="12">
        <v>327.10000000000002</v>
      </c>
      <c r="K169" s="14" t="s">
        <v>217</v>
      </c>
      <c r="L169" s="9" t="str">
        <f t="shared" si="31"/>
        <v>N/A</v>
      </c>
    </row>
    <row r="170" spans="1:12" x14ac:dyDescent="0.2">
      <c r="A170" s="45" t="s">
        <v>1381</v>
      </c>
      <c r="B170" s="34" t="s">
        <v>217</v>
      </c>
      <c r="C170" s="46">
        <v>168348</v>
      </c>
      <c r="D170" s="43" t="str">
        <f t="shared" si="28"/>
        <v>N/A</v>
      </c>
      <c r="E170" s="46">
        <v>389459</v>
      </c>
      <c r="F170" s="43" t="str">
        <f t="shared" si="29"/>
        <v>N/A</v>
      </c>
      <c r="G170" s="46">
        <v>453862</v>
      </c>
      <c r="H170" s="43" t="str">
        <f t="shared" si="30"/>
        <v>N/A</v>
      </c>
      <c r="I170" s="12">
        <v>131.30000000000001</v>
      </c>
      <c r="J170" s="12">
        <v>16.54</v>
      </c>
      <c r="K170" s="14" t="s">
        <v>217</v>
      </c>
      <c r="L170" s="9" t="str">
        <f t="shared" si="31"/>
        <v>N/A</v>
      </c>
    </row>
    <row r="171" spans="1:12" x14ac:dyDescent="0.2">
      <c r="A171" s="45" t="s">
        <v>1618</v>
      </c>
      <c r="B171" s="34" t="s">
        <v>217</v>
      </c>
      <c r="C171" s="46">
        <v>24313</v>
      </c>
      <c r="D171" s="43" t="str">
        <f t="shared" si="28"/>
        <v>N/A</v>
      </c>
      <c r="E171" s="46">
        <v>12657</v>
      </c>
      <c r="F171" s="43" t="str">
        <f t="shared" si="29"/>
        <v>N/A</v>
      </c>
      <c r="G171" s="46">
        <v>12777</v>
      </c>
      <c r="H171" s="43" t="str">
        <f t="shared" si="30"/>
        <v>N/A</v>
      </c>
      <c r="I171" s="12">
        <v>-47.9</v>
      </c>
      <c r="J171" s="12">
        <v>0.94810000000000005</v>
      </c>
      <c r="K171" s="14" t="s">
        <v>217</v>
      </c>
      <c r="L171" s="9" t="str">
        <f t="shared" si="31"/>
        <v>N/A</v>
      </c>
    </row>
    <row r="172" spans="1:12" x14ac:dyDescent="0.2">
      <c r="A172" s="45" t="s">
        <v>1619</v>
      </c>
      <c r="B172" s="34" t="s">
        <v>217</v>
      </c>
      <c r="C172" s="46">
        <v>249014</v>
      </c>
      <c r="D172" s="43" t="str">
        <f t="shared" si="28"/>
        <v>N/A</v>
      </c>
      <c r="E172" s="46">
        <v>300174</v>
      </c>
      <c r="F172" s="43" t="str">
        <f t="shared" si="29"/>
        <v>N/A</v>
      </c>
      <c r="G172" s="46">
        <v>287540</v>
      </c>
      <c r="H172" s="43" t="str">
        <f t="shared" si="30"/>
        <v>N/A</v>
      </c>
      <c r="I172" s="12">
        <v>20.55</v>
      </c>
      <c r="J172" s="12">
        <v>-4.21</v>
      </c>
      <c r="K172" s="14" t="s">
        <v>217</v>
      </c>
      <c r="L172" s="9" t="str">
        <f t="shared" si="31"/>
        <v>N/A</v>
      </c>
    </row>
    <row r="173" spans="1:12" ht="25.5" x14ac:dyDescent="0.2">
      <c r="A173" s="45" t="s">
        <v>1382</v>
      </c>
      <c r="B173" s="34" t="s">
        <v>217</v>
      </c>
      <c r="C173" s="46">
        <v>57319</v>
      </c>
      <c r="D173" s="43" t="str">
        <f t="shared" ref="D173:D187" si="32">IF($B173="N/A","N/A",IF(C173&gt;10,"No",IF(C173&lt;-10,"No","Yes")))</f>
        <v>N/A</v>
      </c>
      <c r="E173" s="46">
        <v>27649</v>
      </c>
      <c r="F173" s="43" t="str">
        <f t="shared" ref="F173:F187" si="33">IF($B173="N/A","N/A",IF(E173&gt;10,"No",IF(E173&lt;-10,"No","Yes")))</f>
        <v>N/A</v>
      </c>
      <c r="G173" s="46">
        <v>16641</v>
      </c>
      <c r="H173" s="43" t="str">
        <f t="shared" ref="H173:H187" si="34">IF($B173="N/A","N/A",IF(G173&gt;10,"No",IF(G173&lt;-10,"No","Yes")))</f>
        <v>N/A</v>
      </c>
      <c r="I173" s="12">
        <v>-51.8</v>
      </c>
      <c r="J173" s="12">
        <v>-39.799999999999997</v>
      </c>
      <c r="K173" s="44" t="s">
        <v>732</v>
      </c>
      <c r="L173" s="9" t="str">
        <f t="shared" ref="L173:L187" si="35">IF(J173="Div by 0", "N/A", IF(K173="N/A","N/A", IF(J173&gt;VALUE(MID(K173,1,2)), "No", IF(J173&lt;-1*VALUE(MID(K173,1,2)), "No", "Yes"))))</f>
        <v>No</v>
      </c>
    </row>
    <row r="174" spans="1:12" x14ac:dyDescent="0.2">
      <c r="A174" s="45" t="s">
        <v>649</v>
      </c>
      <c r="B174" s="34" t="s">
        <v>217</v>
      </c>
      <c r="C174" s="35">
        <v>299</v>
      </c>
      <c r="D174" s="43" t="str">
        <f t="shared" si="32"/>
        <v>N/A</v>
      </c>
      <c r="E174" s="35">
        <v>127</v>
      </c>
      <c r="F174" s="43" t="str">
        <f t="shared" si="33"/>
        <v>N/A</v>
      </c>
      <c r="G174" s="35">
        <v>90</v>
      </c>
      <c r="H174" s="43" t="str">
        <f t="shared" si="34"/>
        <v>N/A</v>
      </c>
      <c r="I174" s="12">
        <v>-57.5</v>
      </c>
      <c r="J174" s="12">
        <v>-29.1</v>
      </c>
      <c r="K174" s="44" t="s">
        <v>732</v>
      </c>
      <c r="L174" s="9" t="str">
        <f t="shared" si="35"/>
        <v>Yes</v>
      </c>
    </row>
    <row r="175" spans="1:12" ht="25.5" x14ac:dyDescent="0.2">
      <c r="A175" s="45" t="s">
        <v>1383</v>
      </c>
      <c r="B175" s="34" t="s">
        <v>217</v>
      </c>
      <c r="C175" s="46">
        <v>191.70234113999999</v>
      </c>
      <c r="D175" s="43" t="str">
        <f t="shared" si="32"/>
        <v>N/A</v>
      </c>
      <c r="E175" s="46">
        <v>217.70866142</v>
      </c>
      <c r="F175" s="43" t="str">
        <f t="shared" si="33"/>
        <v>N/A</v>
      </c>
      <c r="G175" s="46">
        <v>184.9</v>
      </c>
      <c r="H175" s="43" t="str">
        <f t="shared" si="34"/>
        <v>N/A</v>
      </c>
      <c r="I175" s="12">
        <v>13.57</v>
      </c>
      <c r="J175" s="12">
        <v>-15.1</v>
      </c>
      <c r="K175" s="44" t="s">
        <v>732</v>
      </c>
      <c r="L175" s="9" t="str">
        <f t="shared" si="35"/>
        <v>Yes</v>
      </c>
    </row>
    <row r="176" spans="1:12" ht="25.5" x14ac:dyDescent="0.2">
      <c r="A176" s="45" t="s">
        <v>1384</v>
      </c>
      <c r="B176" s="34" t="s">
        <v>217</v>
      </c>
      <c r="C176" s="46">
        <v>8402</v>
      </c>
      <c r="D176" s="43" t="str">
        <f t="shared" si="32"/>
        <v>N/A</v>
      </c>
      <c r="E176" s="46">
        <v>6254</v>
      </c>
      <c r="F176" s="43" t="str">
        <f t="shared" si="33"/>
        <v>N/A</v>
      </c>
      <c r="G176" s="46">
        <v>527</v>
      </c>
      <c r="H176" s="43" t="str">
        <f t="shared" si="34"/>
        <v>N/A</v>
      </c>
      <c r="I176" s="12">
        <v>-25.6</v>
      </c>
      <c r="J176" s="12">
        <v>-91.6</v>
      </c>
      <c r="K176" s="44" t="s">
        <v>732</v>
      </c>
      <c r="L176" s="9" t="str">
        <f t="shared" si="35"/>
        <v>No</v>
      </c>
    </row>
    <row r="177" spans="1:12" x14ac:dyDescent="0.2">
      <c r="A177" s="45" t="s">
        <v>516</v>
      </c>
      <c r="B177" s="34" t="s">
        <v>217</v>
      </c>
      <c r="C177" s="35">
        <v>126</v>
      </c>
      <c r="D177" s="43" t="str">
        <f t="shared" si="32"/>
        <v>N/A</v>
      </c>
      <c r="E177" s="35">
        <v>98</v>
      </c>
      <c r="F177" s="43" t="str">
        <f t="shared" si="33"/>
        <v>N/A</v>
      </c>
      <c r="G177" s="35">
        <v>17</v>
      </c>
      <c r="H177" s="43" t="str">
        <f t="shared" si="34"/>
        <v>N/A</v>
      </c>
      <c r="I177" s="12">
        <v>-22.2</v>
      </c>
      <c r="J177" s="12">
        <v>-82.7</v>
      </c>
      <c r="K177" s="44" t="s">
        <v>732</v>
      </c>
      <c r="L177" s="9" t="str">
        <f t="shared" si="35"/>
        <v>No</v>
      </c>
    </row>
    <row r="178" spans="1:12" ht="25.5" x14ac:dyDescent="0.2">
      <c r="A178" s="45" t="s">
        <v>1385</v>
      </c>
      <c r="B178" s="34" t="s">
        <v>217</v>
      </c>
      <c r="C178" s="46">
        <v>66.682539683000002</v>
      </c>
      <c r="D178" s="43" t="str">
        <f t="shared" si="32"/>
        <v>N/A</v>
      </c>
      <c r="E178" s="46">
        <v>63.816326531000001</v>
      </c>
      <c r="F178" s="43" t="str">
        <f t="shared" si="33"/>
        <v>N/A</v>
      </c>
      <c r="G178" s="46">
        <v>31</v>
      </c>
      <c r="H178" s="43" t="str">
        <f t="shared" si="34"/>
        <v>N/A</v>
      </c>
      <c r="I178" s="12">
        <v>-4.3</v>
      </c>
      <c r="J178" s="12">
        <v>-51.4</v>
      </c>
      <c r="K178" s="44" t="s">
        <v>732</v>
      </c>
      <c r="L178" s="9" t="str">
        <f t="shared" si="35"/>
        <v>No</v>
      </c>
    </row>
    <row r="179" spans="1:12" ht="25.5" x14ac:dyDescent="0.2">
      <c r="A179" s="45" t="s">
        <v>1386</v>
      </c>
      <c r="B179" s="34" t="s">
        <v>217</v>
      </c>
      <c r="C179" s="46">
        <v>1695236</v>
      </c>
      <c r="D179" s="43" t="str">
        <f t="shared" si="32"/>
        <v>N/A</v>
      </c>
      <c r="E179" s="46">
        <v>227518</v>
      </c>
      <c r="F179" s="43" t="str">
        <f t="shared" si="33"/>
        <v>N/A</v>
      </c>
      <c r="G179" s="46">
        <v>153717</v>
      </c>
      <c r="H179" s="43" t="str">
        <f t="shared" si="34"/>
        <v>N/A</v>
      </c>
      <c r="I179" s="12">
        <v>-86.6</v>
      </c>
      <c r="J179" s="12">
        <v>-32.4</v>
      </c>
      <c r="K179" s="44" t="s">
        <v>732</v>
      </c>
      <c r="L179" s="9" t="str">
        <f t="shared" si="35"/>
        <v>No</v>
      </c>
    </row>
    <row r="180" spans="1:12" x14ac:dyDescent="0.2">
      <c r="A180" s="45" t="s">
        <v>517</v>
      </c>
      <c r="B180" s="34" t="s">
        <v>217</v>
      </c>
      <c r="C180" s="35">
        <v>4944</v>
      </c>
      <c r="D180" s="43" t="str">
        <f t="shared" si="32"/>
        <v>N/A</v>
      </c>
      <c r="E180" s="35">
        <v>1042</v>
      </c>
      <c r="F180" s="43" t="str">
        <f t="shared" si="33"/>
        <v>N/A</v>
      </c>
      <c r="G180" s="35">
        <v>506</v>
      </c>
      <c r="H180" s="43" t="str">
        <f t="shared" si="34"/>
        <v>N/A</v>
      </c>
      <c r="I180" s="12">
        <v>-78.900000000000006</v>
      </c>
      <c r="J180" s="12">
        <v>-51.4</v>
      </c>
      <c r="K180" s="44" t="s">
        <v>732</v>
      </c>
      <c r="L180" s="9" t="str">
        <f t="shared" si="35"/>
        <v>No</v>
      </c>
    </row>
    <row r="181" spans="1:12" ht="25.5" x14ac:dyDescent="0.2">
      <c r="A181" s="45" t="s">
        <v>1387</v>
      </c>
      <c r="B181" s="34" t="s">
        <v>217</v>
      </c>
      <c r="C181" s="46">
        <v>342.88754045000002</v>
      </c>
      <c r="D181" s="43" t="str">
        <f t="shared" si="32"/>
        <v>N/A</v>
      </c>
      <c r="E181" s="46">
        <v>218.34740883000001</v>
      </c>
      <c r="F181" s="43" t="str">
        <f t="shared" si="33"/>
        <v>N/A</v>
      </c>
      <c r="G181" s="46">
        <v>303.78853755</v>
      </c>
      <c r="H181" s="43" t="str">
        <f t="shared" si="34"/>
        <v>N/A</v>
      </c>
      <c r="I181" s="12">
        <v>-36.299999999999997</v>
      </c>
      <c r="J181" s="12">
        <v>39.130000000000003</v>
      </c>
      <c r="K181" s="44" t="s">
        <v>732</v>
      </c>
      <c r="L181" s="9" t="str">
        <f t="shared" si="35"/>
        <v>No</v>
      </c>
    </row>
    <row r="182" spans="1:12" ht="25.5" x14ac:dyDescent="0.2">
      <c r="A182" s="45" t="s">
        <v>1388</v>
      </c>
      <c r="B182" s="34" t="s">
        <v>217</v>
      </c>
      <c r="C182" s="46">
        <v>4155119</v>
      </c>
      <c r="D182" s="43" t="str">
        <f t="shared" si="32"/>
        <v>N/A</v>
      </c>
      <c r="E182" s="46">
        <v>755949</v>
      </c>
      <c r="F182" s="43" t="str">
        <f t="shared" si="33"/>
        <v>N/A</v>
      </c>
      <c r="G182" s="46">
        <v>731833</v>
      </c>
      <c r="H182" s="43" t="str">
        <f t="shared" si="34"/>
        <v>N/A</v>
      </c>
      <c r="I182" s="12">
        <v>-81.8</v>
      </c>
      <c r="J182" s="12">
        <v>-3.19</v>
      </c>
      <c r="K182" s="44" t="s">
        <v>732</v>
      </c>
      <c r="L182" s="9" t="str">
        <f t="shared" si="35"/>
        <v>Yes</v>
      </c>
    </row>
    <row r="183" spans="1:12" x14ac:dyDescent="0.2">
      <c r="A183" s="45" t="s">
        <v>518</v>
      </c>
      <c r="B183" s="34" t="s">
        <v>217</v>
      </c>
      <c r="C183" s="35">
        <v>4252</v>
      </c>
      <c r="D183" s="43" t="str">
        <f t="shared" si="32"/>
        <v>N/A</v>
      </c>
      <c r="E183" s="35">
        <v>564</v>
      </c>
      <c r="F183" s="43" t="str">
        <f t="shared" si="33"/>
        <v>N/A</v>
      </c>
      <c r="G183" s="35">
        <v>501</v>
      </c>
      <c r="H183" s="43" t="str">
        <f t="shared" si="34"/>
        <v>N/A</v>
      </c>
      <c r="I183" s="12">
        <v>-86.7</v>
      </c>
      <c r="J183" s="12">
        <v>-11.2</v>
      </c>
      <c r="K183" s="44" t="s">
        <v>732</v>
      </c>
      <c r="L183" s="9" t="str">
        <f t="shared" si="35"/>
        <v>Yes</v>
      </c>
    </row>
    <row r="184" spans="1:12" ht="25.5" x14ac:dyDescent="0.2">
      <c r="A184" s="45" t="s">
        <v>1389</v>
      </c>
      <c r="B184" s="34" t="s">
        <v>217</v>
      </c>
      <c r="C184" s="46">
        <v>977.21519284999999</v>
      </c>
      <c r="D184" s="43" t="str">
        <f t="shared" si="32"/>
        <v>N/A</v>
      </c>
      <c r="E184" s="46">
        <v>1340.3351064000001</v>
      </c>
      <c r="F184" s="43" t="str">
        <f t="shared" si="33"/>
        <v>N/A</v>
      </c>
      <c r="G184" s="46">
        <v>1460.7445110000001</v>
      </c>
      <c r="H184" s="43" t="str">
        <f t="shared" si="34"/>
        <v>N/A</v>
      </c>
      <c r="I184" s="12">
        <v>37.159999999999997</v>
      </c>
      <c r="J184" s="12">
        <v>8.984</v>
      </c>
      <c r="K184" s="44" t="s">
        <v>732</v>
      </c>
      <c r="L184" s="9" t="str">
        <f t="shared" si="35"/>
        <v>Yes</v>
      </c>
    </row>
    <row r="185" spans="1:12" ht="25.5" x14ac:dyDescent="0.2">
      <c r="A185" s="45" t="s">
        <v>1390</v>
      </c>
      <c r="B185" s="34" t="s">
        <v>217</v>
      </c>
      <c r="C185" s="46">
        <v>220232057</v>
      </c>
      <c r="D185" s="43" t="str">
        <f t="shared" si="32"/>
        <v>N/A</v>
      </c>
      <c r="E185" s="46">
        <v>184746148</v>
      </c>
      <c r="F185" s="43" t="str">
        <f t="shared" si="33"/>
        <v>N/A</v>
      </c>
      <c r="G185" s="46">
        <v>182430496</v>
      </c>
      <c r="H185" s="43" t="str">
        <f t="shared" si="34"/>
        <v>N/A</v>
      </c>
      <c r="I185" s="12">
        <v>-16.100000000000001</v>
      </c>
      <c r="J185" s="12">
        <v>-1.25</v>
      </c>
      <c r="K185" s="44" t="s">
        <v>732</v>
      </c>
      <c r="L185" s="9" t="str">
        <f t="shared" si="35"/>
        <v>Yes</v>
      </c>
    </row>
    <row r="186" spans="1:12" ht="25.5" x14ac:dyDescent="0.2">
      <c r="A186" s="45" t="s">
        <v>519</v>
      </c>
      <c r="B186" s="34" t="s">
        <v>217</v>
      </c>
      <c r="C186" s="35">
        <v>5798</v>
      </c>
      <c r="D186" s="43" t="str">
        <f t="shared" si="32"/>
        <v>N/A</v>
      </c>
      <c r="E186" s="35">
        <v>6310</v>
      </c>
      <c r="F186" s="43" t="str">
        <f t="shared" si="33"/>
        <v>N/A</v>
      </c>
      <c r="G186" s="35">
        <v>2726</v>
      </c>
      <c r="H186" s="43" t="str">
        <f t="shared" si="34"/>
        <v>N/A</v>
      </c>
      <c r="I186" s="12">
        <v>8.8309999999999995</v>
      </c>
      <c r="J186" s="12">
        <v>-56.8</v>
      </c>
      <c r="K186" s="44" t="s">
        <v>732</v>
      </c>
      <c r="L186" s="9" t="str">
        <f t="shared" si="35"/>
        <v>No</v>
      </c>
    </row>
    <row r="187" spans="1:12" ht="25.5" x14ac:dyDescent="0.2">
      <c r="A187" s="45" t="s">
        <v>1391</v>
      </c>
      <c r="B187" s="34" t="s">
        <v>217</v>
      </c>
      <c r="C187" s="46">
        <v>37984.142290000003</v>
      </c>
      <c r="D187" s="43" t="str">
        <f t="shared" si="32"/>
        <v>N/A</v>
      </c>
      <c r="E187" s="46">
        <v>29278.311886</v>
      </c>
      <c r="F187" s="43" t="str">
        <f t="shared" si="33"/>
        <v>N/A</v>
      </c>
      <c r="G187" s="46">
        <v>66922.412326000005</v>
      </c>
      <c r="H187" s="43" t="str">
        <f t="shared" si="34"/>
        <v>N/A</v>
      </c>
      <c r="I187" s="12">
        <v>-22.9</v>
      </c>
      <c r="J187" s="12">
        <v>128.6</v>
      </c>
      <c r="K187" s="44" t="s">
        <v>732</v>
      </c>
      <c r="L187" s="9" t="str">
        <f t="shared" si="35"/>
        <v>No</v>
      </c>
    </row>
    <row r="188" spans="1:12" x14ac:dyDescent="0.2">
      <c r="A188" s="4" t="s">
        <v>1392</v>
      </c>
      <c r="B188" s="34" t="s">
        <v>217</v>
      </c>
      <c r="C188" s="46">
        <v>345199071</v>
      </c>
      <c r="D188" s="43" t="str">
        <f t="shared" ref="D188:D203" si="36">IF($B188="N/A","N/A",IF(C188&gt;10,"No",IF(C188&lt;-10,"No","Yes")))</f>
        <v>N/A</v>
      </c>
      <c r="E188" s="46">
        <v>195125021</v>
      </c>
      <c r="F188" s="43" t="str">
        <f t="shared" ref="F188:F203" si="37">IF($B188="N/A","N/A",IF(E188&gt;10,"No",IF(E188&lt;-10,"No","Yes")))</f>
        <v>N/A</v>
      </c>
      <c r="G188" s="46">
        <v>182500816</v>
      </c>
      <c r="H188" s="43" t="str">
        <f t="shared" ref="H188:H203" si="38">IF($B188="N/A","N/A",IF(G188&gt;10,"No",IF(G188&lt;-10,"No","Yes")))</f>
        <v>N/A</v>
      </c>
      <c r="I188" s="12">
        <v>-43.5</v>
      </c>
      <c r="J188" s="12">
        <v>-6.47</v>
      </c>
      <c r="K188" s="44" t="s">
        <v>732</v>
      </c>
      <c r="L188" s="9" t="str">
        <f t="shared" ref="L188:L203" si="39">IF(J188="Div by 0", "N/A", IF(K188="N/A","N/A", IF(J188&gt;VALUE(MID(K188,1,2)), "No", IF(J188&lt;-1*VALUE(MID(K188,1,2)), "No", "Yes"))))</f>
        <v>Yes</v>
      </c>
    </row>
    <row r="189" spans="1:12" x14ac:dyDescent="0.2">
      <c r="A189" s="4" t="s">
        <v>1489</v>
      </c>
      <c r="B189" s="34" t="s">
        <v>217</v>
      </c>
      <c r="C189" s="35">
        <v>13823</v>
      </c>
      <c r="D189" s="43" t="str">
        <f t="shared" si="36"/>
        <v>N/A</v>
      </c>
      <c r="E189" s="35">
        <v>8057</v>
      </c>
      <c r="F189" s="43" t="str">
        <f t="shared" si="37"/>
        <v>N/A</v>
      </c>
      <c r="G189" s="35">
        <v>2756</v>
      </c>
      <c r="H189" s="43" t="str">
        <f t="shared" si="38"/>
        <v>N/A</v>
      </c>
      <c r="I189" s="12">
        <v>-41.7</v>
      </c>
      <c r="J189" s="12">
        <v>-65.8</v>
      </c>
      <c r="K189" s="44" t="s">
        <v>732</v>
      </c>
      <c r="L189" s="9" t="str">
        <f t="shared" si="39"/>
        <v>No</v>
      </c>
    </row>
    <row r="190" spans="1:12" x14ac:dyDescent="0.2">
      <c r="A190" s="4" t="s">
        <v>1490</v>
      </c>
      <c r="B190" s="34" t="s">
        <v>217</v>
      </c>
      <c r="C190" s="46">
        <v>24972.804095</v>
      </c>
      <c r="D190" s="43" t="str">
        <f t="shared" si="36"/>
        <v>N/A</v>
      </c>
      <c r="E190" s="46">
        <v>24218.073849</v>
      </c>
      <c r="F190" s="43" t="str">
        <f t="shared" si="37"/>
        <v>N/A</v>
      </c>
      <c r="G190" s="46">
        <v>66219.454282000006</v>
      </c>
      <c r="H190" s="43" t="str">
        <f t="shared" si="38"/>
        <v>N/A</v>
      </c>
      <c r="I190" s="12">
        <v>-3.02</v>
      </c>
      <c r="J190" s="12">
        <v>173.4</v>
      </c>
      <c r="K190" s="44" t="s">
        <v>732</v>
      </c>
      <c r="L190" s="9" t="str">
        <f t="shared" si="39"/>
        <v>No</v>
      </c>
    </row>
    <row r="191" spans="1:12" x14ac:dyDescent="0.2">
      <c r="A191" s="4" t="s">
        <v>1491</v>
      </c>
      <c r="B191" s="34" t="s">
        <v>217</v>
      </c>
      <c r="C191" s="46">
        <v>16141.502420999999</v>
      </c>
      <c r="D191" s="43" t="str">
        <f t="shared" si="36"/>
        <v>N/A</v>
      </c>
      <c r="E191" s="46">
        <v>5465.2308627000002</v>
      </c>
      <c r="F191" s="43" t="str">
        <f t="shared" si="37"/>
        <v>N/A</v>
      </c>
      <c r="G191" s="46">
        <v>23050.916667000001</v>
      </c>
      <c r="H191" s="43" t="str">
        <f t="shared" si="38"/>
        <v>N/A</v>
      </c>
      <c r="I191" s="12">
        <v>-66.099999999999994</v>
      </c>
      <c r="J191" s="12">
        <v>321.8</v>
      </c>
      <c r="K191" s="44" t="s">
        <v>732</v>
      </c>
      <c r="L191" s="9" t="str">
        <f t="shared" si="39"/>
        <v>No</v>
      </c>
    </row>
    <row r="192" spans="1:12" x14ac:dyDescent="0.2">
      <c r="A192" s="4" t="s">
        <v>1492</v>
      </c>
      <c r="B192" s="34" t="s">
        <v>217</v>
      </c>
      <c r="C192" s="46">
        <v>30602.042150000001</v>
      </c>
      <c r="D192" s="43" t="str">
        <f t="shared" si="36"/>
        <v>N/A</v>
      </c>
      <c r="E192" s="46">
        <v>32555.216526</v>
      </c>
      <c r="F192" s="43" t="str">
        <f t="shared" si="37"/>
        <v>N/A</v>
      </c>
      <c r="G192" s="46">
        <v>70820.701725999999</v>
      </c>
      <c r="H192" s="43" t="str">
        <f t="shared" si="38"/>
        <v>N/A</v>
      </c>
      <c r="I192" s="12">
        <v>6.3819999999999997</v>
      </c>
      <c r="J192" s="12">
        <v>117.5</v>
      </c>
      <c r="K192" s="44" t="s">
        <v>732</v>
      </c>
      <c r="L192" s="9" t="str">
        <f t="shared" si="39"/>
        <v>No</v>
      </c>
    </row>
    <row r="193" spans="1:12" x14ac:dyDescent="0.2">
      <c r="A193" s="45" t="s">
        <v>1493</v>
      </c>
      <c r="B193" s="34" t="s">
        <v>217</v>
      </c>
      <c r="C193" s="9">
        <v>36.625950558</v>
      </c>
      <c r="D193" s="43" t="str">
        <f t="shared" si="36"/>
        <v>N/A</v>
      </c>
      <c r="E193" s="9">
        <v>21.232804512000001</v>
      </c>
      <c r="F193" s="43" t="str">
        <f t="shared" si="37"/>
        <v>N/A</v>
      </c>
      <c r="G193" s="9">
        <v>7.1988297983000002</v>
      </c>
      <c r="H193" s="43" t="str">
        <f t="shared" si="38"/>
        <v>N/A</v>
      </c>
      <c r="I193" s="12">
        <v>-42</v>
      </c>
      <c r="J193" s="12">
        <v>-66.099999999999994</v>
      </c>
      <c r="K193" s="44" t="s">
        <v>732</v>
      </c>
      <c r="L193" s="9" t="str">
        <f t="shared" si="39"/>
        <v>No</v>
      </c>
    </row>
    <row r="194" spans="1:12" x14ac:dyDescent="0.2">
      <c r="A194" s="45" t="s">
        <v>1494</v>
      </c>
      <c r="B194" s="34" t="s">
        <v>217</v>
      </c>
      <c r="C194" s="9">
        <v>34.576009272</v>
      </c>
      <c r="D194" s="43" t="str">
        <f t="shared" si="36"/>
        <v>N/A</v>
      </c>
      <c r="E194" s="9">
        <v>16.323966941999998</v>
      </c>
      <c r="F194" s="43" t="str">
        <f t="shared" si="37"/>
        <v>N/A</v>
      </c>
      <c r="G194" s="9">
        <v>1.7826997095999999</v>
      </c>
      <c r="H194" s="43" t="str">
        <f t="shared" si="38"/>
        <v>N/A</v>
      </c>
      <c r="I194" s="12">
        <v>-52.8</v>
      </c>
      <c r="J194" s="12">
        <v>-89.1</v>
      </c>
      <c r="K194" s="44" t="s">
        <v>732</v>
      </c>
      <c r="L194" s="9" t="str">
        <f t="shared" si="39"/>
        <v>No</v>
      </c>
    </row>
    <row r="195" spans="1:12" x14ac:dyDescent="0.2">
      <c r="A195" s="45" t="s">
        <v>1495</v>
      </c>
      <c r="B195" s="34" t="s">
        <v>217</v>
      </c>
      <c r="C195" s="9">
        <v>38.319495486000001</v>
      </c>
      <c r="D195" s="43" t="str">
        <f t="shared" si="36"/>
        <v>N/A</v>
      </c>
      <c r="E195" s="9">
        <v>24.577092511</v>
      </c>
      <c r="F195" s="43" t="str">
        <f t="shared" si="37"/>
        <v>N/A</v>
      </c>
      <c r="G195" s="9">
        <v>10.677239606000001</v>
      </c>
      <c r="H195" s="43" t="str">
        <f t="shared" si="38"/>
        <v>N/A</v>
      </c>
      <c r="I195" s="12">
        <v>-35.9</v>
      </c>
      <c r="J195" s="12">
        <v>-56.6</v>
      </c>
      <c r="K195" s="44" t="s">
        <v>732</v>
      </c>
      <c r="L195" s="9" t="str">
        <f t="shared" si="39"/>
        <v>No</v>
      </c>
    </row>
    <row r="196" spans="1:12" ht="25.5" x14ac:dyDescent="0.2">
      <c r="A196" s="4" t="s">
        <v>1404</v>
      </c>
      <c r="B196" s="34" t="s">
        <v>217</v>
      </c>
      <c r="C196" s="46">
        <v>220232057</v>
      </c>
      <c r="D196" s="43" t="str">
        <f t="shared" si="36"/>
        <v>N/A</v>
      </c>
      <c r="E196" s="46">
        <v>184746148</v>
      </c>
      <c r="F196" s="43" t="str">
        <f t="shared" si="37"/>
        <v>N/A</v>
      </c>
      <c r="G196" s="46">
        <v>182430496</v>
      </c>
      <c r="H196" s="43" t="str">
        <f t="shared" si="38"/>
        <v>N/A</v>
      </c>
      <c r="I196" s="12">
        <v>-16.100000000000001</v>
      </c>
      <c r="J196" s="12">
        <v>-1.25</v>
      </c>
      <c r="K196" s="44" t="s">
        <v>732</v>
      </c>
      <c r="L196" s="9" t="str">
        <f t="shared" si="39"/>
        <v>Yes</v>
      </c>
    </row>
    <row r="197" spans="1:12" x14ac:dyDescent="0.2">
      <c r="A197" s="4" t="s">
        <v>1496</v>
      </c>
      <c r="B197" s="34" t="s">
        <v>217</v>
      </c>
      <c r="C197" s="35">
        <v>5798</v>
      </c>
      <c r="D197" s="43" t="str">
        <f t="shared" si="36"/>
        <v>N/A</v>
      </c>
      <c r="E197" s="35">
        <v>6310</v>
      </c>
      <c r="F197" s="43" t="str">
        <f t="shared" si="37"/>
        <v>N/A</v>
      </c>
      <c r="G197" s="35">
        <v>2726</v>
      </c>
      <c r="H197" s="43" t="str">
        <f t="shared" si="38"/>
        <v>N/A</v>
      </c>
      <c r="I197" s="12">
        <v>8.8309999999999995</v>
      </c>
      <c r="J197" s="12">
        <v>-56.8</v>
      </c>
      <c r="K197" s="44" t="s">
        <v>732</v>
      </c>
      <c r="L197" s="9" t="str">
        <f t="shared" si="39"/>
        <v>No</v>
      </c>
    </row>
    <row r="198" spans="1:12" ht="25.5" x14ac:dyDescent="0.2">
      <c r="A198" s="4" t="s">
        <v>1497</v>
      </c>
      <c r="B198" s="34" t="s">
        <v>217</v>
      </c>
      <c r="C198" s="46">
        <v>37984.142290000003</v>
      </c>
      <c r="D198" s="43" t="str">
        <f t="shared" si="36"/>
        <v>N/A</v>
      </c>
      <c r="E198" s="46">
        <v>29278.311886</v>
      </c>
      <c r="F198" s="43" t="str">
        <f t="shared" si="37"/>
        <v>N/A</v>
      </c>
      <c r="G198" s="46">
        <v>66922.412326000005</v>
      </c>
      <c r="H198" s="43" t="str">
        <f t="shared" si="38"/>
        <v>N/A</v>
      </c>
      <c r="I198" s="12">
        <v>-22.9</v>
      </c>
      <c r="J198" s="12">
        <v>128.6</v>
      </c>
      <c r="K198" s="44" t="s">
        <v>732</v>
      </c>
      <c r="L198" s="9" t="str">
        <f t="shared" si="39"/>
        <v>No</v>
      </c>
    </row>
    <row r="199" spans="1:12" ht="25.5" x14ac:dyDescent="0.2">
      <c r="A199" s="4" t="s">
        <v>1498</v>
      </c>
      <c r="B199" s="34" t="s">
        <v>217</v>
      </c>
      <c r="C199" s="46">
        <v>17084.192066</v>
      </c>
      <c r="D199" s="43" t="str">
        <f t="shared" si="36"/>
        <v>N/A</v>
      </c>
      <c r="E199" s="46">
        <v>5360.1926463</v>
      </c>
      <c r="F199" s="43" t="str">
        <f t="shared" si="37"/>
        <v>N/A</v>
      </c>
      <c r="G199" s="46">
        <v>23739.832031000002</v>
      </c>
      <c r="H199" s="43" t="str">
        <f t="shared" si="38"/>
        <v>N/A</v>
      </c>
      <c r="I199" s="12">
        <v>-68.599999999999994</v>
      </c>
      <c r="J199" s="12">
        <v>342.9</v>
      </c>
      <c r="K199" s="44" t="s">
        <v>732</v>
      </c>
      <c r="L199" s="9" t="str">
        <f t="shared" si="39"/>
        <v>No</v>
      </c>
    </row>
    <row r="200" spans="1:12" ht="25.5" x14ac:dyDescent="0.2">
      <c r="A200" s="4" t="s">
        <v>1499</v>
      </c>
      <c r="B200" s="34" t="s">
        <v>217</v>
      </c>
      <c r="C200" s="46">
        <v>54346.772448000003</v>
      </c>
      <c r="D200" s="43" t="str">
        <f t="shared" si="36"/>
        <v>N/A</v>
      </c>
      <c r="E200" s="46">
        <v>39897.575840999998</v>
      </c>
      <c r="F200" s="43" t="str">
        <f t="shared" si="37"/>
        <v>N/A</v>
      </c>
      <c r="G200" s="46">
        <v>71398.015788999997</v>
      </c>
      <c r="H200" s="43" t="str">
        <f t="shared" si="38"/>
        <v>N/A</v>
      </c>
      <c r="I200" s="12">
        <v>-26.6</v>
      </c>
      <c r="J200" s="12">
        <v>78.95</v>
      </c>
      <c r="K200" s="44" t="s">
        <v>732</v>
      </c>
      <c r="L200" s="9" t="str">
        <f t="shared" si="39"/>
        <v>No</v>
      </c>
    </row>
    <row r="201" spans="1:12" ht="25.5" x14ac:dyDescent="0.2">
      <c r="A201" s="4" t="s">
        <v>1500</v>
      </c>
      <c r="B201" s="34" t="s">
        <v>217</v>
      </c>
      <c r="C201" s="9">
        <v>15.362603005</v>
      </c>
      <c r="D201" s="43" t="str">
        <f t="shared" si="36"/>
        <v>N/A</v>
      </c>
      <c r="E201" s="9">
        <v>16.628893690999998</v>
      </c>
      <c r="F201" s="43" t="str">
        <f t="shared" si="37"/>
        <v>N/A</v>
      </c>
      <c r="G201" s="9">
        <v>7.1204680807000003</v>
      </c>
      <c r="H201" s="43" t="str">
        <f t="shared" si="38"/>
        <v>N/A</v>
      </c>
      <c r="I201" s="12">
        <v>8.2430000000000003</v>
      </c>
      <c r="J201" s="12">
        <v>-57.2</v>
      </c>
      <c r="K201" s="44" t="s">
        <v>732</v>
      </c>
      <c r="L201" s="9" t="str">
        <f t="shared" si="39"/>
        <v>No</v>
      </c>
    </row>
    <row r="202" spans="1:12" ht="25.5" x14ac:dyDescent="0.2">
      <c r="A202" s="4" t="s">
        <v>1501</v>
      </c>
      <c r="B202" s="34" t="s">
        <v>217</v>
      </c>
      <c r="C202" s="9">
        <v>16.393020410999998</v>
      </c>
      <c r="D202" s="43" t="str">
        <f t="shared" si="36"/>
        <v>N/A</v>
      </c>
      <c r="E202" s="9">
        <v>12.766942149</v>
      </c>
      <c r="F202" s="43" t="str">
        <f t="shared" si="37"/>
        <v>N/A</v>
      </c>
      <c r="G202" s="9">
        <v>1.7286785063000001</v>
      </c>
      <c r="H202" s="43" t="str">
        <f t="shared" si="38"/>
        <v>N/A</v>
      </c>
      <c r="I202" s="12">
        <v>-22.1</v>
      </c>
      <c r="J202" s="12">
        <v>-86.5</v>
      </c>
      <c r="K202" s="44" t="s">
        <v>732</v>
      </c>
      <c r="L202" s="9" t="str">
        <f t="shared" si="39"/>
        <v>No</v>
      </c>
    </row>
    <row r="203" spans="1:12" ht="25.5" x14ac:dyDescent="0.2">
      <c r="A203" s="4" t="s">
        <v>1502</v>
      </c>
      <c r="B203" s="34" t="s">
        <v>217</v>
      </c>
      <c r="C203" s="9">
        <v>14.754321492000001</v>
      </c>
      <c r="D203" s="43" t="str">
        <f t="shared" si="36"/>
        <v>N/A</v>
      </c>
      <c r="E203" s="9">
        <v>19.255506608000001</v>
      </c>
      <c r="F203" s="43" t="str">
        <f t="shared" si="37"/>
        <v>N/A</v>
      </c>
      <c r="G203" s="9">
        <v>10.587226747000001</v>
      </c>
      <c r="H203" s="43" t="str">
        <f t="shared" si="38"/>
        <v>N/A</v>
      </c>
      <c r="I203" s="12">
        <v>30.51</v>
      </c>
      <c r="J203" s="12">
        <v>-45</v>
      </c>
      <c r="K203" s="44" t="s">
        <v>732</v>
      </c>
      <c r="L203" s="9" t="str">
        <f t="shared" si="39"/>
        <v>No</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123245</v>
      </c>
      <c r="D6" s="43" t="str">
        <f>IF($B6="N/A","N/A",IF(C6&gt;10,"No",IF(C6&lt;-10,"No","Yes")))</f>
        <v>N/A</v>
      </c>
      <c r="E6" s="35">
        <v>126718</v>
      </c>
      <c r="F6" s="43" t="str">
        <f>IF($B6="N/A","N/A",IF(E6&gt;10,"No",IF(E6&lt;-10,"No","Yes")))</f>
        <v>N/A</v>
      </c>
      <c r="G6" s="35">
        <v>127397</v>
      </c>
      <c r="H6" s="43" t="str">
        <f>IF($B6="N/A","N/A",IF(G6&gt;10,"No",IF(G6&lt;-10,"No","Yes")))</f>
        <v>N/A</v>
      </c>
      <c r="I6" s="12">
        <v>2.8180000000000001</v>
      </c>
      <c r="J6" s="12">
        <v>0.53580000000000005</v>
      </c>
      <c r="K6" s="44" t="s">
        <v>732</v>
      </c>
      <c r="L6" s="9" t="str">
        <f t="shared" ref="L6:L46" si="0">IF(J6="Div by 0", "N/A", IF(K6="N/A","N/A", IF(J6&gt;VALUE(MID(K6,1,2)), "No", IF(J6&lt;-1*VALUE(MID(K6,1,2)), "No", "Yes"))))</f>
        <v>Yes</v>
      </c>
    </row>
    <row r="7" spans="1:12" x14ac:dyDescent="0.2">
      <c r="A7" s="45" t="s">
        <v>10</v>
      </c>
      <c r="B7" s="34" t="s">
        <v>217</v>
      </c>
      <c r="C7" s="35">
        <v>100306</v>
      </c>
      <c r="D7" s="43" t="str">
        <f>IF($B7="N/A","N/A",IF(C7&gt;10,"No",IF(C7&lt;-10,"No","Yes")))</f>
        <v>N/A</v>
      </c>
      <c r="E7" s="35">
        <v>82979</v>
      </c>
      <c r="F7" s="43" t="str">
        <f>IF($B7="N/A","N/A",IF(E7&gt;10,"No",IF(E7&lt;-10,"No","Yes")))</f>
        <v>N/A</v>
      </c>
      <c r="G7" s="35">
        <v>73157</v>
      </c>
      <c r="H7" s="43" t="str">
        <f>IF($B7="N/A","N/A",IF(G7&gt;10,"No",IF(G7&lt;-10,"No","Yes")))</f>
        <v>N/A</v>
      </c>
      <c r="I7" s="12">
        <v>-17.3</v>
      </c>
      <c r="J7" s="12">
        <v>-11.8</v>
      </c>
      <c r="K7" s="44" t="s">
        <v>732</v>
      </c>
      <c r="L7" s="9" t="str">
        <f t="shared" si="0"/>
        <v>Yes</v>
      </c>
    </row>
    <row r="8" spans="1:12" x14ac:dyDescent="0.2">
      <c r="A8" s="45" t="s">
        <v>91</v>
      </c>
      <c r="B8" s="9" t="s">
        <v>301</v>
      </c>
      <c r="C8" s="8">
        <v>81.387480221999994</v>
      </c>
      <c r="D8" s="43" t="str">
        <f>IF($B8="N/A","N/A",IF(C8&gt;90,"No",IF(C8&lt;65,"No","Yes")))</f>
        <v>Yes</v>
      </c>
      <c r="E8" s="8">
        <v>65.483198913999999</v>
      </c>
      <c r="F8" s="43" t="str">
        <f>IF($B8="N/A","N/A",IF(E8&gt;90,"No",IF(E8&lt;65,"No","Yes")))</f>
        <v>Yes</v>
      </c>
      <c r="G8" s="8">
        <v>57.424429146999998</v>
      </c>
      <c r="H8" s="43" t="str">
        <f>IF($B8="N/A","N/A",IF(G8&gt;90,"No",IF(G8&lt;65,"No","Yes")))</f>
        <v>No</v>
      </c>
      <c r="I8" s="12">
        <v>-19.5</v>
      </c>
      <c r="J8" s="12">
        <v>-12.3</v>
      </c>
      <c r="K8" s="44" t="s">
        <v>732</v>
      </c>
      <c r="L8" s="9" t="str">
        <f t="shared" si="0"/>
        <v>Yes</v>
      </c>
    </row>
    <row r="9" spans="1:12" x14ac:dyDescent="0.2">
      <c r="A9" s="45" t="s">
        <v>92</v>
      </c>
      <c r="B9" s="9" t="s">
        <v>302</v>
      </c>
      <c r="C9" s="8">
        <v>89.133012921000002</v>
      </c>
      <c r="D9" s="43" t="str">
        <f>IF($B9="N/A","N/A",IF(C9&gt;100,"No",IF(C9&lt;90,"No","Yes")))</f>
        <v>No</v>
      </c>
      <c r="E9" s="8">
        <v>36.655927835</v>
      </c>
      <c r="F9" s="43" t="str">
        <f>IF($B9="N/A","N/A",IF(E9&gt;100,"No",IF(E9&lt;90,"No","Yes")))</f>
        <v>No</v>
      </c>
      <c r="G9" s="8">
        <v>10.919275124</v>
      </c>
      <c r="H9" s="43" t="str">
        <f>IF($B9="N/A","N/A",IF(G9&gt;100,"No",IF(G9&lt;90,"No","Yes")))</f>
        <v>No</v>
      </c>
      <c r="I9" s="12">
        <v>-58.9</v>
      </c>
      <c r="J9" s="12">
        <v>-70.2</v>
      </c>
      <c r="K9" s="44" t="s">
        <v>732</v>
      </c>
      <c r="L9" s="9" t="str">
        <f t="shared" si="0"/>
        <v>No</v>
      </c>
    </row>
    <row r="10" spans="1:12" x14ac:dyDescent="0.2">
      <c r="A10" s="45" t="s">
        <v>93</v>
      </c>
      <c r="B10" s="9" t="s">
        <v>303</v>
      </c>
      <c r="C10" s="8">
        <v>88.450346189000001</v>
      </c>
      <c r="D10" s="43" t="str">
        <f>IF($B10="N/A","N/A",IF(C10&gt;100,"No",IF(C10&lt;85,"No","Yes")))</f>
        <v>Yes</v>
      </c>
      <c r="E10" s="8">
        <v>49.798136175000003</v>
      </c>
      <c r="F10" s="43" t="str">
        <f>IF($B10="N/A","N/A",IF(E10&gt;100,"No",IF(E10&lt;85,"No","Yes")))</f>
        <v>No</v>
      </c>
      <c r="G10" s="8">
        <v>28.385841417000002</v>
      </c>
      <c r="H10" s="43" t="str">
        <f>IF($B10="N/A","N/A",IF(G10&gt;100,"No",IF(G10&lt;85,"No","Yes")))</f>
        <v>No</v>
      </c>
      <c r="I10" s="12">
        <v>-43.7</v>
      </c>
      <c r="J10" s="12">
        <v>-43</v>
      </c>
      <c r="K10" s="44" t="s">
        <v>732</v>
      </c>
      <c r="L10" s="9" t="str">
        <f t="shared" si="0"/>
        <v>No</v>
      </c>
    </row>
    <row r="11" spans="1:12" x14ac:dyDescent="0.2">
      <c r="A11" s="45" t="s">
        <v>94</v>
      </c>
      <c r="B11" s="9" t="s">
        <v>304</v>
      </c>
      <c r="C11" s="8">
        <v>78.121499353999994</v>
      </c>
      <c r="D11" s="43" t="str">
        <f>IF($B11="N/A","N/A",IF(C11&gt;100,"No",IF(C11&lt;80,"No","Yes")))</f>
        <v>No</v>
      </c>
      <c r="E11" s="8">
        <v>79.635310157000006</v>
      </c>
      <c r="F11" s="43" t="str">
        <f>IF($B11="N/A","N/A",IF(E11&gt;100,"No",IF(E11&lt;80,"No","Yes")))</f>
        <v>No</v>
      </c>
      <c r="G11" s="8">
        <v>82.076502731999994</v>
      </c>
      <c r="H11" s="43" t="str">
        <f>IF($B11="N/A","N/A",IF(G11&gt;100,"No",IF(G11&lt;80,"No","Yes")))</f>
        <v>Yes</v>
      </c>
      <c r="I11" s="12">
        <v>1.9379999999999999</v>
      </c>
      <c r="J11" s="12">
        <v>3.0649999999999999</v>
      </c>
      <c r="K11" s="44" t="s">
        <v>732</v>
      </c>
      <c r="L11" s="9" t="str">
        <f t="shared" si="0"/>
        <v>Yes</v>
      </c>
    </row>
    <row r="12" spans="1:12" x14ac:dyDescent="0.2">
      <c r="A12" s="45" t="s">
        <v>95</v>
      </c>
      <c r="B12" s="9" t="s">
        <v>304</v>
      </c>
      <c r="C12" s="8">
        <v>73.836908092000002</v>
      </c>
      <c r="D12" s="43" t="str">
        <f>IF($B12="N/A","N/A",IF(C12&gt;100,"No",IF(C12&lt;80,"No","Yes")))</f>
        <v>No</v>
      </c>
      <c r="E12" s="8">
        <v>72.311621966999994</v>
      </c>
      <c r="F12" s="43" t="str">
        <f>IF($B12="N/A","N/A",IF(E12&gt;100,"No",IF(E12&lt;80,"No","Yes")))</f>
        <v>No</v>
      </c>
      <c r="G12" s="8">
        <v>72.679572084</v>
      </c>
      <c r="H12" s="43" t="str">
        <f>IF($B12="N/A","N/A",IF(G12&gt;100,"No",IF(G12&lt;80,"No","Yes")))</f>
        <v>No</v>
      </c>
      <c r="I12" s="12">
        <v>-2.0699999999999998</v>
      </c>
      <c r="J12" s="12">
        <v>0.50880000000000003</v>
      </c>
      <c r="K12" s="44" t="s">
        <v>732</v>
      </c>
      <c r="L12" s="9" t="str">
        <f t="shared" si="0"/>
        <v>Yes</v>
      </c>
    </row>
    <row r="13" spans="1:12" x14ac:dyDescent="0.2">
      <c r="A13" s="3" t="s">
        <v>96</v>
      </c>
      <c r="B13" s="34" t="s">
        <v>217</v>
      </c>
      <c r="C13" s="35">
        <v>97093.2</v>
      </c>
      <c r="D13" s="43" t="str">
        <f t="shared" ref="D13:D44" si="1">IF($B13="N/A","N/A",IF(C13&gt;10,"No",IF(C13&lt;-10,"No","Yes")))</f>
        <v>N/A</v>
      </c>
      <c r="E13" s="35">
        <v>100399.76</v>
      </c>
      <c r="F13" s="43" t="str">
        <f t="shared" ref="F13:F44" si="2">IF($B13="N/A","N/A",IF(E13&gt;10,"No",IF(E13&lt;-10,"No","Yes")))</f>
        <v>N/A</v>
      </c>
      <c r="G13" s="35">
        <v>103987.3</v>
      </c>
      <c r="H13" s="43" t="str">
        <f t="shared" ref="H13:H44" si="3">IF($B13="N/A","N/A",IF(G13&gt;10,"No",IF(G13&lt;-10,"No","Yes")))</f>
        <v>N/A</v>
      </c>
      <c r="I13" s="12">
        <v>3.4060000000000001</v>
      </c>
      <c r="J13" s="12">
        <v>3.573</v>
      </c>
      <c r="K13" s="44" t="s">
        <v>732</v>
      </c>
      <c r="L13" s="9" t="str">
        <f t="shared" si="0"/>
        <v>Yes</v>
      </c>
    </row>
    <row r="14" spans="1:12" x14ac:dyDescent="0.2">
      <c r="A14" s="3" t="s">
        <v>100</v>
      </c>
      <c r="B14" s="34" t="s">
        <v>217</v>
      </c>
      <c r="C14" s="35">
        <v>16021</v>
      </c>
      <c r="D14" s="43" t="str">
        <f t="shared" si="1"/>
        <v>N/A</v>
      </c>
      <c r="E14" s="35">
        <v>15520</v>
      </c>
      <c r="F14" s="43" t="str">
        <f t="shared" si="2"/>
        <v>N/A</v>
      </c>
      <c r="G14" s="35">
        <v>15175</v>
      </c>
      <c r="H14" s="43" t="str">
        <f t="shared" si="3"/>
        <v>N/A</v>
      </c>
      <c r="I14" s="12">
        <v>-3.13</v>
      </c>
      <c r="J14" s="12">
        <v>-2.2200000000000002</v>
      </c>
      <c r="K14" s="44" t="s">
        <v>732</v>
      </c>
      <c r="L14" s="9" t="str">
        <f t="shared" si="0"/>
        <v>Yes</v>
      </c>
    </row>
    <row r="15" spans="1:12" x14ac:dyDescent="0.2">
      <c r="A15" s="3" t="s">
        <v>984</v>
      </c>
      <c r="B15" s="34" t="s">
        <v>217</v>
      </c>
      <c r="C15" s="35">
        <v>9007</v>
      </c>
      <c r="D15" s="43" t="str">
        <f t="shared" si="1"/>
        <v>N/A</v>
      </c>
      <c r="E15" s="35">
        <v>9012</v>
      </c>
      <c r="F15" s="43" t="str">
        <f t="shared" si="2"/>
        <v>N/A</v>
      </c>
      <c r="G15" s="35">
        <v>8987</v>
      </c>
      <c r="H15" s="43" t="str">
        <f t="shared" si="3"/>
        <v>N/A</v>
      </c>
      <c r="I15" s="12">
        <v>5.5500000000000001E-2</v>
      </c>
      <c r="J15" s="12">
        <v>-0.27700000000000002</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303</v>
      </c>
      <c r="D17" s="43" t="str">
        <f t="shared" si="1"/>
        <v>N/A</v>
      </c>
      <c r="E17" s="35">
        <v>229</v>
      </c>
      <c r="F17" s="43" t="str">
        <f t="shared" si="2"/>
        <v>N/A</v>
      </c>
      <c r="G17" s="35">
        <v>233</v>
      </c>
      <c r="H17" s="43" t="str">
        <f t="shared" si="3"/>
        <v>N/A</v>
      </c>
      <c r="I17" s="12">
        <v>-24.4</v>
      </c>
      <c r="J17" s="12">
        <v>1.7470000000000001</v>
      </c>
      <c r="K17" s="44" t="s">
        <v>732</v>
      </c>
      <c r="L17" s="9" t="str">
        <f t="shared" si="0"/>
        <v>Yes</v>
      </c>
    </row>
    <row r="18" spans="1:12" x14ac:dyDescent="0.2">
      <c r="A18" s="3" t="s">
        <v>987</v>
      </c>
      <c r="B18" s="34" t="s">
        <v>217</v>
      </c>
      <c r="C18" s="35">
        <v>6711</v>
      </c>
      <c r="D18" s="43" t="str">
        <f t="shared" si="1"/>
        <v>N/A</v>
      </c>
      <c r="E18" s="35">
        <v>6279</v>
      </c>
      <c r="F18" s="43" t="str">
        <f t="shared" si="2"/>
        <v>N/A</v>
      </c>
      <c r="G18" s="35">
        <v>5955</v>
      </c>
      <c r="H18" s="43" t="str">
        <f t="shared" si="3"/>
        <v>N/A</v>
      </c>
      <c r="I18" s="12">
        <v>-6.44</v>
      </c>
      <c r="J18" s="12">
        <v>-5.16</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29897</v>
      </c>
      <c r="D20" s="43" t="str">
        <f t="shared" si="1"/>
        <v>N/A</v>
      </c>
      <c r="E20" s="35">
        <v>32943</v>
      </c>
      <c r="F20" s="43" t="str">
        <f t="shared" si="2"/>
        <v>N/A</v>
      </c>
      <c r="G20" s="35">
        <v>34947</v>
      </c>
      <c r="H20" s="43" t="str">
        <f t="shared" si="3"/>
        <v>N/A</v>
      </c>
      <c r="I20" s="12">
        <v>10.19</v>
      </c>
      <c r="J20" s="12">
        <v>6.0830000000000002</v>
      </c>
      <c r="K20" s="44" t="s">
        <v>732</v>
      </c>
      <c r="L20" s="9" t="str">
        <f t="shared" si="0"/>
        <v>Yes</v>
      </c>
    </row>
    <row r="21" spans="1:12" x14ac:dyDescent="0.2">
      <c r="A21" s="3" t="s">
        <v>989</v>
      </c>
      <c r="B21" s="34" t="s">
        <v>217</v>
      </c>
      <c r="C21" s="35">
        <v>25220</v>
      </c>
      <c r="D21" s="43" t="str">
        <f t="shared" si="1"/>
        <v>N/A</v>
      </c>
      <c r="E21" s="35">
        <v>27989</v>
      </c>
      <c r="F21" s="43" t="str">
        <f t="shared" si="2"/>
        <v>N/A</v>
      </c>
      <c r="G21" s="35">
        <v>29631</v>
      </c>
      <c r="H21" s="43" t="str">
        <f t="shared" si="3"/>
        <v>N/A</v>
      </c>
      <c r="I21" s="12">
        <v>10.98</v>
      </c>
      <c r="J21" s="12">
        <v>5.867</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711</v>
      </c>
      <c r="D23" s="43" t="str">
        <f t="shared" si="1"/>
        <v>N/A</v>
      </c>
      <c r="E23" s="35">
        <v>764</v>
      </c>
      <c r="F23" s="43" t="str">
        <f t="shared" si="2"/>
        <v>N/A</v>
      </c>
      <c r="G23" s="35">
        <v>861</v>
      </c>
      <c r="H23" s="43" t="str">
        <f t="shared" si="3"/>
        <v>N/A</v>
      </c>
      <c r="I23" s="12">
        <v>7.4539999999999997</v>
      </c>
      <c r="J23" s="12">
        <v>12.7</v>
      </c>
      <c r="K23" s="44" t="s">
        <v>732</v>
      </c>
      <c r="L23" s="9" t="str">
        <f t="shared" si="0"/>
        <v>Yes</v>
      </c>
    </row>
    <row r="24" spans="1:12" x14ac:dyDescent="0.2">
      <c r="A24" s="3" t="s">
        <v>992</v>
      </c>
      <c r="B24" s="34" t="s">
        <v>217</v>
      </c>
      <c r="C24" s="35">
        <v>3966</v>
      </c>
      <c r="D24" s="43" t="str">
        <f t="shared" si="1"/>
        <v>N/A</v>
      </c>
      <c r="E24" s="35">
        <v>4190</v>
      </c>
      <c r="F24" s="43" t="str">
        <f t="shared" si="2"/>
        <v>N/A</v>
      </c>
      <c r="G24" s="35">
        <v>4455</v>
      </c>
      <c r="H24" s="43" t="str">
        <f t="shared" si="3"/>
        <v>N/A</v>
      </c>
      <c r="I24" s="12">
        <v>5.6479999999999997</v>
      </c>
      <c r="J24" s="12">
        <v>6.3250000000000002</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58025</v>
      </c>
      <c r="D26" s="43" t="str">
        <f t="shared" si="1"/>
        <v>N/A</v>
      </c>
      <c r="E26" s="35">
        <v>58680</v>
      </c>
      <c r="F26" s="43" t="str">
        <f t="shared" si="2"/>
        <v>N/A</v>
      </c>
      <c r="G26" s="35">
        <v>57645</v>
      </c>
      <c r="H26" s="43" t="str">
        <f t="shared" si="3"/>
        <v>N/A</v>
      </c>
      <c r="I26" s="12">
        <v>1.129</v>
      </c>
      <c r="J26" s="12">
        <v>-1.76</v>
      </c>
      <c r="K26" s="44" t="s">
        <v>732</v>
      </c>
      <c r="L26" s="9" t="str">
        <f t="shared" si="0"/>
        <v>Yes</v>
      </c>
    </row>
    <row r="27" spans="1:12" x14ac:dyDescent="0.2">
      <c r="A27" s="3" t="s">
        <v>994</v>
      </c>
      <c r="B27" s="34" t="s">
        <v>217</v>
      </c>
      <c r="C27" s="35">
        <v>14911</v>
      </c>
      <c r="D27" s="43" t="str">
        <f t="shared" si="1"/>
        <v>N/A</v>
      </c>
      <c r="E27" s="35">
        <v>14750</v>
      </c>
      <c r="F27" s="43" t="str">
        <f t="shared" si="2"/>
        <v>N/A</v>
      </c>
      <c r="G27" s="35">
        <v>14992</v>
      </c>
      <c r="H27" s="43" t="str">
        <f t="shared" si="3"/>
        <v>N/A</v>
      </c>
      <c r="I27" s="12">
        <v>-1.08</v>
      </c>
      <c r="J27" s="12">
        <v>1.641</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34509</v>
      </c>
      <c r="D30" s="43" t="str">
        <f t="shared" si="1"/>
        <v>N/A</v>
      </c>
      <c r="E30" s="35">
        <v>36901</v>
      </c>
      <c r="F30" s="43" t="str">
        <f t="shared" si="2"/>
        <v>N/A</v>
      </c>
      <c r="G30" s="35">
        <v>36749</v>
      </c>
      <c r="H30" s="43" t="str">
        <f t="shared" si="3"/>
        <v>N/A</v>
      </c>
      <c r="I30" s="12">
        <v>6.9320000000000004</v>
      </c>
      <c r="J30" s="12">
        <v>-0.41199999999999998</v>
      </c>
      <c r="K30" s="44" t="s">
        <v>732</v>
      </c>
      <c r="L30" s="9" t="str">
        <f t="shared" si="0"/>
        <v>Yes</v>
      </c>
    </row>
    <row r="31" spans="1:12" x14ac:dyDescent="0.2">
      <c r="A31" s="3" t="s">
        <v>998</v>
      </c>
      <c r="B31" s="34" t="s">
        <v>217</v>
      </c>
      <c r="C31" s="35">
        <v>5572</v>
      </c>
      <c r="D31" s="43" t="str">
        <f t="shared" si="1"/>
        <v>N/A</v>
      </c>
      <c r="E31" s="35">
        <v>4483</v>
      </c>
      <c r="F31" s="43" t="str">
        <f t="shared" si="2"/>
        <v>N/A</v>
      </c>
      <c r="G31" s="35">
        <v>3608</v>
      </c>
      <c r="H31" s="43" t="str">
        <f t="shared" si="3"/>
        <v>N/A</v>
      </c>
      <c r="I31" s="12">
        <v>-19.5</v>
      </c>
      <c r="J31" s="12">
        <v>-19.5</v>
      </c>
      <c r="K31" s="44" t="s">
        <v>732</v>
      </c>
      <c r="L31" s="9" t="str">
        <f t="shared" si="0"/>
        <v>Yes</v>
      </c>
    </row>
    <row r="32" spans="1:12" x14ac:dyDescent="0.2">
      <c r="A32" s="3" t="s">
        <v>999</v>
      </c>
      <c r="B32" s="34" t="s">
        <v>217</v>
      </c>
      <c r="C32" s="35">
        <v>1010</v>
      </c>
      <c r="D32" s="43" t="str">
        <f t="shared" si="1"/>
        <v>N/A</v>
      </c>
      <c r="E32" s="35">
        <v>954</v>
      </c>
      <c r="F32" s="43" t="str">
        <f t="shared" si="2"/>
        <v>N/A</v>
      </c>
      <c r="G32" s="35">
        <v>969</v>
      </c>
      <c r="H32" s="43" t="str">
        <f t="shared" si="3"/>
        <v>N/A</v>
      </c>
      <c r="I32" s="12">
        <v>-5.54</v>
      </c>
      <c r="J32" s="12">
        <v>1.5720000000000001</v>
      </c>
      <c r="K32" s="44" t="s">
        <v>732</v>
      </c>
      <c r="L32" s="9" t="str">
        <f t="shared" si="0"/>
        <v>Yes</v>
      </c>
    </row>
    <row r="33" spans="1:12" x14ac:dyDescent="0.2">
      <c r="A33" s="3" t="s">
        <v>1000</v>
      </c>
      <c r="B33" s="34" t="s">
        <v>217</v>
      </c>
      <c r="C33" s="35">
        <v>2023</v>
      </c>
      <c r="D33" s="43" t="str">
        <f t="shared" si="1"/>
        <v>N/A</v>
      </c>
      <c r="E33" s="35">
        <v>1592</v>
      </c>
      <c r="F33" s="43" t="str">
        <f t="shared" si="2"/>
        <v>N/A</v>
      </c>
      <c r="G33" s="35">
        <v>1327</v>
      </c>
      <c r="H33" s="43" t="str">
        <f t="shared" si="3"/>
        <v>N/A</v>
      </c>
      <c r="I33" s="12">
        <v>-21.3</v>
      </c>
      <c r="J33" s="12">
        <v>-16.600000000000001</v>
      </c>
      <c r="K33" s="44" t="s">
        <v>732</v>
      </c>
      <c r="L33" s="9" t="str">
        <f t="shared" si="0"/>
        <v>Yes</v>
      </c>
    </row>
    <row r="34" spans="1:12" x14ac:dyDescent="0.2">
      <c r="A34" s="3" t="s">
        <v>105</v>
      </c>
      <c r="B34" s="34" t="s">
        <v>217</v>
      </c>
      <c r="C34" s="35">
        <v>19302</v>
      </c>
      <c r="D34" s="43" t="str">
        <f t="shared" si="1"/>
        <v>N/A</v>
      </c>
      <c r="E34" s="35">
        <v>19575</v>
      </c>
      <c r="F34" s="43" t="str">
        <f t="shared" si="2"/>
        <v>N/A</v>
      </c>
      <c r="G34" s="35">
        <v>19630</v>
      </c>
      <c r="H34" s="43" t="str">
        <f t="shared" si="3"/>
        <v>N/A</v>
      </c>
      <c r="I34" s="12">
        <v>1.4139999999999999</v>
      </c>
      <c r="J34" s="12">
        <v>0.28100000000000003</v>
      </c>
      <c r="K34" s="44" t="s">
        <v>732</v>
      </c>
      <c r="L34" s="9" t="str">
        <f t="shared" si="0"/>
        <v>Yes</v>
      </c>
    </row>
    <row r="35" spans="1:12" x14ac:dyDescent="0.2">
      <c r="A35" s="3" t="s">
        <v>1001</v>
      </c>
      <c r="B35" s="34" t="s">
        <v>217</v>
      </c>
      <c r="C35" s="35">
        <v>10997</v>
      </c>
      <c r="D35" s="43" t="str">
        <f t="shared" si="1"/>
        <v>N/A</v>
      </c>
      <c r="E35" s="35">
        <v>11497</v>
      </c>
      <c r="F35" s="43" t="str">
        <f t="shared" si="2"/>
        <v>N/A</v>
      </c>
      <c r="G35" s="35">
        <v>11845</v>
      </c>
      <c r="H35" s="43" t="str">
        <f t="shared" si="3"/>
        <v>N/A</v>
      </c>
      <c r="I35" s="12">
        <v>4.5469999999999997</v>
      </c>
      <c r="J35" s="12">
        <v>3.0270000000000001</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3654</v>
      </c>
      <c r="D38" s="43" t="str">
        <f t="shared" si="1"/>
        <v>N/A</v>
      </c>
      <c r="E38" s="35">
        <v>3385</v>
      </c>
      <c r="F38" s="43" t="str">
        <f t="shared" si="2"/>
        <v>N/A</v>
      </c>
      <c r="G38" s="35">
        <v>3177</v>
      </c>
      <c r="H38" s="43" t="str">
        <f t="shared" si="3"/>
        <v>N/A</v>
      </c>
      <c r="I38" s="12">
        <v>-7.36</v>
      </c>
      <c r="J38" s="12">
        <v>-6.14</v>
      </c>
      <c r="K38" s="44" t="s">
        <v>732</v>
      </c>
      <c r="L38" s="9" t="str">
        <f t="shared" si="0"/>
        <v>Yes</v>
      </c>
    </row>
    <row r="39" spans="1:12" x14ac:dyDescent="0.2">
      <c r="A39" s="3" t="s">
        <v>1005</v>
      </c>
      <c r="B39" s="34" t="s">
        <v>217</v>
      </c>
      <c r="C39" s="35">
        <v>2391</v>
      </c>
      <c r="D39" s="43" t="str">
        <f t="shared" si="1"/>
        <v>N/A</v>
      </c>
      <c r="E39" s="35">
        <v>2292</v>
      </c>
      <c r="F39" s="43" t="str">
        <f t="shared" si="2"/>
        <v>N/A</v>
      </c>
      <c r="G39" s="35">
        <v>2052</v>
      </c>
      <c r="H39" s="43" t="str">
        <f t="shared" si="3"/>
        <v>N/A</v>
      </c>
      <c r="I39" s="12">
        <v>-4.1399999999999997</v>
      </c>
      <c r="J39" s="12">
        <v>-10.5</v>
      </c>
      <c r="K39" s="44" t="s">
        <v>732</v>
      </c>
      <c r="L39" s="9" t="str">
        <f t="shared" si="0"/>
        <v>Yes</v>
      </c>
    </row>
    <row r="40" spans="1:12" x14ac:dyDescent="0.2">
      <c r="A40" s="3" t="s">
        <v>1006</v>
      </c>
      <c r="B40" s="34" t="s">
        <v>217</v>
      </c>
      <c r="C40" s="35">
        <v>2260</v>
      </c>
      <c r="D40" s="43" t="str">
        <f t="shared" si="1"/>
        <v>N/A</v>
      </c>
      <c r="E40" s="35">
        <v>2401</v>
      </c>
      <c r="F40" s="43" t="str">
        <f t="shared" si="2"/>
        <v>N/A</v>
      </c>
      <c r="G40" s="35">
        <v>2556</v>
      </c>
      <c r="H40" s="43" t="str">
        <f t="shared" si="3"/>
        <v>N/A</v>
      </c>
      <c r="I40" s="12">
        <v>6.2389999999999999</v>
      </c>
      <c r="J40" s="12">
        <v>6.4560000000000004</v>
      </c>
      <c r="K40" s="44" t="s">
        <v>732</v>
      </c>
      <c r="L40" s="9" t="str">
        <f t="shared" si="0"/>
        <v>Yes</v>
      </c>
    </row>
    <row r="41" spans="1:12" x14ac:dyDescent="0.2">
      <c r="A41" s="45" t="s">
        <v>84</v>
      </c>
      <c r="B41" s="34" t="s">
        <v>217</v>
      </c>
      <c r="C41" s="46">
        <v>834886657</v>
      </c>
      <c r="D41" s="43" t="str">
        <f t="shared" si="1"/>
        <v>N/A</v>
      </c>
      <c r="E41" s="46">
        <v>474859580</v>
      </c>
      <c r="F41" s="43" t="str">
        <f t="shared" si="2"/>
        <v>N/A</v>
      </c>
      <c r="G41" s="46">
        <v>436477870</v>
      </c>
      <c r="H41" s="43" t="str">
        <f t="shared" si="3"/>
        <v>N/A</v>
      </c>
      <c r="I41" s="12">
        <v>-43.1</v>
      </c>
      <c r="J41" s="12">
        <v>-8.08</v>
      </c>
      <c r="K41" s="44" t="s">
        <v>732</v>
      </c>
      <c r="L41" s="9" t="str">
        <f t="shared" si="0"/>
        <v>Yes</v>
      </c>
    </row>
    <row r="42" spans="1:12" x14ac:dyDescent="0.2">
      <c r="A42" s="45" t="s">
        <v>1503</v>
      </c>
      <c r="B42" s="34" t="s">
        <v>217</v>
      </c>
      <c r="C42" s="46">
        <v>6774.2030671000002</v>
      </c>
      <c r="D42" s="43" t="str">
        <f t="shared" si="1"/>
        <v>N/A</v>
      </c>
      <c r="E42" s="46">
        <v>3747.3727488999998</v>
      </c>
      <c r="F42" s="43" t="str">
        <f t="shared" si="2"/>
        <v>N/A</v>
      </c>
      <c r="G42" s="46">
        <v>3426.1236136000002</v>
      </c>
      <c r="H42" s="43" t="str">
        <f t="shared" si="3"/>
        <v>N/A</v>
      </c>
      <c r="I42" s="12">
        <v>-44.7</v>
      </c>
      <c r="J42" s="12">
        <v>-8.57</v>
      </c>
      <c r="K42" s="44" t="s">
        <v>732</v>
      </c>
      <c r="L42" s="9" t="str">
        <f t="shared" si="0"/>
        <v>Yes</v>
      </c>
    </row>
    <row r="43" spans="1:12" x14ac:dyDescent="0.2">
      <c r="A43" s="45" t="s">
        <v>1504</v>
      </c>
      <c r="B43" s="34" t="s">
        <v>217</v>
      </c>
      <c r="C43" s="46">
        <v>8323.3969753000001</v>
      </c>
      <c r="D43" s="43" t="str">
        <f t="shared" si="1"/>
        <v>N/A</v>
      </c>
      <c r="E43" s="46">
        <v>5722.6476578000002</v>
      </c>
      <c r="F43" s="43" t="str">
        <f t="shared" si="2"/>
        <v>N/A</v>
      </c>
      <c r="G43" s="46">
        <v>5966.3172354999997</v>
      </c>
      <c r="H43" s="43" t="str">
        <f t="shared" si="3"/>
        <v>N/A</v>
      </c>
      <c r="I43" s="12">
        <v>-31.2</v>
      </c>
      <c r="J43" s="12">
        <v>4.258</v>
      </c>
      <c r="K43" s="44" t="s">
        <v>732</v>
      </c>
      <c r="L43" s="9" t="str">
        <f t="shared" si="0"/>
        <v>Yes</v>
      </c>
    </row>
    <row r="44" spans="1:12" x14ac:dyDescent="0.2">
      <c r="A44" s="4" t="s">
        <v>107</v>
      </c>
      <c r="B44" s="34" t="s">
        <v>217</v>
      </c>
      <c r="C44" s="46">
        <v>1357505</v>
      </c>
      <c r="D44" s="43" t="str">
        <f t="shared" si="1"/>
        <v>N/A</v>
      </c>
      <c r="E44" s="46">
        <v>3873129</v>
      </c>
      <c r="F44" s="43" t="str">
        <f t="shared" si="2"/>
        <v>N/A</v>
      </c>
      <c r="G44" s="46">
        <v>145212</v>
      </c>
      <c r="H44" s="43" t="str">
        <f t="shared" si="3"/>
        <v>N/A</v>
      </c>
      <c r="I44" s="12">
        <v>185.3</v>
      </c>
      <c r="J44" s="12">
        <v>-96.3</v>
      </c>
      <c r="K44" s="44" t="s">
        <v>732</v>
      </c>
      <c r="L44" s="9" t="str">
        <f t="shared" si="0"/>
        <v>No</v>
      </c>
    </row>
    <row r="45" spans="1:12" x14ac:dyDescent="0.2">
      <c r="A45" s="45" t="s">
        <v>162</v>
      </c>
      <c r="B45" s="47" t="s">
        <v>221</v>
      </c>
      <c r="C45" s="1">
        <v>61</v>
      </c>
      <c r="D45" s="43" t="str">
        <f>IF($B45="N/A","N/A",IF(C45&gt;0,"No",IF(C45&lt;0,"No","Yes")))</f>
        <v>No</v>
      </c>
      <c r="E45" s="1">
        <v>61</v>
      </c>
      <c r="F45" s="43" t="str">
        <f>IF($B45="N/A","N/A",IF(E45&gt;0,"No",IF(E45&lt;0,"No","Yes")))</f>
        <v>No</v>
      </c>
      <c r="G45" s="1">
        <v>43</v>
      </c>
      <c r="H45" s="43" t="str">
        <f>IF($B45="N/A","N/A",IF(G45&gt;0,"No",IF(G45&lt;0,"No","Yes")))</f>
        <v>No</v>
      </c>
      <c r="I45" s="12">
        <v>0</v>
      </c>
      <c r="J45" s="12">
        <v>-29.5</v>
      </c>
      <c r="K45" s="44" t="s">
        <v>732</v>
      </c>
      <c r="L45" s="9" t="str">
        <f t="shared" si="0"/>
        <v>Yes</v>
      </c>
    </row>
    <row r="46" spans="1:12" x14ac:dyDescent="0.2">
      <c r="A46" s="45" t="s">
        <v>160</v>
      </c>
      <c r="B46" s="34" t="s">
        <v>217</v>
      </c>
      <c r="C46" s="46">
        <v>373257</v>
      </c>
      <c r="D46" s="43" t="str">
        <f t="shared" ref="D46:D47" si="4">IF($B46="N/A","N/A",IF(C46&gt;10,"No",IF(C46&lt;-10,"No","Yes")))</f>
        <v>N/A</v>
      </c>
      <c r="E46" s="46">
        <v>59732</v>
      </c>
      <c r="F46" s="43" t="str">
        <f t="shared" ref="F46:F47" si="5">IF($B46="N/A","N/A",IF(E46&gt;10,"No",IF(E46&lt;-10,"No","Yes")))</f>
        <v>N/A</v>
      </c>
      <c r="G46" s="46">
        <v>108144</v>
      </c>
      <c r="H46" s="43" t="str">
        <f t="shared" ref="H46:H47" si="6">IF($B46="N/A","N/A",IF(G46&gt;10,"No",IF(G46&lt;-10,"No","Yes")))</f>
        <v>N/A</v>
      </c>
      <c r="I46" s="12">
        <v>-84</v>
      </c>
      <c r="J46" s="12">
        <v>81.05</v>
      </c>
      <c r="K46" s="44" t="s">
        <v>732</v>
      </c>
      <c r="L46" s="9" t="str">
        <f t="shared" si="0"/>
        <v>No</v>
      </c>
    </row>
    <row r="47" spans="1:12" x14ac:dyDescent="0.2">
      <c r="A47" s="45" t="s">
        <v>1290</v>
      </c>
      <c r="B47" s="34" t="s">
        <v>217</v>
      </c>
      <c r="C47" s="46">
        <v>6118.9672130999998</v>
      </c>
      <c r="D47" s="43" t="str">
        <f t="shared" si="4"/>
        <v>N/A</v>
      </c>
      <c r="E47" s="46">
        <v>979.21311475000005</v>
      </c>
      <c r="F47" s="43" t="str">
        <f t="shared" si="5"/>
        <v>N/A</v>
      </c>
      <c r="G47" s="46">
        <v>2514.9767442000002</v>
      </c>
      <c r="H47" s="43" t="str">
        <f t="shared" si="6"/>
        <v>N/A</v>
      </c>
      <c r="I47" s="12">
        <v>-84</v>
      </c>
      <c r="J47" s="12">
        <v>156.80000000000001</v>
      </c>
      <c r="K47" s="44" t="s">
        <v>732</v>
      </c>
      <c r="L47" s="9" t="str">
        <f>IF(J47="Div by 0", "N/A", IF(OR(J47="N/A",K47="N/A"),"N/A", IF(J47&gt;VALUE(MID(K47,1,2)), "No", IF(J47&lt;-1*VALUE(MID(K47,1,2)), "No", "Yes"))))</f>
        <v>No</v>
      </c>
    </row>
    <row r="48" spans="1:12" x14ac:dyDescent="0.2">
      <c r="A48" s="45" t="s">
        <v>1505</v>
      </c>
      <c r="B48" s="34" t="s">
        <v>217</v>
      </c>
      <c r="C48" s="46">
        <v>13742.98452</v>
      </c>
      <c r="D48" s="43" t="str">
        <f t="shared" ref="D48:D74" si="7">IF($B48="N/A","N/A",IF(C48&gt;10,"No",IF(C48&lt;-10,"No","Yes")))</f>
        <v>N/A</v>
      </c>
      <c r="E48" s="46">
        <v>1942.3894974</v>
      </c>
      <c r="F48" s="43" t="str">
        <f t="shared" ref="F48:F74" si="8">IF($B48="N/A","N/A",IF(E48&gt;10,"No",IF(E48&lt;-10,"No","Yes")))</f>
        <v>N/A</v>
      </c>
      <c r="G48" s="46">
        <v>672.11097199000005</v>
      </c>
      <c r="H48" s="43" t="str">
        <f t="shared" ref="H48:H74" si="9">IF($B48="N/A","N/A",IF(G48&gt;10,"No",IF(G48&lt;-10,"No","Yes")))</f>
        <v>N/A</v>
      </c>
      <c r="I48" s="12">
        <v>-85.9</v>
      </c>
      <c r="J48" s="12">
        <v>-65.400000000000006</v>
      </c>
      <c r="K48" s="44" t="s">
        <v>732</v>
      </c>
      <c r="L48" s="9" t="str">
        <f t="shared" ref="L48:L74" si="10">IF(J48="Div by 0", "N/A", IF(K48="N/A","N/A", IF(J48&gt;VALUE(MID(K48,1,2)), "No", IF(J48&lt;-1*VALUE(MID(K48,1,2)), "No", "Yes"))))</f>
        <v>No</v>
      </c>
    </row>
    <row r="49" spans="1:12" x14ac:dyDescent="0.2">
      <c r="A49" s="45" t="s">
        <v>1506</v>
      </c>
      <c r="B49" s="34" t="s">
        <v>217</v>
      </c>
      <c r="C49" s="46">
        <v>6847.4880647999998</v>
      </c>
      <c r="D49" s="43" t="str">
        <f t="shared" si="7"/>
        <v>N/A</v>
      </c>
      <c r="E49" s="46">
        <v>678.51986240999997</v>
      </c>
      <c r="F49" s="43" t="str">
        <f t="shared" si="8"/>
        <v>N/A</v>
      </c>
      <c r="G49" s="46">
        <v>140.5732725</v>
      </c>
      <c r="H49" s="43" t="str">
        <f t="shared" si="9"/>
        <v>N/A</v>
      </c>
      <c r="I49" s="12">
        <v>-90.1</v>
      </c>
      <c r="J49" s="12">
        <v>-79.3</v>
      </c>
      <c r="K49" s="44" t="s">
        <v>732</v>
      </c>
      <c r="L49" s="9" t="str">
        <f t="shared" si="10"/>
        <v>No</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2474.1650165000001</v>
      </c>
      <c r="D51" s="43" t="str">
        <f t="shared" si="7"/>
        <v>N/A</v>
      </c>
      <c r="E51" s="46">
        <v>2292.3493450000001</v>
      </c>
      <c r="F51" s="43" t="str">
        <f t="shared" si="8"/>
        <v>N/A</v>
      </c>
      <c r="G51" s="46">
        <v>1257.5364807000001</v>
      </c>
      <c r="H51" s="43" t="str">
        <f t="shared" si="9"/>
        <v>N/A</v>
      </c>
      <c r="I51" s="12">
        <v>-7.35</v>
      </c>
      <c r="J51" s="12">
        <v>-45.1</v>
      </c>
      <c r="K51" s="44" t="s">
        <v>732</v>
      </c>
      <c r="L51" s="9" t="str">
        <f t="shared" si="10"/>
        <v>No</v>
      </c>
    </row>
    <row r="52" spans="1:12" x14ac:dyDescent="0.2">
      <c r="A52" s="45" t="s">
        <v>1509</v>
      </c>
      <c r="B52" s="34" t="s">
        <v>217</v>
      </c>
      <c r="C52" s="46">
        <v>23506.386232000001</v>
      </c>
      <c r="D52" s="43" t="str">
        <f t="shared" si="7"/>
        <v>N/A</v>
      </c>
      <c r="E52" s="46">
        <v>3743.6082179</v>
      </c>
      <c r="F52" s="43" t="str">
        <f t="shared" si="8"/>
        <v>N/A</v>
      </c>
      <c r="G52" s="46">
        <v>1451.3763223999999</v>
      </c>
      <c r="H52" s="43" t="str">
        <f t="shared" si="9"/>
        <v>N/A</v>
      </c>
      <c r="I52" s="12">
        <v>-84.1</v>
      </c>
      <c r="J52" s="12">
        <v>-61.2</v>
      </c>
      <c r="K52" s="44" t="s">
        <v>732</v>
      </c>
      <c r="L52" s="9" t="str">
        <f t="shared" si="10"/>
        <v>No</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15724.995183000001</v>
      </c>
      <c r="D54" s="43" t="str">
        <f t="shared" si="7"/>
        <v>N/A</v>
      </c>
      <c r="E54" s="46">
        <v>8922.3803843000005</v>
      </c>
      <c r="F54" s="43" t="str">
        <f t="shared" si="8"/>
        <v>N/A</v>
      </c>
      <c r="G54" s="46">
        <v>8091.5150657000004</v>
      </c>
      <c r="H54" s="43" t="str">
        <f t="shared" si="9"/>
        <v>N/A</v>
      </c>
      <c r="I54" s="12">
        <v>-43.3</v>
      </c>
      <c r="J54" s="12">
        <v>-9.31</v>
      </c>
      <c r="K54" s="44" t="s">
        <v>732</v>
      </c>
      <c r="L54" s="9" t="str">
        <f t="shared" si="10"/>
        <v>Yes</v>
      </c>
    </row>
    <row r="55" spans="1:12" x14ac:dyDescent="0.2">
      <c r="A55" s="45" t="s">
        <v>1512</v>
      </c>
      <c r="B55" s="34" t="s">
        <v>217</v>
      </c>
      <c r="C55" s="46">
        <v>12398.075575000001</v>
      </c>
      <c r="D55" s="43" t="str">
        <f t="shared" si="7"/>
        <v>N/A</v>
      </c>
      <c r="E55" s="46">
        <v>5952.4967309000003</v>
      </c>
      <c r="F55" s="43" t="str">
        <f t="shared" si="8"/>
        <v>N/A</v>
      </c>
      <c r="G55" s="46">
        <v>5030.2592893000001</v>
      </c>
      <c r="H55" s="43" t="str">
        <f t="shared" si="9"/>
        <v>N/A</v>
      </c>
      <c r="I55" s="12">
        <v>-52</v>
      </c>
      <c r="J55" s="12">
        <v>-15.5</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12514.827004000001</v>
      </c>
      <c r="D57" s="43" t="str">
        <f t="shared" si="7"/>
        <v>N/A</v>
      </c>
      <c r="E57" s="46">
        <v>11740.912303999999</v>
      </c>
      <c r="F57" s="43" t="str">
        <f t="shared" si="8"/>
        <v>N/A</v>
      </c>
      <c r="G57" s="46">
        <v>7627.1068525000001</v>
      </c>
      <c r="H57" s="43" t="str">
        <f t="shared" si="9"/>
        <v>N/A</v>
      </c>
      <c r="I57" s="12">
        <v>-6.18</v>
      </c>
      <c r="J57" s="12">
        <v>-35</v>
      </c>
      <c r="K57" s="44" t="s">
        <v>732</v>
      </c>
      <c r="L57" s="9" t="str">
        <f t="shared" si="10"/>
        <v>No</v>
      </c>
    </row>
    <row r="58" spans="1:12" x14ac:dyDescent="0.2">
      <c r="A58" s="45" t="s">
        <v>1515</v>
      </c>
      <c r="B58" s="34" t="s">
        <v>217</v>
      </c>
      <c r="C58" s="46">
        <v>37456.548916</v>
      </c>
      <c r="D58" s="43" t="str">
        <f t="shared" si="7"/>
        <v>N/A</v>
      </c>
      <c r="E58" s="46">
        <v>28247.133413</v>
      </c>
      <c r="F58" s="43" t="str">
        <f t="shared" si="8"/>
        <v>N/A</v>
      </c>
      <c r="G58" s="46">
        <v>28542.227834000001</v>
      </c>
      <c r="H58" s="43" t="str">
        <f t="shared" si="9"/>
        <v>N/A</v>
      </c>
      <c r="I58" s="12">
        <v>-24.6</v>
      </c>
      <c r="J58" s="12">
        <v>1.0449999999999999</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1613.4665058</v>
      </c>
      <c r="D60" s="43" t="str">
        <f t="shared" si="7"/>
        <v>N/A</v>
      </c>
      <c r="E60" s="46">
        <v>1658.0085719000001</v>
      </c>
      <c r="F60" s="43" t="str">
        <f t="shared" si="8"/>
        <v>N/A</v>
      </c>
      <c r="G60" s="46">
        <v>1654.1490329000001</v>
      </c>
      <c r="H60" s="43" t="str">
        <f t="shared" si="9"/>
        <v>N/A</v>
      </c>
      <c r="I60" s="12">
        <v>2.7610000000000001</v>
      </c>
      <c r="J60" s="12">
        <v>-0.23300000000000001</v>
      </c>
      <c r="K60" s="44" t="s">
        <v>732</v>
      </c>
      <c r="L60" s="9" t="str">
        <f t="shared" si="10"/>
        <v>Yes</v>
      </c>
    </row>
    <row r="61" spans="1:12" x14ac:dyDescent="0.2">
      <c r="A61" s="45" t="s">
        <v>1518</v>
      </c>
      <c r="B61" s="34" t="s">
        <v>217</v>
      </c>
      <c r="C61" s="46">
        <v>1433.1738313999999</v>
      </c>
      <c r="D61" s="43" t="str">
        <f t="shared" si="7"/>
        <v>N/A</v>
      </c>
      <c r="E61" s="46">
        <v>1602.4111863999999</v>
      </c>
      <c r="F61" s="43" t="str">
        <f t="shared" si="8"/>
        <v>N/A</v>
      </c>
      <c r="G61" s="46">
        <v>1575.6064567999999</v>
      </c>
      <c r="H61" s="43" t="str">
        <f t="shared" si="9"/>
        <v>N/A</v>
      </c>
      <c r="I61" s="12">
        <v>11.81</v>
      </c>
      <c r="J61" s="12">
        <v>-1.67</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1786.4546929999999</v>
      </c>
      <c r="D64" s="43" t="str">
        <f t="shared" si="7"/>
        <v>N/A</v>
      </c>
      <c r="E64" s="46">
        <v>1738.8308446999999</v>
      </c>
      <c r="F64" s="43" t="str">
        <f t="shared" si="8"/>
        <v>N/A</v>
      </c>
      <c r="G64" s="46">
        <v>1743.1122479999999</v>
      </c>
      <c r="H64" s="43" t="str">
        <f t="shared" si="9"/>
        <v>N/A</v>
      </c>
      <c r="I64" s="12">
        <v>-2.67</v>
      </c>
      <c r="J64" s="12">
        <v>0.2462</v>
      </c>
      <c r="K64" s="44" t="s">
        <v>732</v>
      </c>
      <c r="L64" s="9" t="str">
        <f t="shared" si="10"/>
        <v>Yes</v>
      </c>
    </row>
    <row r="65" spans="1:12" x14ac:dyDescent="0.2">
      <c r="A65" s="45" t="s">
        <v>1522</v>
      </c>
      <c r="B65" s="34" t="s">
        <v>217</v>
      </c>
      <c r="C65" s="46">
        <v>1178.9800789999999</v>
      </c>
      <c r="D65" s="43" t="str">
        <f t="shared" si="7"/>
        <v>N/A</v>
      </c>
      <c r="E65" s="46">
        <v>1395.1434307</v>
      </c>
      <c r="F65" s="43" t="str">
        <f t="shared" si="8"/>
        <v>N/A</v>
      </c>
      <c r="G65" s="46">
        <v>1278.0099777999999</v>
      </c>
      <c r="H65" s="43" t="str">
        <f t="shared" si="9"/>
        <v>N/A</v>
      </c>
      <c r="I65" s="12">
        <v>18.329999999999998</v>
      </c>
      <c r="J65" s="12">
        <v>-8.4</v>
      </c>
      <c r="K65" s="44" t="s">
        <v>732</v>
      </c>
      <c r="L65" s="9" t="str">
        <f t="shared" si="10"/>
        <v>Yes</v>
      </c>
    </row>
    <row r="66" spans="1:12" x14ac:dyDescent="0.2">
      <c r="A66" s="45" t="s">
        <v>1523</v>
      </c>
      <c r="B66" s="34" t="s">
        <v>217</v>
      </c>
      <c r="C66" s="46">
        <v>1021.349505</v>
      </c>
      <c r="D66" s="43" t="str">
        <f t="shared" si="7"/>
        <v>N/A</v>
      </c>
      <c r="E66" s="46">
        <v>1150.6236897000001</v>
      </c>
      <c r="F66" s="43" t="str">
        <f t="shared" si="8"/>
        <v>N/A</v>
      </c>
      <c r="G66" s="46">
        <v>1228.2332300999999</v>
      </c>
      <c r="H66" s="43" t="str">
        <f t="shared" si="9"/>
        <v>N/A</v>
      </c>
      <c r="I66" s="12">
        <v>12.66</v>
      </c>
      <c r="J66" s="12">
        <v>6.7450000000000001</v>
      </c>
      <c r="K66" s="44" t="s">
        <v>732</v>
      </c>
      <c r="L66" s="9" t="str">
        <f t="shared" si="10"/>
        <v>Yes</v>
      </c>
    </row>
    <row r="67" spans="1:12" x14ac:dyDescent="0.2">
      <c r="A67" s="45" t="s">
        <v>1524</v>
      </c>
      <c r="B67" s="34" t="s">
        <v>217</v>
      </c>
      <c r="C67" s="46">
        <v>1483.8032625000001</v>
      </c>
      <c r="D67" s="43" t="str">
        <f t="shared" si="7"/>
        <v>N/A</v>
      </c>
      <c r="E67" s="46">
        <v>1344.0062814</v>
      </c>
      <c r="F67" s="43" t="str">
        <f t="shared" si="8"/>
        <v>N/A</v>
      </c>
      <c r="G67" s="46">
        <v>1411.5139412000001</v>
      </c>
      <c r="H67" s="43" t="str">
        <f t="shared" si="9"/>
        <v>N/A</v>
      </c>
      <c r="I67" s="12">
        <v>-9.42</v>
      </c>
      <c r="J67" s="12">
        <v>5.0229999999999997</v>
      </c>
      <c r="K67" s="44" t="s">
        <v>732</v>
      </c>
      <c r="L67" s="9" t="str">
        <f t="shared" si="10"/>
        <v>Yes</v>
      </c>
    </row>
    <row r="68" spans="1:12" x14ac:dyDescent="0.2">
      <c r="A68" s="45" t="s">
        <v>1525</v>
      </c>
      <c r="B68" s="34" t="s">
        <v>217</v>
      </c>
      <c r="C68" s="46">
        <v>2640.0749663000001</v>
      </c>
      <c r="D68" s="43" t="str">
        <f t="shared" si="7"/>
        <v>N/A</v>
      </c>
      <c r="E68" s="46">
        <v>2732.6577266999998</v>
      </c>
      <c r="F68" s="43" t="str">
        <f t="shared" si="8"/>
        <v>N/A</v>
      </c>
      <c r="G68" s="46">
        <v>2452.9285786999999</v>
      </c>
      <c r="H68" s="43" t="str">
        <f t="shared" si="9"/>
        <v>N/A</v>
      </c>
      <c r="I68" s="12">
        <v>3.5070000000000001</v>
      </c>
      <c r="J68" s="12">
        <v>-10.199999999999999</v>
      </c>
      <c r="K68" s="44" t="s">
        <v>732</v>
      </c>
      <c r="L68" s="9" t="str">
        <f t="shared" si="10"/>
        <v>Yes</v>
      </c>
    </row>
    <row r="69" spans="1:12" x14ac:dyDescent="0.2">
      <c r="A69" s="45" t="s">
        <v>1526</v>
      </c>
      <c r="B69" s="34" t="s">
        <v>217</v>
      </c>
      <c r="C69" s="46">
        <v>2539.0011820999998</v>
      </c>
      <c r="D69" s="43" t="str">
        <f t="shared" si="7"/>
        <v>N/A</v>
      </c>
      <c r="E69" s="46">
        <v>2664.6594764000001</v>
      </c>
      <c r="F69" s="43" t="str">
        <f t="shared" si="8"/>
        <v>N/A</v>
      </c>
      <c r="G69" s="46">
        <v>2257.1220767999998</v>
      </c>
      <c r="H69" s="43" t="str">
        <f t="shared" si="9"/>
        <v>N/A</v>
      </c>
      <c r="I69" s="12">
        <v>4.9489999999999998</v>
      </c>
      <c r="J69" s="12">
        <v>-15.3</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2085.9671592999998</v>
      </c>
      <c r="D72" s="43" t="str">
        <f t="shared" si="7"/>
        <v>N/A</v>
      </c>
      <c r="E72" s="46">
        <v>2245.0384046999998</v>
      </c>
      <c r="F72" s="43" t="str">
        <f t="shared" si="8"/>
        <v>N/A</v>
      </c>
      <c r="G72" s="46">
        <v>2297.3220019</v>
      </c>
      <c r="H72" s="43" t="str">
        <f t="shared" si="9"/>
        <v>N/A</v>
      </c>
      <c r="I72" s="12">
        <v>7.6260000000000003</v>
      </c>
      <c r="J72" s="12">
        <v>2.3290000000000002</v>
      </c>
      <c r="K72" s="44" t="s">
        <v>732</v>
      </c>
      <c r="L72" s="9" t="str">
        <f t="shared" si="10"/>
        <v>Yes</v>
      </c>
    </row>
    <row r="73" spans="1:12" x14ac:dyDescent="0.2">
      <c r="A73" s="45" t="s">
        <v>1530</v>
      </c>
      <c r="B73" s="34" t="s">
        <v>217</v>
      </c>
      <c r="C73" s="46">
        <v>2438.4002509000002</v>
      </c>
      <c r="D73" s="43" t="str">
        <f t="shared" si="7"/>
        <v>N/A</v>
      </c>
      <c r="E73" s="46">
        <v>2384.6579406999999</v>
      </c>
      <c r="F73" s="43" t="str">
        <f t="shared" si="8"/>
        <v>N/A</v>
      </c>
      <c r="G73" s="46">
        <v>2114.2402533999998</v>
      </c>
      <c r="H73" s="43" t="str">
        <f t="shared" si="9"/>
        <v>N/A</v>
      </c>
      <c r="I73" s="12">
        <v>-2.2000000000000002</v>
      </c>
      <c r="J73" s="12">
        <v>-11.3</v>
      </c>
      <c r="K73" s="44" t="s">
        <v>732</v>
      </c>
      <c r="L73" s="9" t="str">
        <f t="shared" si="10"/>
        <v>Yes</v>
      </c>
    </row>
    <row r="74" spans="1:12" x14ac:dyDescent="0.2">
      <c r="A74" s="45" t="s">
        <v>1531</v>
      </c>
      <c r="B74" s="34" t="s">
        <v>217</v>
      </c>
      <c r="C74" s="46">
        <v>4241.1469027000003</v>
      </c>
      <c r="D74" s="43" t="str">
        <f t="shared" si="7"/>
        <v>N/A</v>
      </c>
      <c r="E74" s="46">
        <v>4077.9233653000001</v>
      </c>
      <c r="F74" s="43" t="str">
        <f t="shared" si="8"/>
        <v>N/A</v>
      </c>
      <c r="G74" s="46">
        <v>3825.6510171999998</v>
      </c>
      <c r="H74" s="43" t="str">
        <f t="shared" si="9"/>
        <v>N/A</v>
      </c>
      <c r="I74" s="12">
        <v>-3.85</v>
      </c>
      <c r="J74" s="12">
        <v>-6.19</v>
      </c>
      <c r="K74" s="44" t="s">
        <v>732</v>
      </c>
      <c r="L74" s="9" t="str">
        <f t="shared" si="10"/>
        <v>Yes</v>
      </c>
    </row>
    <row r="75" spans="1:12" x14ac:dyDescent="0.2">
      <c r="A75" s="45" t="s">
        <v>1613</v>
      </c>
      <c r="B75" s="34" t="s">
        <v>217</v>
      </c>
      <c r="C75" s="46">
        <v>86098041</v>
      </c>
      <c r="D75" s="43" t="str">
        <f t="shared" ref="D75:D144" si="11">IF($B75="N/A","N/A",IF(C75&gt;10,"No",IF(C75&lt;-10,"No","Yes")))</f>
        <v>N/A</v>
      </c>
      <c r="E75" s="46">
        <v>64844436</v>
      </c>
      <c r="F75" s="43" t="str">
        <f t="shared" ref="F75:F144" si="12">IF($B75="N/A","N/A",IF(E75&gt;10,"No",IF(E75&lt;-10,"No","Yes")))</f>
        <v>N/A</v>
      </c>
      <c r="G75" s="46">
        <v>66286250</v>
      </c>
      <c r="H75" s="43" t="str">
        <f t="shared" ref="H75:H144" si="13">IF($B75="N/A","N/A",IF(G75&gt;10,"No",IF(G75&lt;-10,"No","Yes")))</f>
        <v>N/A</v>
      </c>
      <c r="I75" s="12">
        <v>-24.7</v>
      </c>
      <c r="J75" s="12">
        <v>2.2229999999999999</v>
      </c>
      <c r="K75" s="44" t="s">
        <v>732</v>
      </c>
      <c r="L75" s="9" t="str">
        <f t="shared" ref="L75:L135" si="14">IF(J75="Div by 0", "N/A", IF(K75="N/A","N/A", IF(J75&gt;VALUE(MID(K75,1,2)), "No", IF(J75&lt;-1*VALUE(MID(K75,1,2)), "No", "Yes"))))</f>
        <v>Yes</v>
      </c>
    </row>
    <row r="76" spans="1:12" x14ac:dyDescent="0.2">
      <c r="A76" s="45" t="s">
        <v>598</v>
      </c>
      <c r="B76" s="34" t="s">
        <v>217</v>
      </c>
      <c r="C76" s="35">
        <v>13353</v>
      </c>
      <c r="D76" s="43" t="str">
        <f t="shared" si="11"/>
        <v>N/A</v>
      </c>
      <c r="E76" s="35">
        <v>9972</v>
      </c>
      <c r="F76" s="43" t="str">
        <f t="shared" si="12"/>
        <v>N/A</v>
      </c>
      <c r="G76" s="35">
        <v>9024</v>
      </c>
      <c r="H76" s="43" t="str">
        <f t="shared" si="13"/>
        <v>N/A</v>
      </c>
      <c r="I76" s="12">
        <v>-25.3</v>
      </c>
      <c r="J76" s="12">
        <v>-9.51</v>
      </c>
      <c r="K76" s="44" t="s">
        <v>732</v>
      </c>
      <c r="L76" s="9" t="str">
        <f t="shared" si="14"/>
        <v>Yes</v>
      </c>
    </row>
    <row r="77" spans="1:12" x14ac:dyDescent="0.2">
      <c r="A77" s="45" t="s">
        <v>1440</v>
      </c>
      <c r="B77" s="34" t="s">
        <v>217</v>
      </c>
      <c r="C77" s="46">
        <v>6447.8425072999999</v>
      </c>
      <c r="D77" s="43" t="str">
        <f t="shared" si="11"/>
        <v>N/A</v>
      </c>
      <c r="E77" s="46">
        <v>6502.6510228999996</v>
      </c>
      <c r="F77" s="43" t="str">
        <f t="shared" si="12"/>
        <v>N/A</v>
      </c>
      <c r="G77" s="46">
        <v>7345.5507534999997</v>
      </c>
      <c r="H77" s="43" t="str">
        <f t="shared" si="13"/>
        <v>N/A</v>
      </c>
      <c r="I77" s="12">
        <v>0.85</v>
      </c>
      <c r="J77" s="12">
        <v>12.96</v>
      </c>
      <c r="K77" s="44" t="s">
        <v>732</v>
      </c>
      <c r="L77" s="9" t="str">
        <f t="shared" si="14"/>
        <v>Yes</v>
      </c>
    </row>
    <row r="78" spans="1:12" x14ac:dyDescent="0.2">
      <c r="A78" s="45" t="s">
        <v>1441</v>
      </c>
      <c r="B78" s="34" t="s">
        <v>217</v>
      </c>
      <c r="C78" s="35">
        <v>4.1532239946000002</v>
      </c>
      <c r="D78" s="43" t="str">
        <f t="shared" si="11"/>
        <v>N/A</v>
      </c>
      <c r="E78" s="35">
        <v>4.5212595266999998</v>
      </c>
      <c r="F78" s="43" t="str">
        <f t="shared" si="12"/>
        <v>N/A</v>
      </c>
      <c r="G78" s="35">
        <v>4.9226507092</v>
      </c>
      <c r="H78" s="43" t="str">
        <f t="shared" si="13"/>
        <v>N/A</v>
      </c>
      <c r="I78" s="12">
        <v>8.8610000000000007</v>
      </c>
      <c r="J78" s="12">
        <v>8.8780000000000001</v>
      </c>
      <c r="K78" s="44" t="s">
        <v>732</v>
      </c>
      <c r="L78" s="9" t="str">
        <f t="shared" si="14"/>
        <v>Yes</v>
      </c>
    </row>
    <row r="79" spans="1:12" ht="25.5" x14ac:dyDescent="0.2">
      <c r="A79" s="45" t="s">
        <v>599</v>
      </c>
      <c r="B79" s="34" t="s">
        <v>217</v>
      </c>
      <c r="C79" s="46">
        <v>46782</v>
      </c>
      <c r="D79" s="43" t="str">
        <f t="shared" si="11"/>
        <v>N/A</v>
      </c>
      <c r="E79" s="46">
        <v>33554</v>
      </c>
      <c r="F79" s="43" t="str">
        <f t="shared" si="12"/>
        <v>N/A</v>
      </c>
      <c r="G79" s="46">
        <v>3300</v>
      </c>
      <c r="H79" s="43" t="str">
        <f t="shared" si="13"/>
        <v>N/A</v>
      </c>
      <c r="I79" s="12">
        <v>-28.3</v>
      </c>
      <c r="J79" s="12">
        <v>-90.2</v>
      </c>
      <c r="K79" s="44" t="s">
        <v>732</v>
      </c>
      <c r="L79" s="9" t="str">
        <f t="shared" si="14"/>
        <v>No</v>
      </c>
    </row>
    <row r="80" spans="1:12" x14ac:dyDescent="0.2">
      <c r="A80" s="45" t="s">
        <v>600</v>
      </c>
      <c r="B80" s="34" t="s">
        <v>217</v>
      </c>
      <c r="C80" s="35">
        <v>42</v>
      </c>
      <c r="D80" s="43" t="str">
        <f t="shared" si="11"/>
        <v>N/A</v>
      </c>
      <c r="E80" s="35">
        <v>23</v>
      </c>
      <c r="F80" s="43" t="str">
        <f t="shared" si="12"/>
        <v>N/A</v>
      </c>
      <c r="G80" s="35">
        <v>11</v>
      </c>
      <c r="H80" s="43" t="str">
        <f t="shared" si="13"/>
        <v>N/A</v>
      </c>
      <c r="I80" s="12">
        <v>-45.2</v>
      </c>
      <c r="J80" s="12">
        <v>-87</v>
      </c>
      <c r="K80" s="44" t="s">
        <v>732</v>
      </c>
      <c r="L80" s="9" t="str">
        <f t="shared" si="14"/>
        <v>No</v>
      </c>
    </row>
    <row r="81" spans="1:12" x14ac:dyDescent="0.2">
      <c r="A81" s="45" t="s">
        <v>1442</v>
      </c>
      <c r="B81" s="34" t="s">
        <v>217</v>
      </c>
      <c r="C81" s="46">
        <v>1113.8571429000001</v>
      </c>
      <c r="D81" s="43" t="str">
        <f t="shared" si="11"/>
        <v>N/A</v>
      </c>
      <c r="E81" s="46">
        <v>1458.8695651999999</v>
      </c>
      <c r="F81" s="43" t="str">
        <f t="shared" si="12"/>
        <v>N/A</v>
      </c>
      <c r="G81" s="46">
        <v>1100</v>
      </c>
      <c r="H81" s="43" t="str">
        <f t="shared" si="13"/>
        <v>N/A</v>
      </c>
      <c r="I81" s="12">
        <v>30.97</v>
      </c>
      <c r="J81" s="12">
        <v>-24.6</v>
      </c>
      <c r="K81" s="44" t="s">
        <v>732</v>
      </c>
      <c r="L81" s="9" t="str">
        <f t="shared" si="14"/>
        <v>Yes</v>
      </c>
    </row>
    <row r="82" spans="1:12" ht="25.5" x14ac:dyDescent="0.2">
      <c r="A82" s="45" t="s">
        <v>601</v>
      </c>
      <c r="B82" s="34" t="s">
        <v>217</v>
      </c>
      <c r="C82" s="46">
        <v>1638501</v>
      </c>
      <c r="D82" s="43" t="str">
        <f t="shared" si="11"/>
        <v>N/A</v>
      </c>
      <c r="E82" s="46">
        <v>1472554</v>
      </c>
      <c r="F82" s="43" t="str">
        <f t="shared" si="12"/>
        <v>N/A</v>
      </c>
      <c r="G82" s="46">
        <v>1564249</v>
      </c>
      <c r="H82" s="43" t="str">
        <f t="shared" si="13"/>
        <v>N/A</v>
      </c>
      <c r="I82" s="12">
        <v>-10.1</v>
      </c>
      <c r="J82" s="12">
        <v>6.2270000000000003</v>
      </c>
      <c r="K82" s="44" t="s">
        <v>732</v>
      </c>
      <c r="L82" s="9" t="str">
        <f t="shared" si="14"/>
        <v>Yes</v>
      </c>
    </row>
    <row r="83" spans="1:12" x14ac:dyDescent="0.2">
      <c r="A83" s="45" t="s">
        <v>602</v>
      </c>
      <c r="B83" s="34" t="s">
        <v>217</v>
      </c>
      <c r="C83" s="35">
        <v>27</v>
      </c>
      <c r="D83" s="43" t="str">
        <f t="shared" si="11"/>
        <v>N/A</v>
      </c>
      <c r="E83" s="35">
        <v>16</v>
      </c>
      <c r="F83" s="43" t="str">
        <f t="shared" si="12"/>
        <v>N/A</v>
      </c>
      <c r="G83" s="35">
        <v>17</v>
      </c>
      <c r="H83" s="43" t="str">
        <f t="shared" si="13"/>
        <v>N/A</v>
      </c>
      <c r="I83" s="12">
        <v>-40.700000000000003</v>
      </c>
      <c r="J83" s="12">
        <v>6.25</v>
      </c>
      <c r="K83" s="44" t="s">
        <v>732</v>
      </c>
      <c r="L83" s="9" t="str">
        <f t="shared" si="14"/>
        <v>Yes</v>
      </c>
    </row>
    <row r="84" spans="1:12" ht="25.5" x14ac:dyDescent="0.2">
      <c r="A84" s="4" t="s">
        <v>1443</v>
      </c>
      <c r="B84" s="34" t="s">
        <v>217</v>
      </c>
      <c r="C84" s="46">
        <v>60685.222221999997</v>
      </c>
      <c r="D84" s="43" t="str">
        <f t="shared" si="11"/>
        <v>N/A</v>
      </c>
      <c r="E84" s="46">
        <v>92034.625</v>
      </c>
      <c r="F84" s="43" t="str">
        <f t="shared" si="12"/>
        <v>N/A</v>
      </c>
      <c r="G84" s="46">
        <v>92014.647058999995</v>
      </c>
      <c r="H84" s="43" t="str">
        <f t="shared" si="13"/>
        <v>N/A</v>
      </c>
      <c r="I84" s="12">
        <v>51.66</v>
      </c>
      <c r="J84" s="12">
        <v>-2.1999999999999999E-2</v>
      </c>
      <c r="K84" s="44" t="s">
        <v>732</v>
      </c>
      <c r="L84" s="9" t="str">
        <f t="shared" si="14"/>
        <v>Yes</v>
      </c>
    </row>
    <row r="85" spans="1:12" x14ac:dyDescent="0.2">
      <c r="A85" s="4" t="s">
        <v>603</v>
      </c>
      <c r="B85" s="34" t="s">
        <v>217</v>
      </c>
      <c r="C85" s="46">
        <v>21157282</v>
      </c>
      <c r="D85" s="43" t="str">
        <f t="shared" si="11"/>
        <v>N/A</v>
      </c>
      <c r="E85" s="46">
        <v>22310552</v>
      </c>
      <c r="F85" s="43" t="str">
        <f t="shared" si="12"/>
        <v>N/A</v>
      </c>
      <c r="G85" s="46">
        <v>22617968</v>
      </c>
      <c r="H85" s="43" t="str">
        <f t="shared" si="13"/>
        <v>N/A</v>
      </c>
      <c r="I85" s="12">
        <v>5.4509999999999996</v>
      </c>
      <c r="J85" s="12">
        <v>1.3779999999999999</v>
      </c>
      <c r="K85" s="44" t="s">
        <v>732</v>
      </c>
      <c r="L85" s="9" t="str">
        <f t="shared" si="14"/>
        <v>Yes</v>
      </c>
    </row>
    <row r="86" spans="1:12" x14ac:dyDescent="0.2">
      <c r="A86" s="4" t="s">
        <v>604</v>
      </c>
      <c r="B86" s="34" t="s">
        <v>217</v>
      </c>
      <c r="C86" s="35">
        <v>260</v>
      </c>
      <c r="D86" s="43" t="str">
        <f t="shared" si="11"/>
        <v>N/A</v>
      </c>
      <c r="E86" s="35">
        <v>265</v>
      </c>
      <c r="F86" s="43" t="str">
        <f t="shared" si="12"/>
        <v>N/A</v>
      </c>
      <c r="G86" s="35">
        <v>265</v>
      </c>
      <c r="H86" s="43" t="str">
        <f t="shared" si="13"/>
        <v>N/A</v>
      </c>
      <c r="I86" s="12">
        <v>1.923</v>
      </c>
      <c r="J86" s="12">
        <v>0</v>
      </c>
      <c r="K86" s="44" t="s">
        <v>732</v>
      </c>
      <c r="L86" s="9" t="str">
        <f t="shared" si="14"/>
        <v>Yes</v>
      </c>
    </row>
    <row r="87" spans="1:12" x14ac:dyDescent="0.2">
      <c r="A87" s="4" t="s">
        <v>1444</v>
      </c>
      <c r="B87" s="34" t="s">
        <v>217</v>
      </c>
      <c r="C87" s="46">
        <v>81374.161538</v>
      </c>
      <c r="D87" s="43" t="str">
        <f t="shared" si="11"/>
        <v>N/A</v>
      </c>
      <c r="E87" s="46">
        <v>84190.762264000005</v>
      </c>
      <c r="F87" s="43" t="str">
        <f t="shared" si="12"/>
        <v>N/A</v>
      </c>
      <c r="G87" s="46">
        <v>85350.822641999999</v>
      </c>
      <c r="H87" s="43" t="str">
        <f t="shared" si="13"/>
        <v>N/A</v>
      </c>
      <c r="I87" s="12">
        <v>3.4609999999999999</v>
      </c>
      <c r="J87" s="12">
        <v>1.3779999999999999</v>
      </c>
      <c r="K87" s="44" t="s">
        <v>732</v>
      </c>
      <c r="L87" s="9" t="str">
        <f t="shared" si="14"/>
        <v>Yes</v>
      </c>
    </row>
    <row r="88" spans="1:12" x14ac:dyDescent="0.2">
      <c r="A88" s="45" t="s">
        <v>605</v>
      </c>
      <c r="B88" s="34" t="s">
        <v>217</v>
      </c>
      <c r="C88" s="46">
        <v>147068190</v>
      </c>
      <c r="D88" s="43" t="str">
        <f t="shared" si="11"/>
        <v>N/A</v>
      </c>
      <c r="E88" s="46">
        <v>17377465</v>
      </c>
      <c r="F88" s="43" t="str">
        <f t="shared" si="12"/>
        <v>N/A</v>
      </c>
      <c r="G88" s="46">
        <v>2408990</v>
      </c>
      <c r="H88" s="43" t="str">
        <f t="shared" si="13"/>
        <v>N/A</v>
      </c>
      <c r="I88" s="12">
        <v>-88.2</v>
      </c>
      <c r="J88" s="12">
        <v>-86.1</v>
      </c>
      <c r="K88" s="44" t="s">
        <v>732</v>
      </c>
      <c r="L88" s="9" t="str">
        <f t="shared" si="14"/>
        <v>No</v>
      </c>
    </row>
    <row r="89" spans="1:12" x14ac:dyDescent="0.2">
      <c r="A89" s="48" t="s">
        <v>606</v>
      </c>
      <c r="B89" s="35" t="s">
        <v>217</v>
      </c>
      <c r="C89" s="35">
        <v>5439</v>
      </c>
      <c r="D89" s="43" t="str">
        <f t="shared" si="11"/>
        <v>N/A</v>
      </c>
      <c r="E89" s="35">
        <v>1722</v>
      </c>
      <c r="F89" s="43" t="str">
        <f t="shared" si="12"/>
        <v>N/A</v>
      </c>
      <c r="G89" s="35">
        <v>425</v>
      </c>
      <c r="H89" s="43" t="str">
        <f t="shared" si="13"/>
        <v>N/A</v>
      </c>
      <c r="I89" s="12">
        <v>-68.3</v>
      </c>
      <c r="J89" s="12">
        <v>-75.3</v>
      </c>
      <c r="K89" s="49" t="s">
        <v>732</v>
      </c>
      <c r="L89" s="9" t="str">
        <f t="shared" si="14"/>
        <v>No</v>
      </c>
    </row>
    <row r="90" spans="1:12" x14ac:dyDescent="0.2">
      <c r="A90" s="45" t="s">
        <v>1445</v>
      </c>
      <c r="B90" s="34" t="s">
        <v>217</v>
      </c>
      <c r="C90" s="46">
        <v>27039.564257999999</v>
      </c>
      <c r="D90" s="43" t="str">
        <f t="shared" si="11"/>
        <v>N/A</v>
      </c>
      <c r="E90" s="46">
        <v>10091.443089</v>
      </c>
      <c r="F90" s="43" t="str">
        <f t="shared" si="12"/>
        <v>N/A</v>
      </c>
      <c r="G90" s="46">
        <v>5668.2117646999995</v>
      </c>
      <c r="H90" s="43" t="str">
        <f t="shared" si="13"/>
        <v>N/A</v>
      </c>
      <c r="I90" s="12">
        <v>-62.7</v>
      </c>
      <c r="J90" s="12">
        <v>-43.8</v>
      </c>
      <c r="K90" s="44" t="s">
        <v>732</v>
      </c>
      <c r="L90" s="9" t="str">
        <f t="shared" si="14"/>
        <v>No</v>
      </c>
    </row>
    <row r="91" spans="1:12" ht="25.5" x14ac:dyDescent="0.2">
      <c r="A91" s="45" t="s">
        <v>607</v>
      </c>
      <c r="B91" s="34" t="s">
        <v>217</v>
      </c>
      <c r="C91" s="46">
        <v>27500761</v>
      </c>
      <c r="D91" s="43" t="str">
        <f t="shared" si="11"/>
        <v>N/A</v>
      </c>
      <c r="E91" s="46">
        <v>21791841</v>
      </c>
      <c r="F91" s="43" t="str">
        <f t="shared" si="12"/>
        <v>N/A</v>
      </c>
      <c r="G91" s="46">
        <v>20102749</v>
      </c>
      <c r="H91" s="43" t="str">
        <f t="shared" si="13"/>
        <v>N/A</v>
      </c>
      <c r="I91" s="12">
        <v>-20.8</v>
      </c>
      <c r="J91" s="12">
        <v>-7.75</v>
      </c>
      <c r="K91" s="44" t="s">
        <v>732</v>
      </c>
      <c r="L91" s="9" t="str">
        <f t="shared" si="14"/>
        <v>Yes</v>
      </c>
    </row>
    <row r="92" spans="1:12" x14ac:dyDescent="0.2">
      <c r="A92" s="45" t="s">
        <v>608</v>
      </c>
      <c r="B92" s="34" t="s">
        <v>217</v>
      </c>
      <c r="C92" s="35">
        <v>58225</v>
      </c>
      <c r="D92" s="43" t="str">
        <f t="shared" si="11"/>
        <v>N/A</v>
      </c>
      <c r="E92" s="35">
        <v>41296</v>
      </c>
      <c r="F92" s="43" t="str">
        <f t="shared" si="12"/>
        <v>N/A</v>
      </c>
      <c r="G92" s="35">
        <v>35506</v>
      </c>
      <c r="H92" s="43" t="str">
        <f t="shared" si="13"/>
        <v>N/A</v>
      </c>
      <c r="I92" s="12">
        <v>-29.1</v>
      </c>
      <c r="J92" s="12">
        <v>-14</v>
      </c>
      <c r="K92" s="44" t="s">
        <v>732</v>
      </c>
      <c r="L92" s="9" t="str">
        <f t="shared" si="14"/>
        <v>Yes</v>
      </c>
    </row>
    <row r="93" spans="1:12" x14ac:dyDescent="0.2">
      <c r="A93" s="45" t="s">
        <v>1446</v>
      </c>
      <c r="B93" s="34" t="s">
        <v>217</v>
      </c>
      <c r="C93" s="46">
        <v>472.31878059000002</v>
      </c>
      <c r="D93" s="43" t="str">
        <f t="shared" si="11"/>
        <v>N/A</v>
      </c>
      <c r="E93" s="46">
        <v>527.69859066000004</v>
      </c>
      <c r="F93" s="43" t="str">
        <f t="shared" si="12"/>
        <v>N/A</v>
      </c>
      <c r="G93" s="46">
        <v>566.17892750999999</v>
      </c>
      <c r="H93" s="43" t="str">
        <f t="shared" si="13"/>
        <v>N/A</v>
      </c>
      <c r="I93" s="12">
        <v>11.73</v>
      </c>
      <c r="J93" s="12">
        <v>7.2919999999999998</v>
      </c>
      <c r="K93" s="44" t="s">
        <v>732</v>
      </c>
      <c r="L93" s="9" t="str">
        <f t="shared" si="14"/>
        <v>Yes</v>
      </c>
    </row>
    <row r="94" spans="1:12" x14ac:dyDescent="0.2">
      <c r="A94" s="45" t="s">
        <v>609</v>
      </c>
      <c r="B94" s="34" t="s">
        <v>217</v>
      </c>
      <c r="C94" s="46">
        <v>11964819</v>
      </c>
      <c r="D94" s="43" t="str">
        <f t="shared" si="11"/>
        <v>N/A</v>
      </c>
      <c r="E94" s="46">
        <v>10314918</v>
      </c>
      <c r="F94" s="43" t="str">
        <f t="shared" si="12"/>
        <v>N/A</v>
      </c>
      <c r="G94" s="46">
        <v>10697898</v>
      </c>
      <c r="H94" s="43" t="str">
        <f t="shared" si="13"/>
        <v>N/A</v>
      </c>
      <c r="I94" s="12">
        <v>-13.8</v>
      </c>
      <c r="J94" s="12">
        <v>3.7130000000000001</v>
      </c>
      <c r="K94" s="44" t="s">
        <v>732</v>
      </c>
      <c r="L94" s="9" t="str">
        <f t="shared" si="14"/>
        <v>Yes</v>
      </c>
    </row>
    <row r="95" spans="1:12" x14ac:dyDescent="0.2">
      <c r="A95" s="45" t="s">
        <v>610</v>
      </c>
      <c r="B95" s="34" t="s">
        <v>217</v>
      </c>
      <c r="C95" s="35">
        <v>22468</v>
      </c>
      <c r="D95" s="43" t="str">
        <f t="shared" si="11"/>
        <v>N/A</v>
      </c>
      <c r="E95" s="35">
        <v>20353</v>
      </c>
      <c r="F95" s="43" t="str">
        <f t="shared" si="12"/>
        <v>N/A</v>
      </c>
      <c r="G95" s="35">
        <v>22070</v>
      </c>
      <c r="H95" s="43" t="str">
        <f t="shared" si="13"/>
        <v>N/A</v>
      </c>
      <c r="I95" s="12">
        <v>-9.41</v>
      </c>
      <c r="J95" s="12">
        <v>8.4359999999999999</v>
      </c>
      <c r="K95" s="44" t="s">
        <v>732</v>
      </c>
      <c r="L95" s="9" t="str">
        <f t="shared" si="14"/>
        <v>Yes</v>
      </c>
    </row>
    <row r="96" spans="1:12" x14ac:dyDescent="0.2">
      <c r="A96" s="45" t="s">
        <v>1447</v>
      </c>
      <c r="B96" s="34" t="s">
        <v>217</v>
      </c>
      <c r="C96" s="46">
        <v>532.52710521999995</v>
      </c>
      <c r="D96" s="43" t="str">
        <f t="shared" si="11"/>
        <v>N/A</v>
      </c>
      <c r="E96" s="46">
        <v>506.80086474000001</v>
      </c>
      <c r="F96" s="43" t="str">
        <f t="shared" si="12"/>
        <v>N/A</v>
      </c>
      <c r="G96" s="46">
        <v>484.7257816</v>
      </c>
      <c r="H96" s="43" t="str">
        <f t="shared" si="13"/>
        <v>N/A</v>
      </c>
      <c r="I96" s="12">
        <v>-4.83</v>
      </c>
      <c r="J96" s="12">
        <v>-4.3600000000000003</v>
      </c>
      <c r="K96" s="44" t="s">
        <v>732</v>
      </c>
      <c r="L96" s="9" t="str">
        <f t="shared" si="14"/>
        <v>Yes</v>
      </c>
    </row>
    <row r="97" spans="1:12" ht="25.5" x14ac:dyDescent="0.2">
      <c r="A97" s="45" t="s">
        <v>611</v>
      </c>
      <c r="B97" s="34" t="s">
        <v>217</v>
      </c>
      <c r="C97" s="46">
        <v>1805046</v>
      </c>
      <c r="D97" s="43" t="str">
        <f t="shared" si="11"/>
        <v>N/A</v>
      </c>
      <c r="E97" s="46">
        <v>1440052</v>
      </c>
      <c r="F97" s="43" t="str">
        <f t="shared" si="12"/>
        <v>N/A</v>
      </c>
      <c r="G97" s="46">
        <v>1428470</v>
      </c>
      <c r="H97" s="43" t="str">
        <f t="shared" si="13"/>
        <v>N/A</v>
      </c>
      <c r="I97" s="12">
        <v>-20.2</v>
      </c>
      <c r="J97" s="12">
        <v>-0.80400000000000005</v>
      </c>
      <c r="K97" s="44" t="s">
        <v>732</v>
      </c>
      <c r="L97" s="9" t="str">
        <f t="shared" si="14"/>
        <v>Yes</v>
      </c>
    </row>
    <row r="98" spans="1:12" x14ac:dyDescent="0.2">
      <c r="A98" s="45" t="s">
        <v>612</v>
      </c>
      <c r="B98" s="34" t="s">
        <v>217</v>
      </c>
      <c r="C98" s="35">
        <v>18768</v>
      </c>
      <c r="D98" s="43" t="str">
        <f t="shared" si="11"/>
        <v>N/A</v>
      </c>
      <c r="E98" s="35">
        <v>11322</v>
      </c>
      <c r="F98" s="43" t="str">
        <f t="shared" si="12"/>
        <v>N/A</v>
      </c>
      <c r="G98" s="35">
        <v>10811</v>
      </c>
      <c r="H98" s="43" t="str">
        <f t="shared" si="13"/>
        <v>N/A</v>
      </c>
      <c r="I98" s="12">
        <v>-39.700000000000003</v>
      </c>
      <c r="J98" s="12">
        <v>-4.51</v>
      </c>
      <c r="K98" s="44" t="s">
        <v>732</v>
      </c>
      <c r="L98" s="9" t="str">
        <f t="shared" si="14"/>
        <v>Yes</v>
      </c>
    </row>
    <row r="99" spans="1:12" ht="25.5" x14ac:dyDescent="0.2">
      <c r="A99" s="45" t="s">
        <v>1448</v>
      </c>
      <c r="B99" s="34" t="s">
        <v>217</v>
      </c>
      <c r="C99" s="46">
        <v>96.176790280999995</v>
      </c>
      <c r="D99" s="43" t="str">
        <f t="shared" si="11"/>
        <v>N/A</v>
      </c>
      <c r="E99" s="46">
        <v>127.19060236999999</v>
      </c>
      <c r="F99" s="43" t="str">
        <f t="shared" si="12"/>
        <v>N/A</v>
      </c>
      <c r="G99" s="46">
        <v>132.1311627</v>
      </c>
      <c r="H99" s="43" t="str">
        <f t="shared" si="13"/>
        <v>N/A</v>
      </c>
      <c r="I99" s="12">
        <v>32.25</v>
      </c>
      <c r="J99" s="12">
        <v>3.8839999999999999</v>
      </c>
      <c r="K99" s="44" t="s">
        <v>732</v>
      </c>
      <c r="L99" s="9" t="str">
        <f t="shared" si="14"/>
        <v>Yes</v>
      </c>
    </row>
    <row r="100" spans="1:12" ht="25.5" x14ac:dyDescent="0.2">
      <c r="A100" s="45" t="s">
        <v>613</v>
      </c>
      <c r="B100" s="34" t="s">
        <v>217</v>
      </c>
      <c r="C100" s="46">
        <v>69460911</v>
      </c>
      <c r="D100" s="43" t="str">
        <f t="shared" si="11"/>
        <v>N/A</v>
      </c>
      <c r="E100" s="46">
        <v>71179130</v>
      </c>
      <c r="F100" s="43" t="str">
        <f t="shared" si="12"/>
        <v>N/A</v>
      </c>
      <c r="G100" s="46">
        <v>67965755</v>
      </c>
      <c r="H100" s="43" t="str">
        <f t="shared" si="13"/>
        <v>N/A</v>
      </c>
      <c r="I100" s="12">
        <v>2.4740000000000002</v>
      </c>
      <c r="J100" s="12">
        <v>-4.51</v>
      </c>
      <c r="K100" s="44" t="s">
        <v>732</v>
      </c>
      <c r="L100" s="9" t="str">
        <f t="shared" si="14"/>
        <v>Yes</v>
      </c>
    </row>
    <row r="101" spans="1:12" x14ac:dyDescent="0.2">
      <c r="A101" s="45" t="s">
        <v>614</v>
      </c>
      <c r="B101" s="34" t="s">
        <v>217</v>
      </c>
      <c r="C101" s="35">
        <v>55455</v>
      </c>
      <c r="D101" s="43" t="str">
        <f t="shared" si="11"/>
        <v>N/A</v>
      </c>
      <c r="E101" s="35">
        <v>52440</v>
      </c>
      <c r="F101" s="43" t="str">
        <f t="shared" si="12"/>
        <v>N/A</v>
      </c>
      <c r="G101" s="35">
        <v>52721</v>
      </c>
      <c r="H101" s="43" t="str">
        <f t="shared" si="13"/>
        <v>N/A</v>
      </c>
      <c r="I101" s="12">
        <v>-5.44</v>
      </c>
      <c r="J101" s="12">
        <v>0.53590000000000004</v>
      </c>
      <c r="K101" s="44" t="s">
        <v>732</v>
      </c>
      <c r="L101" s="9" t="str">
        <f t="shared" si="14"/>
        <v>Yes</v>
      </c>
    </row>
    <row r="102" spans="1:12" x14ac:dyDescent="0.2">
      <c r="A102" s="45" t="s">
        <v>1449</v>
      </c>
      <c r="B102" s="34" t="s">
        <v>217</v>
      </c>
      <c r="C102" s="46">
        <v>1252.5635380000001</v>
      </c>
      <c r="D102" s="43" t="str">
        <f t="shared" si="11"/>
        <v>N/A</v>
      </c>
      <c r="E102" s="46">
        <v>1357.3442029</v>
      </c>
      <c r="F102" s="43" t="str">
        <f t="shared" si="12"/>
        <v>N/A</v>
      </c>
      <c r="G102" s="46">
        <v>1289.1590638</v>
      </c>
      <c r="H102" s="43" t="str">
        <f t="shared" si="13"/>
        <v>N/A</v>
      </c>
      <c r="I102" s="12">
        <v>8.3650000000000002</v>
      </c>
      <c r="J102" s="12">
        <v>-5.0199999999999996</v>
      </c>
      <c r="K102" s="44" t="s">
        <v>732</v>
      </c>
      <c r="L102" s="9" t="str">
        <f t="shared" si="14"/>
        <v>Yes</v>
      </c>
    </row>
    <row r="103" spans="1:12" x14ac:dyDescent="0.2">
      <c r="A103" s="45" t="s">
        <v>615</v>
      </c>
      <c r="B103" s="34" t="s">
        <v>217</v>
      </c>
      <c r="C103" s="46">
        <v>5596045</v>
      </c>
      <c r="D103" s="43" t="str">
        <f t="shared" si="11"/>
        <v>N/A</v>
      </c>
      <c r="E103" s="46">
        <v>3671972</v>
      </c>
      <c r="F103" s="43" t="str">
        <f t="shared" si="12"/>
        <v>N/A</v>
      </c>
      <c r="G103" s="46">
        <v>3735839</v>
      </c>
      <c r="H103" s="43" t="str">
        <f t="shared" si="13"/>
        <v>N/A</v>
      </c>
      <c r="I103" s="12">
        <v>-34.4</v>
      </c>
      <c r="J103" s="12">
        <v>1.7390000000000001</v>
      </c>
      <c r="K103" s="44" t="s">
        <v>732</v>
      </c>
      <c r="L103" s="9" t="str">
        <f t="shared" si="14"/>
        <v>Yes</v>
      </c>
    </row>
    <row r="104" spans="1:12" x14ac:dyDescent="0.2">
      <c r="A104" s="45" t="s">
        <v>616</v>
      </c>
      <c r="B104" s="34" t="s">
        <v>217</v>
      </c>
      <c r="C104" s="35">
        <v>12325</v>
      </c>
      <c r="D104" s="43" t="str">
        <f t="shared" si="11"/>
        <v>N/A</v>
      </c>
      <c r="E104" s="35">
        <v>7277</v>
      </c>
      <c r="F104" s="43" t="str">
        <f t="shared" si="12"/>
        <v>N/A</v>
      </c>
      <c r="G104" s="35">
        <v>6693</v>
      </c>
      <c r="H104" s="43" t="str">
        <f t="shared" si="13"/>
        <v>N/A</v>
      </c>
      <c r="I104" s="12">
        <v>-41</v>
      </c>
      <c r="J104" s="12">
        <v>-8.0299999999999994</v>
      </c>
      <c r="K104" s="44" t="s">
        <v>732</v>
      </c>
      <c r="L104" s="9" t="str">
        <f t="shared" si="14"/>
        <v>Yes</v>
      </c>
    </row>
    <row r="105" spans="1:12" x14ac:dyDescent="0.2">
      <c r="A105" s="45" t="s">
        <v>1450</v>
      </c>
      <c r="B105" s="34" t="s">
        <v>217</v>
      </c>
      <c r="C105" s="46">
        <v>454.04016227</v>
      </c>
      <c r="D105" s="43" t="str">
        <f t="shared" si="11"/>
        <v>N/A</v>
      </c>
      <c r="E105" s="46">
        <v>504.59969768000002</v>
      </c>
      <c r="F105" s="43" t="str">
        <f t="shared" si="12"/>
        <v>N/A</v>
      </c>
      <c r="G105" s="46">
        <v>558.17107425999995</v>
      </c>
      <c r="H105" s="43" t="str">
        <f t="shared" si="13"/>
        <v>N/A</v>
      </c>
      <c r="I105" s="12">
        <v>11.14</v>
      </c>
      <c r="J105" s="12">
        <v>10.62</v>
      </c>
      <c r="K105" s="44" t="s">
        <v>732</v>
      </c>
      <c r="L105" s="9" t="str">
        <f t="shared" si="14"/>
        <v>Yes</v>
      </c>
    </row>
    <row r="106" spans="1:12" ht="25.5" x14ac:dyDescent="0.2">
      <c r="A106" s="45" t="s">
        <v>617</v>
      </c>
      <c r="B106" s="34" t="s">
        <v>217</v>
      </c>
      <c r="C106" s="46">
        <v>320268</v>
      </c>
      <c r="D106" s="43" t="str">
        <f t="shared" si="11"/>
        <v>N/A</v>
      </c>
      <c r="E106" s="46">
        <v>209213</v>
      </c>
      <c r="F106" s="43" t="str">
        <f t="shared" si="12"/>
        <v>N/A</v>
      </c>
      <c r="G106" s="46">
        <v>198866</v>
      </c>
      <c r="H106" s="43" t="str">
        <f t="shared" si="13"/>
        <v>N/A</v>
      </c>
      <c r="I106" s="12">
        <v>-34.700000000000003</v>
      </c>
      <c r="J106" s="12">
        <v>-4.95</v>
      </c>
      <c r="K106" s="44" t="s">
        <v>732</v>
      </c>
      <c r="L106" s="9" t="str">
        <f t="shared" si="14"/>
        <v>Yes</v>
      </c>
    </row>
    <row r="107" spans="1:12" x14ac:dyDescent="0.2">
      <c r="A107" s="45" t="s">
        <v>618</v>
      </c>
      <c r="B107" s="34" t="s">
        <v>217</v>
      </c>
      <c r="C107" s="35">
        <v>261</v>
      </c>
      <c r="D107" s="43" t="str">
        <f t="shared" si="11"/>
        <v>N/A</v>
      </c>
      <c r="E107" s="35">
        <v>197</v>
      </c>
      <c r="F107" s="43" t="str">
        <f t="shared" si="12"/>
        <v>N/A</v>
      </c>
      <c r="G107" s="35">
        <v>151</v>
      </c>
      <c r="H107" s="43" t="str">
        <f t="shared" si="13"/>
        <v>N/A</v>
      </c>
      <c r="I107" s="12">
        <v>-24.5</v>
      </c>
      <c r="J107" s="12">
        <v>-23.4</v>
      </c>
      <c r="K107" s="44" t="s">
        <v>732</v>
      </c>
      <c r="L107" s="9" t="str">
        <f t="shared" si="14"/>
        <v>Yes</v>
      </c>
    </row>
    <row r="108" spans="1:12" ht="25.5" x14ac:dyDescent="0.2">
      <c r="A108" s="45" t="s">
        <v>1451</v>
      </c>
      <c r="B108" s="34" t="s">
        <v>217</v>
      </c>
      <c r="C108" s="46">
        <v>1227.0804598</v>
      </c>
      <c r="D108" s="43" t="str">
        <f t="shared" si="11"/>
        <v>N/A</v>
      </c>
      <c r="E108" s="46">
        <v>1061.9949239</v>
      </c>
      <c r="F108" s="43" t="str">
        <f t="shared" si="12"/>
        <v>N/A</v>
      </c>
      <c r="G108" s="46">
        <v>1316.9933775</v>
      </c>
      <c r="H108" s="43" t="str">
        <f t="shared" si="13"/>
        <v>N/A</v>
      </c>
      <c r="I108" s="12">
        <v>-13.5</v>
      </c>
      <c r="J108" s="12">
        <v>24.01</v>
      </c>
      <c r="K108" s="44" t="s">
        <v>732</v>
      </c>
      <c r="L108" s="9" t="str">
        <f t="shared" si="14"/>
        <v>Yes</v>
      </c>
    </row>
    <row r="109" spans="1:12" ht="25.5" x14ac:dyDescent="0.2">
      <c r="A109" s="45" t="s">
        <v>619</v>
      </c>
      <c r="B109" s="34" t="s">
        <v>217</v>
      </c>
      <c r="C109" s="46">
        <v>18099260</v>
      </c>
      <c r="D109" s="43" t="str">
        <f t="shared" si="11"/>
        <v>N/A</v>
      </c>
      <c r="E109" s="46">
        <v>16775040</v>
      </c>
      <c r="F109" s="43" t="str">
        <f t="shared" si="12"/>
        <v>N/A</v>
      </c>
      <c r="G109" s="46">
        <v>9356889</v>
      </c>
      <c r="H109" s="43" t="str">
        <f t="shared" si="13"/>
        <v>N/A</v>
      </c>
      <c r="I109" s="12">
        <v>-7.32</v>
      </c>
      <c r="J109" s="12">
        <v>-44.2</v>
      </c>
      <c r="K109" s="44" t="s">
        <v>732</v>
      </c>
      <c r="L109" s="9" t="str">
        <f t="shared" si="14"/>
        <v>No</v>
      </c>
    </row>
    <row r="110" spans="1:12" x14ac:dyDescent="0.2">
      <c r="A110" s="45" t="s">
        <v>620</v>
      </c>
      <c r="B110" s="34" t="s">
        <v>217</v>
      </c>
      <c r="C110" s="35">
        <v>41691</v>
      </c>
      <c r="D110" s="43" t="str">
        <f t="shared" si="11"/>
        <v>N/A</v>
      </c>
      <c r="E110" s="35">
        <v>27664</v>
      </c>
      <c r="F110" s="43" t="str">
        <f t="shared" si="12"/>
        <v>N/A</v>
      </c>
      <c r="G110" s="35">
        <v>24815</v>
      </c>
      <c r="H110" s="43" t="str">
        <f t="shared" si="13"/>
        <v>N/A</v>
      </c>
      <c r="I110" s="12">
        <v>-33.6</v>
      </c>
      <c r="J110" s="12">
        <v>-10.3</v>
      </c>
      <c r="K110" s="44" t="s">
        <v>732</v>
      </c>
      <c r="L110" s="9" t="str">
        <f t="shared" si="14"/>
        <v>Yes</v>
      </c>
    </row>
    <row r="111" spans="1:12" x14ac:dyDescent="0.2">
      <c r="A111" s="45" t="s">
        <v>1452</v>
      </c>
      <c r="B111" s="34" t="s">
        <v>217</v>
      </c>
      <c r="C111" s="46">
        <v>434.12870882999999</v>
      </c>
      <c r="D111" s="43" t="str">
        <f t="shared" si="11"/>
        <v>N/A</v>
      </c>
      <c r="E111" s="46">
        <v>606.38519374999998</v>
      </c>
      <c r="F111" s="43" t="str">
        <f t="shared" si="12"/>
        <v>N/A</v>
      </c>
      <c r="G111" s="46">
        <v>377.06584727000001</v>
      </c>
      <c r="H111" s="43" t="str">
        <f t="shared" si="13"/>
        <v>N/A</v>
      </c>
      <c r="I111" s="12">
        <v>39.68</v>
      </c>
      <c r="J111" s="12">
        <v>-37.799999999999997</v>
      </c>
      <c r="K111" s="44" t="s">
        <v>732</v>
      </c>
      <c r="L111" s="9" t="str">
        <f t="shared" si="14"/>
        <v>No</v>
      </c>
    </row>
    <row r="112" spans="1:12" x14ac:dyDescent="0.2">
      <c r="A112" s="45" t="s">
        <v>621</v>
      </c>
      <c r="B112" s="34" t="s">
        <v>217</v>
      </c>
      <c r="C112" s="46">
        <v>12112566</v>
      </c>
      <c r="D112" s="43" t="str">
        <f t="shared" si="11"/>
        <v>N/A</v>
      </c>
      <c r="E112" s="46">
        <v>7055684</v>
      </c>
      <c r="F112" s="43" t="str">
        <f t="shared" si="12"/>
        <v>N/A</v>
      </c>
      <c r="G112" s="46">
        <v>8844378</v>
      </c>
      <c r="H112" s="43" t="str">
        <f t="shared" si="13"/>
        <v>N/A</v>
      </c>
      <c r="I112" s="12">
        <v>-41.7</v>
      </c>
      <c r="J112" s="12">
        <v>25.35</v>
      </c>
      <c r="K112" s="44" t="s">
        <v>732</v>
      </c>
      <c r="L112" s="9" t="str">
        <f t="shared" si="14"/>
        <v>Yes</v>
      </c>
    </row>
    <row r="113" spans="1:12" x14ac:dyDescent="0.2">
      <c r="A113" s="45" t="s">
        <v>622</v>
      </c>
      <c r="B113" s="34" t="s">
        <v>217</v>
      </c>
      <c r="C113" s="35">
        <v>37763</v>
      </c>
      <c r="D113" s="43" t="str">
        <f t="shared" si="11"/>
        <v>N/A</v>
      </c>
      <c r="E113" s="35">
        <v>28178</v>
      </c>
      <c r="F113" s="43" t="str">
        <f t="shared" si="12"/>
        <v>N/A</v>
      </c>
      <c r="G113" s="35">
        <v>35815</v>
      </c>
      <c r="H113" s="43" t="str">
        <f t="shared" si="13"/>
        <v>N/A</v>
      </c>
      <c r="I113" s="12">
        <v>-25.4</v>
      </c>
      <c r="J113" s="12">
        <v>27.1</v>
      </c>
      <c r="K113" s="44" t="s">
        <v>732</v>
      </c>
      <c r="L113" s="9" t="str">
        <f t="shared" si="14"/>
        <v>Yes</v>
      </c>
    </row>
    <row r="114" spans="1:12" x14ac:dyDescent="0.2">
      <c r="A114" s="45" t="s">
        <v>1453</v>
      </c>
      <c r="B114" s="34" t="s">
        <v>217</v>
      </c>
      <c r="C114" s="46">
        <v>320.75221778000002</v>
      </c>
      <c r="D114" s="43" t="str">
        <f t="shared" si="11"/>
        <v>N/A</v>
      </c>
      <c r="E114" s="46">
        <v>250.39690539</v>
      </c>
      <c r="F114" s="43" t="str">
        <f t="shared" si="12"/>
        <v>N/A</v>
      </c>
      <c r="G114" s="46">
        <v>246.94619573</v>
      </c>
      <c r="H114" s="43" t="str">
        <f t="shared" si="13"/>
        <v>N/A</v>
      </c>
      <c r="I114" s="12">
        <v>-21.9</v>
      </c>
      <c r="J114" s="12">
        <v>-1.38</v>
      </c>
      <c r="K114" s="44" t="s">
        <v>732</v>
      </c>
      <c r="L114" s="9" t="str">
        <f t="shared" si="14"/>
        <v>Yes</v>
      </c>
    </row>
    <row r="115" spans="1:12" ht="25.5" x14ac:dyDescent="0.2">
      <c r="A115" s="45" t="s">
        <v>623</v>
      </c>
      <c r="B115" s="34" t="s">
        <v>217</v>
      </c>
      <c r="C115" s="46">
        <v>125839126</v>
      </c>
      <c r="D115" s="43" t="str">
        <f t="shared" si="11"/>
        <v>N/A</v>
      </c>
      <c r="E115" s="46">
        <v>86552063</v>
      </c>
      <c r="F115" s="43" t="str">
        <f t="shared" si="12"/>
        <v>N/A</v>
      </c>
      <c r="G115" s="46">
        <v>86504456</v>
      </c>
      <c r="H115" s="43" t="str">
        <f t="shared" si="13"/>
        <v>N/A</v>
      </c>
      <c r="I115" s="12">
        <v>-31.2</v>
      </c>
      <c r="J115" s="12">
        <v>-5.5E-2</v>
      </c>
      <c r="K115" s="44" t="s">
        <v>732</v>
      </c>
      <c r="L115" s="9" t="str">
        <f t="shared" si="14"/>
        <v>Yes</v>
      </c>
    </row>
    <row r="116" spans="1:12" x14ac:dyDescent="0.2">
      <c r="A116" s="48" t="s">
        <v>624</v>
      </c>
      <c r="B116" s="35" t="s">
        <v>217</v>
      </c>
      <c r="C116" s="35">
        <v>21147</v>
      </c>
      <c r="D116" s="43" t="str">
        <f t="shared" si="11"/>
        <v>N/A</v>
      </c>
      <c r="E116" s="35">
        <v>14042</v>
      </c>
      <c r="F116" s="43" t="str">
        <f t="shared" si="12"/>
        <v>N/A</v>
      </c>
      <c r="G116" s="35">
        <v>13186</v>
      </c>
      <c r="H116" s="43" t="str">
        <f t="shared" si="13"/>
        <v>N/A</v>
      </c>
      <c r="I116" s="12">
        <v>-33.6</v>
      </c>
      <c r="J116" s="12">
        <v>-6.1</v>
      </c>
      <c r="K116" s="49" t="s">
        <v>732</v>
      </c>
      <c r="L116" s="9" t="str">
        <f t="shared" si="14"/>
        <v>Yes</v>
      </c>
    </row>
    <row r="117" spans="1:12" ht="25.5" x14ac:dyDescent="0.2">
      <c r="A117" s="45" t="s">
        <v>1454</v>
      </c>
      <c r="B117" s="34" t="s">
        <v>217</v>
      </c>
      <c r="C117" s="46">
        <v>5950.6845414999998</v>
      </c>
      <c r="D117" s="43" t="str">
        <f t="shared" si="11"/>
        <v>N/A</v>
      </c>
      <c r="E117" s="46">
        <v>6163.7988177999996</v>
      </c>
      <c r="F117" s="43" t="str">
        <f t="shared" si="12"/>
        <v>N/A</v>
      </c>
      <c r="G117" s="46">
        <v>6560.3258001000004</v>
      </c>
      <c r="H117" s="43" t="str">
        <f t="shared" si="13"/>
        <v>N/A</v>
      </c>
      <c r="I117" s="12">
        <v>3.581</v>
      </c>
      <c r="J117" s="12">
        <v>6.4329999999999998</v>
      </c>
      <c r="K117" s="44" t="s">
        <v>732</v>
      </c>
      <c r="L117" s="9" t="str">
        <f t="shared" si="14"/>
        <v>Yes</v>
      </c>
    </row>
    <row r="118" spans="1:12" ht="25.5" x14ac:dyDescent="0.2">
      <c r="A118" s="45" t="s">
        <v>625</v>
      </c>
      <c r="B118" s="34" t="s">
        <v>217</v>
      </c>
      <c r="C118" s="46">
        <v>13262216</v>
      </c>
      <c r="D118" s="43" t="str">
        <f t="shared" si="11"/>
        <v>N/A</v>
      </c>
      <c r="E118" s="46">
        <v>6269803</v>
      </c>
      <c r="F118" s="43" t="str">
        <f t="shared" si="12"/>
        <v>N/A</v>
      </c>
      <c r="G118" s="46">
        <v>5710921</v>
      </c>
      <c r="H118" s="43" t="str">
        <f t="shared" si="13"/>
        <v>N/A</v>
      </c>
      <c r="I118" s="12">
        <v>-52.7</v>
      </c>
      <c r="J118" s="12">
        <v>-8.91</v>
      </c>
      <c r="K118" s="44" t="s">
        <v>732</v>
      </c>
      <c r="L118" s="9" t="str">
        <f t="shared" si="14"/>
        <v>Yes</v>
      </c>
    </row>
    <row r="119" spans="1:12" x14ac:dyDescent="0.2">
      <c r="A119" s="45" t="s">
        <v>626</v>
      </c>
      <c r="B119" s="34" t="s">
        <v>217</v>
      </c>
      <c r="C119" s="35">
        <v>12453</v>
      </c>
      <c r="D119" s="43" t="str">
        <f t="shared" si="11"/>
        <v>N/A</v>
      </c>
      <c r="E119" s="35">
        <v>6528</v>
      </c>
      <c r="F119" s="43" t="str">
        <f t="shared" si="12"/>
        <v>N/A</v>
      </c>
      <c r="G119" s="35">
        <v>5627</v>
      </c>
      <c r="H119" s="43" t="str">
        <f t="shared" si="13"/>
        <v>N/A</v>
      </c>
      <c r="I119" s="12">
        <v>-47.6</v>
      </c>
      <c r="J119" s="12">
        <v>-13.8</v>
      </c>
      <c r="K119" s="44" t="s">
        <v>732</v>
      </c>
      <c r="L119" s="9" t="str">
        <f t="shared" si="14"/>
        <v>Yes</v>
      </c>
    </row>
    <row r="120" spans="1:12" ht="25.5" x14ac:dyDescent="0.2">
      <c r="A120" s="45" t="s">
        <v>1455</v>
      </c>
      <c r="B120" s="34" t="s">
        <v>217</v>
      </c>
      <c r="C120" s="46">
        <v>1064.9816109000001</v>
      </c>
      <c r="D120" s="43" t="str">
        <f t="shared" si="11"/>
        <v>N/A</v>
      </c>
      <c r="E120" s="46">
        <v>960.44776348000005</v>
      </c>
      <c r="F120" s="43" t="str">
        <f t="shared" si="12"/>
        <v>N/A</v>
      </c>
      <c r="G120" s="46">
        <v>1014.9139861</v>
      </c>
      <c r="H120" s="43" t="str">
        <f t="shared" si="13"/>
        <v>N/A</v>
      </c>
      <c r="I120" s="12">
        <v>-9.82</v>
      </c>
      <c r="J120" s="12">
        <v>5.6710000000000003</v>
      </c>
      <c r="K120" s="44" t="s">
        <v>732</v>
      </c>
      <c r="L120" s="9" t="str">
        <f t="shared" si="14"/>
        <v>Yes</v>
      </c>
    </row>
    <row r="121" spans="1:12" ht="25.5" x14ac:dyDescent="0.2">
      <c r="A121" s="45" t="s">
        <v>627</v>
      </c>
      <c r="B121" s="34" t="s">
        <v>217</v>
      </c>
      <c r="C121" s="46">
        <v>141125674</v>
      </c>
      <c r="D121" s="43" t="str">
        <f t="shared" si="11"/>
        <v>N/A</v>
      </c>
      <c r="E121" s="46">
        <v>10862518</v>
      </c>
      <c r="F121" s="43" t="str">
        <f t="shared" si="12"/>
        <v>N/A</v>
      </c>
      <c r="G121" s="46">
        <v>239884</v>
      </c>
      <c r="H121" s="43" t="str">
        <f t="shared" si="13"/>
        <v>N/A</v>
      </c>
      <c r="I121" s="12">
        <v>-92.3</v>
      </c>
      <c r="J121" s="12">
        <v>-97.8</v>
      </c>
      <c r="K121" s="44" t="s">
        <v>732</v>
      </c>
      <c r="L121" s="9" t="str">
        <f t="shared" si="14"/>
        <v>No</v>
      </c>
    </row>
    <row r="122" spans="1:12" x14ac:dyDescent="0.2">
      <c r="A122" s="45" t="s">
        <v>628</v>
      </c>
      <c r="B122" s="34" t="s">
        <v>217</v>
      </c>
      <c r="C122" s="35">
        <v>9168</v>
      </c>
      <c r="D122" s="43" t="str">
        <f t="shared" si="11"/>
        <v>N/A</v>
      </c>
      <c r="E122" s="35">
        <v>2441</v>
      </c>
      <c r="F122" s="43" t="str">
        <f t="shared" si="12"/>
        <v>N/A</v>
      </c>
      <c r="G122" s="35">
        <v>168</v>
      </c>
      <c r="H122" s="43" t="str">
        <f t="shared" si="13"/>
        <v>N/A</v>
      </c>
      <c r="I122" s="12">
        <v>-73.400000000000006</v>
      </c>
      <c r="J122" s="12">
        <v>-93.1</v>
      </c>
      <c r="K122" s="44" t="s">
        <v>732</v>
      </c>
      <c r="L122" s="9" t="str">
        <f t="shared" si="14"/>
        <v>No</v>
      </c>
    </row>
    <row r="123" spans="1:12" ht="25.5" x14ac:dyDescent="0.2">
      <c r="A123" s="45" t="s">
        <v>1456</v>
      </c>
      <c r="B123" s="34" t="s">
        <v>217</v>
      </c>
      <c r="C123" s="46">
        <v>15393.289049000001</v>
      </c>
      <c r="D123" s="43" t="str">
        <f t="shared" si="11"/>
        <v>N/A</v>
      </c>
      <c r="E123" s="46">
        <v>4450.0278574000004</v>
      </c>
      <c r="F123" s="43" t="str">
        <f t="shared" si="12"/>
        <v>N/A</v>
      </c>
      <c r="G123" s="46">
        <v>1427.8809524000001</v>
      </c>
      <c r="H123" s="43" t="str">
        <f t="shared" si="13"/>
        <v>N/A</v>
      </c>
      <c r="I123" s="12">
        <v>-71.099999999999994</v>
      </c>
      <c r="J123" s="12">
        <v>-67.900000000000006</v>
      </c>
      <c r="K123" s="44" t="s">
        <v>732</v>
      </c>
      <c r="L123" s="9" t="str">
        <f t="shared" si="14"/>
        <v>No</v>
      </c>
    </row>
    <row r="124" spans="1:12" ht="25.5" x14ac:dyDescent="0.2">
      <c r="A124" s="45" t="s">
        <v>629</v>
      </c>
      <c r="B124" s="34" t="s">
        <v>217</v>
      </c>
      <c r="C124" s="46">
        <v>665870</v>
      </c>
      <c r="D124" s="43" t="str">
        <f t="shared" si="11"/>
        <v>N/A</v>
      </c>
      <c r="E124" s="46">
        <v>741485</v>
      </c>
      <c r="F124" s="43" t="str">
        <f t="shared" si="12"/>
        <v>N/A</v>
      </c>
      <c r="G124" s="46">
        <v>761074</v>
      </c>
      <c r="H124" s="43" t="str">
        <f t="shared" si="13"/>
        <v>N/A</v>
      </c>
      <c r="I124" s="12">
        <v>11.36</v>
      </c>
      <c r="J124" s="12">
        <v>2.6419999999999999</v>
      </c>
      <c r="K124" s="44" t="s">
        <v>732</v>
      </c>
      <c r="L124" s="9" t="str">
        <f t="shared" si="14"/>
        <v>Yes</v>
      </c>
    </row>
    <row r="125" spans="1:12" ht="25.5" x14ac:dyDescent="0.2">
      <c r="A125" s="45" t="s">
        <v>630</v>
      </c>
      <c r="B125" s="34" t="s">
        <v>217</v>
      </c>
      <c r="C125" s="35">
        <v>1098</v>
      </c>
      <c r="D125" s="43" t="str">
        <f t="shared" si="11"/>
        <v>N/A</v>
      </c>
      <c r="E125" s="35">
        <v>1058</v>
      </c>
      <c r="F125" s="43" t="str">
        <f t="shared" si="12"/>
        <v>N/A</v>
      </c>
      <c r="G125" s="35">
        <v>956</v>
      </c>
      <c r="H125" s="43" t="str">
        <f t="shared" si="13"/>
        <v>N/A</v>
      </c>
      <c r="I125" s="12">
        <v>-3.64</v>
      </c>
      <c r="J125" s="12">
        <v>-9.64</v>
      </c>
      <c r="K125" s="44" t="s">
        <v>732</v>
      </c>
      <c r="L125" s="9" t="str">
        <f t="shared" si="14"/>
        <v>Yes</v>
      </c>
    </row>
    <row r="126" spans="1:12" ht="25.5" x14ac:dyDescent="0.2">
      <c r="A126" s="45" t="s">
        <v>1457</v>
      </c>
      <c r="B126" s="34" t="s">
        <v>217</v>
      </c>
      <c r="C126" s="46">
        <v>606.43897995999998</v>
      </c>
      <c r="D126" s="43" t="str">
        <f t="shared" si="11"/>
        <v>N/A</v>
      </c>
      <c r="E126" s="46">
        <v>700.83648392999999</v>
      </c>
      <c r="F126" s="43" t="str">
        <f t="shared" si="12"/>
        <v>N/A</v>
      </c>
      <c r="G126" s="46">
        <v>796.10251045999996</v>
      </c>
      <c r="H126" s="43" t="str">
        <f t="shared" si="13"/>
        <v>N/A</v>
      </c>
      <c r="I126" s="12">
        <v>15.57</v>
      </c>
      <c r="J126" s="12">
        <v>13.59</v>
      </c>
      <c r="K126" s="44" t="s">
        <v>732</v>
      </c>
      <c r="L126" s="9" t="str">
        <f t="shared" si="14"/>
        <v>Yes</v>
      </c>
    </row>
    <row r="127" spans="1:12" ht="25.5" x14ac:dyDescent="0.2">
      <c r="A127" s="45" t="s">
        <v>631</v>
      </c>
      <c r="B127" s="34" t="s">
        <v>217</v>
      </c>
      <c r="C127" s="46">
        <v>330597</v>
      </c>
      <c r="D127" s="43" t="str">
        <f t="shared" si="11"/>
        <v>N/A</v>
      </c>
      <c r="E127" s="46">
        <v>301058</v>
      </c>
      <c r="F127" s="43" t="str">
        <f t="shared" si="12"/>
        <v>N/A</v>
      </c>
      <c r="G127" s="46">
        <v>489013</v>
      </c>
      <c r="H127" s="43" t="str">
        <f t="shared" si="13"/>
        <v>N/A</v>
      </c>
      <c r="I127" s="12">
        <v>-8.94</v>
      </c>
      <c r="J127" s="12">
        <v>62.43</v>
      </c>
      <c r="K127" s="44" t="s">
        <v>732</v>
      </c>
      <c r="L127" s="9" t="str">
        <f t="shared" si="14"/>
        <v>No</v>
      </c>
    </row>
    <row r="128" spans="1:12" x14ac:dyDescent="0.2">
      <c r="A128" s="45" t="s">
        <v>632</v>
      </c>
      <c r="B128" s="34" t="s">
        <v>217</v>
      </c>
      <c r="C128" s="35">
        <v>40</v>
      </c>
      <c r="D128" s="43" t="str">
        <f t="shared" si="11"/>
        <v>N/A</v>
      </c>
      <c r="E128" s="35">
        <v>33</v>
      </c>
      <c r="F128" s="43" t="str">
        <f t="shared" si="12"/>
        <v>N/A</v>
      </c>
      <c r="G128" s="35">
        <v>47</v>
      </c>
      <c r="H128" s="43" t="str">
        <f t="shared" si="13"/>
        <v>N/A</v>
      </c>
      <c r="I128" s="12">
        <v>-17.5</v>
      </c>
      <c r="J128" s="12">
        <v>42.42</v>
      </c>
      <c r="K128" s="44" t="s">
        <v>732</v>
      </c>
      <c r="L128" s="9" t="str">
        <f t="shared" si="14"/>
        <v>No</v>
      </c>
    </row>
    <row r="129" spans="1:12" ht="25.5" x14ac:dyDescent="0.2">
      <c r="A129" s="45" t="s">
        <v>1458</v>
      </c>
      <c r="B129" s="34" t="s">
        <v>217</v>
      </c>
      <c r="C129" s="46">
        <v>8264.9249999999993</v>
      </c>
      <c r="D129" s="43" t="str">
        <f t="shared" si="11"/>
        <v>N/A</v>
      </c>
      <c r="E129" s="46">
        <v>9122.9696970000005</v>
      </c>
      <c r="F129" s="43" t="str">
        <f t="shared" si="12"/>
        <v>N/A</v>
      </c>
      <c r="G129" s="46">
        <v>10404.531915</v>
      </c>
      <c r="H129" s="43" t="str">
        <f t="shared" si="13"/>
        <v>N/A</v>
      </c>
      <c r="I129" s="12">
        <v>10.38</v>
      </c>
      <c r="J129" s="12">
        <v>14.05</v>
      </c>
      <c r="K129" s="44" t="s">
        <v>732</v>
      </c>
      <c r="L129" s="9" t="str">
        <f t="shared" si="14"/>
        <v>Yes</v>
      </c>
    </row>
    <row r="130" spans="1:12" ht="25.5" x14ac:dyDescent="0.2">
      <c r="A130" s="45" t="s">
        <v>633</v>
      </c>
      <c r="B130" s="34" t="s">
        <v>217</v>
      </c>
      <c r="C130" s="46">
        <v>1061335</v>
      </c>
      <c r="D130" s="43" t="str">
        <f t="shared" si="11"/>
        <v>N/A</v>
      </c>
      <c r="E130" s="46">
        <v>1028560</v>
      </c>
      <c r="F130" s="43" t="str">
        <f t="shared" si="12"/>
        <v>N/A</v>
      </c>
      <c r="G130" s="46">
        <v>1166579</v>
      </c>
      <c r="H130" s="43" t="str">
        <f t="shared" si="13"/>
        <v>N/A</v>
      </c>
      <c r="I130" s="12">
        <v>-3.09</v>
      </c>
      <c r="J130" s="12">
        <v>13.42</v>
      </c>
      <c r="K130" s="44" t="s">
        <v>732</v>
      </c>
      <c r="L130" s="9" t="str">
        <f t="shared" si="14"/>
        <v>Yes</v>
      </c>
    </row>
    <row r="131" spans="1:12" x14ac:dyDescent="0.2">
      <c r="A131" s="45" t="s">
        <v>634</v>
      </c>
      <c r="B131" s="34" t="s">
        <v>217</v>
      </c>
      <c r="C131" s="35">
        <v>2860</v>
      </c>
      <c r="D131" s="43" t="str">
        <f t="shared" si="11"/>
        <v>N/A</v>
      </c>
      <c r="E131" s="35">
        <v>2587</v>
      </c>
      <c r="F131" s="43" t="str">
        <f t="shared" si="12"/>
        <v>N/A</v>
      </c>
      <c r="G131" s="35">
        <v>2855</v>
      </c>
      <c r="H131" s="43" t="str">
        <f t="shared" si="13"/>
        <v>N/A</v>
      </c>
      <c r="I131" s="12">
        <v>-9.5500000000000007</v>
      </c>
      <c r="J131" s="12">
        <v>10.36</v>
      </c>
      <c r="K131" s="44" t="s">
        <v>732</v>
      </c>
      <c r="L131" s="9" t="str">
        <f t="shared" si="14"/>
        <v>Yes</v>
      </c>
    </row>
    <row r="132" spans="1:12" ht="25.5" x14ac:dyDescent="0.2">
      <c r="A132" s="45" t="s">
        <v>1459</v>
      </c>
      <c r="B132" s="34" t="s">
        <v>217</v>
      </c>
      <c r="C132" s="46">
        <v>371.09615385000001</v>
      </c>
      <c r="D132" s="43" t="str">
        <f t="shared" si="11"/>
        <v>N/A</v>
      </c>
      <c r="E132" s="46">
        <v>397.58793969999999</v>
      </c>
      <c r="F132" s="43" t="str">
        <f t="shared" si="12"/>
        <v>N/A</v>
      </c>
      <c r="G132" s="46">
        <v>408.60910682999997</v>
      </c>
      <c r="H132" s="43" t="str">
        <f t="shared" si="13"/>
        <v>N/A</v>
      </c>
      <c r="I132" s="12">
        <v>7.1390000000000002</v>
      </c>
      <c r="J132" s="12">
        <v>2.7719999999999998</v>
      </c>
      <c r="K132" s="44" t="s">
        <v>732</v>
      </c>
      <c r="L132" s="9" t="str">
        <f t="shared" si="14"/>
        <v>Yes</v>
      </c>
    </row>
    <row r="133" spans="1:12" ht="25.5" x14ac:dyDescent="0.2">
      <c r="A133" s="45" t="s">
        <v>635</v>
      </c>
      <c r="B133" s="34" t="s">
        <v>217</v>
      </c>
      <c r="C133" s="46">
        <v>8449770</v>
      </c>
      <c r="D133" s="43" t="str">
        <f t="shared" si="11"/>
        <v>N/A</v>
      </c>
      <c r="E133" s="46">
        <v>1067342</v>
      </c>
      <c r="F133" s="43" t="str">
        <f t="shared" si="12"/>
        <v>N/A</v>
      </c>
      <c r="G133" s="46">
        <v>509225</v>
      </c>
      <c r="H133" s="43" t="str">
        <f t="shared" si="13"/>
        <v>N/A</v>
      </c>
      <c r="I133" s="12">
        <v>-87.4</v>
      </c>
      <c r="J133" s="12">
        <v>-52.3</v>
      </c>
      <c r="K133" s="44" t="s">
        <v>732</v>
      </c>
      <c r="L133" s="9" t="str">
        <f t="shared" si="14"/>
        <v>No</v>
      </c>
    </row>
    <row r="134" spans="1:12" x14ac:dyDescent="0.2">
      <c r="A134" s="45" t="s">
        <v>636</v>
      </c>
      <c r="B134" s="34" t="s">
        <v>217</v>
      </c>
      <c r="C134" s="35">
        <v>731</v>
      </c>
      <c r="D134" s="43" t="str">
        <f t="shared" si="11"/>
        <v>N/A</v>
      </c>
      <c r="E134" s="35">
        <v>181</v>
      </c>
      <c r="F134" s="43" t="str">
        <f t="shared" si="12"/>
        <v>N/A</v>
      </c>
      <c r="G134" s="35">
        <v>98</v>
      </c>
      <c r="H134" s="43" t="str">
        <f t="shared" si="13"/>
        <v>N/A</v>
      </c>
      <c r="I134" s="12">
        <v>-75.2</v>
      </c>
      <c r="J134" s="12">
        <v>-45.9</v>
      </c>
      <c r="K134" s="44" t="s">
        <v>732</v>
      </c>
      <c r="L134" s="9" t="str">
        <f t="shared" si="14"/>
        <v>No</v>
      </c>
    </row>
    <row r="135" spans="1:12" x14ac:dyDescent="0.2">
      <c r="A135" s="45" t="s">
        <v>1460</v>
      </c>
      <c r="B135" s="34" t="s">
        <v>217</v>
      </c>
      <c r="C135" s="46">
        <v>11559.192886000001</v>
      </c>
      <c r="D135" s="43" t="str">
        <f t="shared" si="11"/>
        <v>N/A</v>
      </c>
      <c r="E135" s="46">
        <v>5896.9171270999996</v>
      </c>
      <c r="F135" s="43" t="str">
        <f t="shared" si="12"/>
        <v>N/A</v>
      </c>
      <c r="G135" s="46">
        <v>5196.1734693999997</v>
      </c>
      <c r="H135" s="43" t="str">
        <f t="shared" si="13"/>
        <v>N/A</v>
      </c>
      <c r="I135" s="12">
        <v>-49</v>
      </c>
      <c r="J135" s="12">
        <v>-11.9</v>
      </c>
      <c r="K135" s="44" t="s">
        <v>732</v>
      </c>
      <c r="L135" s="9" t="str">
        <f t="shared" si="14"/>
        <v>Yes</v>
      </c>
    </row>
    <row r="136" spans="1:12" ht="25.5" x14ac:dyDescent="0.2">
      <c r="A136" s="45" t="s">
        <v>637</v>
      </c>
      <c r="B136" s="34" t="s">
        <v>217</v>
      </c>
      <c r="C136" s="46">
        <v>1038273</v>
      </c>
      <c r="D136" s="43" t="str">
        <f t="shared" si="11"/>
        <v>N/A</v>
      </c>
      <c r="E136" s="46">
        <v>1074765</v>
      </c>
      <c r="F136" s="43" t="str">
        <f t="shared" si="12"/>
        <v>N/A</v>
      </c>
      <c r="G136" s="46">
        <v>1111561</v>
      </c>
      <c r="H136" s="43" t="str">
        <f t="shared" si="13"/>
        <v>N/A</v>
      </c>
      <c r="I136" s="12">
        <v>3.5150000000000001</v>
      </c>
      <c r="J136" s="12">
        <v>3.4239999999999999</v>
      </c>
      <c r="K136" s="44" t="s">
        <v>732</v>
      </c>
      <c r="L136" s="9" t="str">
        <f>IF(J136="Div by 0", "N/A", IF(OR(J136="N/A",K136="N/A"),"N/A", IF(J136&gt;VALUE(MID(K136,1,2)), "No", IF(J136&lt;-1*VALUE(MID(K136,1,2)), "No", "Yes"))))</f>
        <v>Yes</v>
      </c>
    </row>
    <row r="137" spans="1:12" x14ac:dyDescent="0.2">
      <c r="A137" s="45" t="s">
        <v>638</v>
      </c>
      <c r="B137" s="34" t="s">
        <v>217</v>
      </c>
      <c r="C137" s="35">
        <v>10250</v>
      </c>
      <c r="D137" s="43" t="str">
        <f t="shared" si="11"/>
        <v>N/A</v>
      </c>
      <c r="E137" s="35">
        <v>6802</v>
      </c>
      <c r="F137" s="43" t="str">
        <f t="shared" si="12"/>
        <v>N/A</v>
      </c>
      <c r="G137" s="35">
        <v>6921</v>
      </c>
      <c r="H137" s="43" t="str">
        <f t="shared" si="13"/>
        <v>N/A</v>
      </c>
      <c r="I137" s="12">
        <v>-33.6</v>
      </c>
      <c r="J137" s="12">
        <v>1.7490000000000001</v>
      </c>
      <c r="K137" s="44" t="s">
        <v>732</v>
      </c>
      <c r="L137" s="9" t="str">
        <f t="shared" ref="L137:L141" si="15">IF(J137="Div by 0", "N/A", IF(OR(J137="N/A",K137="N/A"),"N/A", IF(J137&gt;VALUE(MID(K137,1,2)), "No", IF(J137&lt;-1*VALUE(MID(K137,1,2)), "No", "Yes"))))</f>
        <v>Yes</v>
      </c>
    </row>
    <row r="138" spans="1:12" ht="25.5" x14ac:dyDescent="0.2">
      <c r="A138" s="45" t="s">
        <v>1461</v>
      </c>
      <c r="B138" s="34" t="s">
        <v>217</v>
      </c>
      <c r="C138" s="46">
        <v>101.29492682999999</v>
      </c>
      <c r="D138" s="43" t="str">
        <f t="shared" si="11"/>
        <v>N/A</v>
      </c>
      <c r="E138" s="46">
        <v>158.00720376000001</v>
      </c>
      <c r="F138" s="43" t="str">
        <f t="shared" si="12"/>
        <v>N/A</v>
      </c>
      <c r="G138" s="46">
        <v>160.60699321000001</v>
      </c>
      <c r="H138" s="43" t="str">
        <f t="shared" si="13"/>
        <v>N/A</v>
      </c>
      <c r="I138" s="12">
        <v>55.99</v>
      </c>
      <c r="J138" s="12">
        <v>1.645</v>
      </c>
      <c r="K138" s="44" t="s">
        <v>732</v>
      </c>
      <c r="L138" s="9" t="str">
        <f t="shared" si="15"/>
        <v>Yes</v>
      </c>
    </row>
    <row r="139" spans="1:12" ht="25.5" x14ac:dyDescent="0.2">
      <c r="A139" s="45" t="s">
        <v>639</v>
      </c>
      <c r="B139" s="34" t="s">
        <v>217</v>
      </c>
      <c r="C139" s="46">
        <v>512596</v>
      </c>
      <c r="D139" s="43" t="str">
        <f t="shared" si="11"/>
        <v>N/A</v>
      </c>
      <c r="E139" s="46">
        <v>510180</v>
      </c>
      <c r="F139" s="43" t="str">
        <f t="shared" si="12"/>
        <v>N/A</v>
      </c>
      <c r="G139" s="46">
        <v>452307</v>
      </c>
      <c r="H139" s="43" t="str">
        <f t="shared" si="13"/>
        <v>N/A</v>
      </c>
      <c r="I139" s="12">
        <v>-0.47099999999999997</v>
      </c>
      <c r="J139" s="12">
        <v>-11.3</v>
      </c>
      <c r="K139" s="44" t="s">
        <v>732</v>
      </c>
      <c r="L139" s="9" t="str">
        <f t="shared" si="15"/>
        <v>Yes</v>
      </c>
    </row>
    <row r="140" spans="1:12" x14ac:dyDescent="0.2">
      <c r="A140" s="45" t="s">
        <v>640</v>
      </c>
      <c r="B140" s="34" t="s">
        <v>217</v>
      </c>
      <c r="C140" s="35">
        <v>20</v>
      </c>
      <c r="D140" s="43" t="str">
        <f t="shared" si="11"/>
        <v>N/A</v>
      </c>
      <c r="E140" s="35">
        <v>31</v>
      </c>
      <c r="F140" s="43" t="str">
        <f t="shared" si="12"/>
        <v>N/A</v>
      </c>
      <c r="G140" s="35">
        <v>34</v>
      </c>
      <c r="H140" s="43" t="str">
        <f t="shared" si="13"/>
        <v>N/A</v>
      </c>
      <c r="I140" s="12">
        <v>55</v>
      </c>
      <c r="J140" s="12">
        <v>9.6769999999999996</v>
      </c>
      <c r="K140" s="44" t="s">
        <v>732</v>
      </c>
      <c r="L140" s="9" t="str">
        <f t="shared" si="15"/>
        <v>Yes</v>
      </c>
    </row>
    <row r="141" spans="1:12" ht="25.5" x14ac:dyDescent="0.2">
      <c r="A141" s="45" t="s">
        <v>1462</v>
      </c>
      <c r="B141" s="34" t="s">
        <v>217</v>
      </c>
      <c r="C141" s="46">
        <v>25629.8</v>
      </c>
      <c r="D141" s="43" t="str">
        <f t="shared" si="11"/>
        <v>N/A</v>
      </c>
      <c r="E141" s="46">
        <v>16457.419355000002</v>
      </c>
      <c r="F141" s="43" t="str">
        <f t="shared" si="12"/>
        <v>N/A</v>
      </c>
      <c r="G141" s="46">
        <v>13303.147059000001</v>
      </c>
      <c r="H141" s="43" t="str">
        <f t="shared" si="13"/>
        <v>N/A</v>
      </c>
      <c r="I141" s="12">
        <v>-35.799999999999997</v>
      </c>
      <c r="J141" s="12">
        <v>-19.2</v>
      </c>
      <c r="K141" s="44" t="s">
        <v>732</v>
      </c>
      <c r="L141" s="9" t="str">
        <f t="shared" si="15"/>
        <v>Yes</v>
      </c>
    </row>
    <row r="142" spans="1:12" ht="25.5" x14ac:dyDescent="0.2">
      <c r="A142" s="45" t="s">
        <v>641</v>
      </c>
      <c r="B142" s="34" t="s">
        <v>217</v>
      </c>
      <c r="C142" s="46">
        <v>21418553</v>
      </c>
      <c r="D142" s="43" t="str">
        <f t="shared" si="11"/>
        <v>N/A</v>
      </c>
      <c r="E142" s="46">
        <v>13657715</v>
      </c>
      <c r="F142" s="43" t="str">
        <f t="shared" si="12"/>
        <v>N/A</v>
      </c>
      <c r="G142" s="46">
        <v>9601501</v>
      </c>
      <c r="H142" s="43" t="str">
        <f t="shared" si="13"/>
        <v>N/A</v>
      </c>
      <c r="I142" s="12">
        <v>-36.200000000000003</v>
      </c>
      <c r="J142" s="12">
        <v>-29.7</v>
      </c>
      <c r="K142" s="44" t="s">
        <v>732</v>
      </c>
      <c r="L142" s="9" t="str">
        <f t="shared" ref="L142:L153" si="16">IF(J142="Div by 0", "N/A", IF(K142="N/A","N/A", IF(J142&gt;VALUE(MID(K142,1,2)), "No", IF(J142&lt;-1*VALUE(MID(K142,1,2)), "No", "Yes"))))</f>
        <v>Yes</v>
      </c>
    </row>
    <row r="143" spans="1:12" ht="25.5" x14ac:dyDescent="0.2">
      <c r="A143" s="45" t="s">
        <v>642</v>
      </c>
      <c r="B143" s="34" t="s">
        <v>217</v>
      </c>
      <c r="C143" s="35">
        <v>35340</v>
      </c>
      <c r="D143" s="43" t="str">
        <f t="shared" si="11"/>
        <v>N/A</v>
      </c>
      <c r="E143" s="35">
        <v>24554</v>
      </c>
      <c r="F143" s="43" t="str">
        <f t="shared" si="12"/>
        <v>N/A</v>
      </c>
      <c r="G143" s="35">
        <v>18456</v>
      </c>
      <c r="H143" s="43" t="str">
        <f t="shared" si="13"/>
        <v>N/A</v>
      </c>
      <c r="I143" s="12">
        <v>-30.5</v>
      </c>
      <c r="J143" s="12">
        <v>-24.8</v>
      </c>
      <c r="K143" s="44" t="s">
        <v>732</v>
      </c>
      <c r="L143" s="9" t="str">
        <f t="shared" si="16"/>
        <v>Yes</v>
      </c>
    </row>
    <row r="144" spans="1:12" ht="25.5" x14ac:dyDescent="0.2">
      <c r="A144" s="45" t="s">
        <v>1463</v>
      </c>
      <c r="B144" s="34" t="s">
        <v>217</v>
      </c>
      <c r="C144" s="46">
        <v>606.07110922000004</v>
      </c>
      <c r="D144" s="43" t="str">
        <f t="shared" si="11"/>
        <v>N/A</v>
      </c>
      <c r="E144" s="46">
        <v>556.23177485999997</v>
      </c>
      <c r="F144" s="43" t="str">
        <f t="shared" si="12"/>
        <v>N/A</v>
      </c>
      <c r="G144" s="46">
        <v>520.23737538</v>
      </c>
      <c r="H144" s="43" t="str">
        <f t="shared" si="13"/>
        <v>N/A</v>
      </c>
      <c r="I144" s="12">
        <v>-8.2200000000000006</v>
      </c>
      <c r="J144" s="12">
        <v>-6.47</v>
      </c>
      <c r="K144" s="44" t="s">
        <v>732</v>
      </c>
      <c r="L144" s="9" t="str">
        <f t="shared" si="16"/>
        <v>Yes</v>
      </c>
    </row>
    <row r="145" spans="1:12" ht="25.5" x14ac:dyDescent="0.2">
      <c r="A145" s="45" t="s">
        <v>643</v>
      </c>
      <c r="B145" s="34" t="s">
        <v>217</v>
      </c>
      <c r="C145" s="46">
        <v>96913679</v>
      </c>
      <c r="D145" s="43" t="str">
        <f t="shared" ref="D145:D153" si="17">IF($B145="N/A","N/A",IF(C145&gt;10,"No",IF(C145&lt;-10,"No","Yes")))</f>
        <v>N/A</v>
      </c>
      <c r="E145" s="46">
        <v>100762648</v>
      </c>
      <c r="F145" s="43" t="str">
        <f t="shared" ref="F145:F153" si="18">IF($B145="N/A","N/A",IF(E145&gt;10,"No",IF(E145&lt;-10,"No","Yes")))</f>
        <v>N/A</v>
      </c>
      <c r="G145" s="46">
        <v>102026277</v>
      </c>
      <c r="H145" s="43" t="str">
        <f t="shared" ref="H145:H153" si="19">IF($B145="N/A","N/A",IF(G145&gt;10,"No",IF(G145&lt;-10,"No","Yes")))</f>
        <v>N/A</v>
      </c>
      <c r="I145" s="12">
        <v>3.972</v>
      </c>
      <c r="J145" s="12">
        <v>1.254</v>
      </c>
      <c r="K145" s="44" t="s">
        <v>732</v>
      </c>
      <c r="L145" s="9" t="str">
        <f t="shared" si="16"/>
        <v>Yes</v>
      </c>
    </row>
    <row r="146" spans="1:12" x14ac:dyDescent="0.2">
      <c r="A146" s="45" t="s">
        <v>644</v>
      </c>
      <c r="B146" s="34" t="s">
        <v>217</v>
      </c>
      <c r="C146" s="35">
        <v>1627</v>
      </c>
      <c r="D146" s="43" t="str">
        <f t="shared" si="17"/>
        <v>N/A</v>
      </c>
      <c r="E146" s="35">
        <v>1678</v>
      </c>
      <c r="F146" s="43" t="str">
        <f t="shared" si="18"/>
        <v>N/A</v>
      </c>
      <c r="G146" s="35">
        <v>1736</v>
      </c>
      <c r="H146" s="43" t="str">
        <f t="shared" si="19"/>
        <v>N/A</v>
      </c>
      <c r="I146" s="12">
        <v>3.1349999999999998</v>
      </c>
      <c r="J146" s="12">
        <v>3.456</v>
      </c>
      <c r="K146" s="44" t="s">
        <v>732</v>
      </c>
      <c r="L146" s="9" t="str">
        <f t="shared" si="16"/>
        <v>Yes</v>
      </c>
    </row>
    <row r="147" spans="1:12" ht="25.5" x14ac:dyDescent="0.2">
      <c r="A147" s="45" t="s">
        <v>1464</v>
      </c>
      <c r="B147" s="34" t="s">
        <v>217</v>
      </c>
      <c r="C147" s="46">
        <v>59565.875229999998</v>
      </c>
      <c r="D147" s="43" t="str">
        <f t="shared" si="17"/>
        <v>N/A</v>
      </c>
      <c r="E147" s="46">
        <v>60049.253874000002</v>
      </c>
      <c r="F147" s="43" t="str">
        <f t="shared" si="18"/>
        <v>N/A</v>
      </c>
      <c r="G147" s="46">
        <v>58770.896889000003</v>
      </c>
      <c r="H147" s="43" t="str">
        <f t="shared" si="19"/>
        <v>N/A</v>
      </c>
      <c r="I147" s="12">
        <v>0.8115</v>
      </c>
      <c r="J147" s="12">
        <v>-2.13</v>
      </c>
      <c r="K147" s="44" t="s">
        <v>732</v>
      </c>
      <c r="L147" s="9" t="str">
        <f t="shared" si="16"/>
        <v>Yes</v>
      </c>
    </row>
    <row r="148" spans="1:12" ht="25.5" x14ac:dyDescent="0.2">
      <c r="A148" s="45" t="s">
        <v>645</v>
      </c>
      <c r="B148" s="34" t="s">
        <v>217</v>
      </c>
      <c r="C148" s="46">
        <v>10289297</v>
      </c>
      <c r="D148" s="43" t="str">
        <f t="shared" si="17"/>
        <v>N/A</v>
      </c>
      <c r="E148" s="46">
        <v>10020815</v>
      </c>
      <c r="F148" s="43" t="str">
        <f t="shared" si="18"/>
        <v>N/A</v>
      </c>
      <c r="G148" s="46">
        <v>10246145</v>
      </c>
      <c r="H148" s="43" t="str">
        <f t="shared" si="19"/>
        <v>N/A</v>
      </c>
      <c r="I148" s="12">
        <v>-2.61</v>
      </c>
      <c r="J148" s="12">
        <v>2.2490000000000001</v>
      </c>
      <c r="K148" s="44" t="s">
        <v>732</v>
      </c>
      <c r="L148" s="9" t="str">
        <f t="shared" si="16"/>
        <v>Yes</v>
      </c>
    </row>
    <row r="149" spans="1:12" x14ac:dyDescent="0.2">
      <c r="A149" s="45" t="s">
        <v>646</v>
      </c>
      <c r="B149" s="34" t="s">
        <v>217</v>
      </c>
      <c r="C149" s="35">
        <v>9540</v>
      </c>
      <c r="D149" s="43" t="str">
        <f t="shared" si="17"/>
        <v>N/A</v>
      </c>
      <c r="E149" s="35">
        <v>4974</v>
      </c>
      <c r="F149" s="43" t="str">
        <f t="shared" si="18"/>
        <v>N/A</v>
      </c>
      <c r="G149" s="35">
        <v>3119</v>
      </c>
      <c r="H149" s="43" t="str">
        <f t="shared" si="19"/>
        <v>N/A</v>
      </c>
      <c r="I149" s="12">
        <v>-47.9</v>
      </c>
      <c r="J149" s="12">
        <v>-37.299999999999997</v>
      </c>
      <c r="K149" s="44" t="s">
        <v>732</v>
      </c>
      <c r="L149" s="9" t="str">
        <f t="shared" si="16"/>
        <v>No</v>
      </c>
    </row>
    <row r="150" spans="1:12" ht="25.5" x14ac:dyDescent="0.2">
      <c r="A150" s="45" t="s">
        <v>1465</v>
      </c>
      <c r="B150" s="34" t="s">
        <v>217</v>
      </c>
      <c r="C150" s="46">
        <v>1078.5426625</v>
      </c>
      <c r="D150" s="43" t="str">
        <f t="shared" si="17"/>
        <v>N/A</v>
      </c>
      <c r="E150" s="46">
        <v>2014.6391234</v>
      </c>
      <c r="F150" s="43" t="str">
        <f t="shared" si="18"/>
        <v>N/A</v>
      </c>
      <c r="G150" s="46">
        <v>3285.0737416000002</v>
      </c>
      <c r="H150" s="43" t="str">
        <f t="shared" si="19"/>
        <v>N/A</v>
      </c>
      <c r="I150" s="12">
        <v>86.79</v>
      </c>
      <c r="J150" s="12">
        <v>63.06</v>
      </c>
      <c r="K150" s="44" t="s">
        <v>732</v>
      </c>
      <c r="L150" s="9" t="str">
        <f t="shared" si="16"/>
        <v>No</v>
      </c>
    </row>
    <row r="151" spans="1:12" ht="25.5" x14ac:dyDescent="0.2">
      <c r="A151" s="45" t="s">
        <v>647</v>
      </c>
      <c r="B151" s="34" t="s">
        <v>217</v>
      </c>
      <c r="C151" s="46">
        <v>284798</v>
      </c>
      <c r="D151" s="43" t="str">
        <f t="shared" si="17"/>
        <v>N/A</v>
      </c>
      <c r="E151" s="46">
        <v>31264</v>
      </c>
      <c r="F151" s="43" t="str">
        <f t="shared" si="18"/>
        <v>N/A</v>
      </c>
      <c r="G151" s="46">
        <v>788</v>
      </c>
      <c r="H151" s="43" t="str">
        <f t="shared" si="19"/>
        <v>N/A</v>
      </c>
      <c r="I151" s="12">
        <v>-89</v>
      </c>
      <c r="J151" s="12">
        <v>-97.5</v>
      </c>
      <c r="K151" s="44" t="s">
        <v>732</v>
      </c>
      <c r="L151" s="9" t="str">
        <f t="shared" si="16"/>
        <v>No</v>
      </c>
    </row>
    <row r="152" spans="1:12" x14ac:dyDescent="0.2">
      <c r="A152" s="45" t="s">
        <v>648</v>
      </c>
      <c r="B152" s="34" t="s">
        <v>217</v>
      </c>
      <c r="C152" s="35">
        <v>57</v>
      </c>
      <c r="D152" s="43" t="str">
        <f t="shared" si="17"/>
        <v>N/A</v>
      </c>
      <c r="E152" s="35">
        <v>11</v>
      </c>
      <c r="F152" s="43" t="str">
        <f t="shared" si="18"/>
        <v>N/A</v>
      </c>
      <c r="G152" s="35">
        <v>11</v>
      </c>
      <c r="H152" s="43" t="str">
        <f t="shared" si="19"/>
        <v>N/A</v>
      </c>
      <c r="I152" s="12">
        <v>-91.2</v>
      </c>
      <c r="J152" s="12">
        <v>-80</v>
      </c>
      <c r="K152" s="44" t="s">
        <v>732</v>
      </c>
      <c r="L152" s="9" t="str">
        <f t="shared" si="16"/>
        <v>No</v>
      </c>
    </row>
    <row r="153" spans="1:12" ht="25.5" x14ac:dyDescent="0.2">
      <c r="A153" s="45" t="s">
        <v>1466</v>
      </c>
      <c r="B153" s="34" t="s">
        <v>217</v>
      </c>
      <c r="C153" s="46">
        <v>4996.4561403999996</v>
      </c>
      <c r="D153" s="43" t="str">
        <f t="shared" si="17"/>
        <v>N/A</v>
      </c>
      <c r="E153" s="46">
        <v>6252.8</v>
      </c>
      <c r="F153" s="43" t="str">
        <f t="shared" si="18"/>
        <v>N/A</v>
      </c>
      <c r="G153" s="46">
        <v>788</v>
      </c>
      <c r="H153" s="43" t="str">
        <f t="shared" si="19"/>
        <v>N/A</v>
      </c>
      <c r="I153" s="12">
        <v>25.14</v>
      </c>
      <c r="J153" s="12">
        <v>-87.4</v>
      </c>
      <c r="K153" s="44" t="s">
        <v>732</v>
      </c>
      <c r="L153" s="9" t="str">
        <f t="shared" si="16"/>
        <v>No</v>
      </c>
    </row>
    <row r="154" spans="1:12" x14ac:dyDescent="0.2">
      <c r="A154" s="45" t="s">
        <v>1532</v>
      </c>
      <c r="B154" s="34" t="s">
        <v>217</v>
      </c>
      <c r="C154" s="46">
        <v>698.59256764999998</v>
      </c>
      <c r="D154" s="43" t="str">
        <f t="shared" ref="D154:D173" si="20">IF($B154="N/A","N/A",IF(C154&gt;10,"No",IF(C154&lt;-10,"No","Yes")))</f>
        <v>N/A</v>
      </c>
      <c r="E154" s="46">
        <v>511.72237567000002</v>
      </c>
      <c r="F154" s="43" t="str">
        <f t="shared" ref="F154:F173" si="21">IF($B154="N/A","N/A",IF(E154&gt;10,"No",IF(E154&lt;-10,"No","Yes")))</f>
        <v>N/A</v>
      </c>
      <c r="G154" s="46">
        <v>520.31248774000005</v>
      </c>
      <c r="H154" s="43" t="str">
        <f t="shared" ref="H154:H173" si="22">IF($B154="N/A","N/A",IF(G154&gt;10,"No",IF(G154&lt;-10,"No","Yes")))</f>
        <v>N/A</v>
      </c>
      <c r="I154" s="12">
        <v>-26.7</v>
      </c>
      <c r="J154" s="12">
        <v>1.679</v>
      </c>
      <c r="K154" s="44" t="s">
        <v>732</v>
      </c>
      <c r="L154" s="9" t="str">
        <f t="shared" ref="L154:L173" si="23">IF(J154="Div by 0", "N/A", IF(K154="N/A","N/A", IF(J154&gt;VALUE(MID(K154,1,2)), "No", IF(J154&lt;-1*VALUE(MID(K154,1,2)), "No", "Yes"))))</f>
        <v>Yes</v>
      </c>
    </row>
    <row r="155" spans="1:12" x14ac:dyDescent="0.2">
      <c r="A155" s="50" t="s">
        <v>1533</v>
      </c>
      <c r="B155" s="34" t="s">
        <v>217</v>
      </c>
      <c r="C155" s="46">
        <v>274.89295299999998</v>
      </c>
      <c r="D155" s="43" t="str">
        <f t="shared" si="20"/>
        <v>N/A</v>
      </c>
      <c r="E155" s="46">
        <v>85.807603092999997</v>
      </c>
      <c r="F155" s="43" t="str">
        <f t="shared" si="21"/>
        <v>N/A</v>
      </c>
      <c r="G155" s="46">
        <v>50.069719933999998</v>
      </c>
      <c r="H155" s="43" t="str">
        <f t="shared" si="22"/>
        <v>N/A</v>
      </c>
      <c r="I155" s="12">
        <v>-68.8</v>
      </c>
      <c r="J155" s="12">
        <v>-41.6</v>
      </c>
      <c r="K155" s="44" t="s">
        <v>732</v>
      </c>
      <c r="L155" s="9" t="str">
        <f t="shared" si="23"/>
        <v>No</v>
      </c>
    </row>
    <row r="156" spans="1:12" ht="25.5" x14ac:dyDescent="0.2">
      <c r="A156" s="50" t="s">
        <v>1534</v>
      </c>
      <c r="B156" s="34" t="s">
        <v>217</v>
      </c>
      <c r="C156" s="46">
        <v>1320.5912968</v>
      </c>
      <c r="D156" s="43" t="str">
        <f t="shared" si="20"/>
        <v>N/A</v>
      </c>
      <c r="E156" s="46">
        <v>707.98363841000003</v>
      </c>
      <c r="F156" s="43" t="str">
        <f t="shared" si="21"/>
        <v>N/A</v>
      </c>
      <c r="G156" s="46">
        <v>781.19724154000005</v>
      </c>
      <c r="H156" s="43" t="str">
        <f t="shared" si="22"/>
        <v>N/A</v>
      </c>
      <c r="I156" s="12">
        <v>-46.4</v>
      </c>
      <c r="J156" s="12">
        <v>10.34</v>
      </c>
      <c r="K156" s="44" t="s">
        <v>732</v>
      </c>
      <c r="L156" s="9" t="str">
        <f t="shared" si="23"/>
        <v>Yes</v>
      </c>
    </row>
    <row r="157" spans="1:12" x14ac:dyDescent="0.2">
      <c r="A157" s="50" t="s">
        <v>1535</v>
      </c>
      <c r="B157" s="34" t="s">
        <v>217</v>
      </c>
      <c r="C157" s="46">
        <v>469.37909522000001</v>
      </c>
      <c r="D157" s="43" t="str">
        <f t="shared" si="20"/>
        <v>N/A</v>
      </c>
      <c r="E157" s="46">
        <v>417.5612304</v>
      </c>
      <c r="F157" s="43" t="str">
        <f t="shared" si="21"/>
        <v>N/A</v>
      </c>
      <c r="G157" s="46">
        <v>412.84128719</v>
      </c>
      <c r="H157" s="43" t="str">
        <f t="shared" si="22"/>
        <v>N/A</v>
      </c>
      <c r="I157" s="12">
        <v>-11</v>
      </c>
      <c r="J157" s="12">
        <v>-1.1299999999999999</v>
      </c>
      <c r="K157" s="44" t="s">
        <v>732</v>
      </c>
      <c r="L157" s="9" t="str">
        <f t="shared" si="23"/>
        <v>Yes</v>
      </c>
    </row>
    <row r="158" spans="1:12" x14ac:dyDescent="0.2">
      <c r="A158" s="50" t="s">
        <v>1536</v>
      </c>
      <c r="B158" s="34" t="s">
        <v>217</v>
      </c>
      <c r="C158" s="46">
        <v>775.90617553000004</v>
      </c>
      <c r="D158" s="43" t="str">
        <f t="shared" si="20"/>
        <v>N/A</v>
      </c>
      <c r="E158" s="46">
        <v>801.38462324</v>
      </c>
      <c r="F158" s="43" t="str">
        <f t="shared" si="21"/>
        <v>N/A</v>
      </c>
      <c r="G158" s="46">
        <v>734.98247579999997</v>
      </c>
      <c r="H158" s="43" t="str">
        <f t="shared" si="22"/>
        <v>N/A</v>
      </c>
      <c r="I158" s="12">
        <v>3.2839999999999998</v>
      </c>
      <c r="J158" s="12">
        <v>-8.2899999999999991</v>
      </c>
      <c r="K158" s="44" t="s">
        <v>732</v>
      </c>
      <c r="L158" s="9" t="str">
        <f t="shared" si="23"/>
        <v>Yes</v>
      </c>
    </row>
    <row r="159" spans="1:12" x14ac:dyDescent="0.2">
      <c r="A159" s="45" t="s">
        <v>1537</v>
      </c>
      <c r="B159" s="34" t="s">
        <v>217</v>
      </c>
      <c r="C159" s="46">
        <v>1378.6421762</v>
      </c>
      <c r="D159" s="43" t="str">
        <f t="shared" si="20"/>
        <v>N/A</v>
      </c>
      <c r="E159" s="46">
        <v>325.08503132999999</v>
      </c>
      <c r="F159" s="43" t="str">
        <f t="shared" si="21"/>
        <v>N/A</v>
      </c>
      <c r="G159" s="46">
        <v>208.75300831000001</v>
      </c>
      <c r="H159" s="43" t="str">
        <f t="shared" si="22"/>
        <v>N/A</v>
      </c>
      <c r="I159" s="12">
        <v>-76.400000000000006</v>
      </c>
      <c r="J159" s="12">
        <v>-35.799999999999997</v>
      </c>
      <c r="K159" s="44" t="s">
        <v>732</v>
      </c>
      <c r="L159" s="9" t="str">
        <f t="shared" si="23"/>
        <v>No</v>
      </c>
    </row>
    <row r="160" spans="1:12" x14ac:dyDescent="0.2">
      <c r="A160" s="50" t="s">
        <v>1538</v>
      </c>
      <c r="B160" s="34" t="s">
        <v>217</v>
      </c>
      <c r="C160" s="46">
        <v>6543.3307533999996</v>
      </c>
      <c r="D160" s="43" t="str">
        <f t="shared" si="20"/>
        <v>N/A</v>
      </c>
      <c r="E160" s="46">
        <v>774.58840206000002</v>
      </c>
      <c r="F160" s="43" t="str">
        <f t="shared" si="21"/>
        <v>N/A</v>
      </c>
      <c r="G160" s="46">
        <v>132.65621087</v>
      </c>
      <c r="H160" s="43" t="str">
        <f t="shared" si="22"/>
        <v>N/A</v>
      </c>
      <c r="I160" s="12">
        <v>-88.2</v>
      </c>
      <c r="J160" s="12">
        <v>-82.9</v>
      </c>
      <c r="K160" s="44" t="s">
        <v>732</v>
      </c>
      <c r="L160" s="9" t="str">
        <f t="shared" si="23"/>
        <v>No</v>
      </c>
    </row>
    <row r="161" spans="1:12" ht="25.5" x14ac:dyDescent="0.2">
      <c r="A161" s="50" t="s">
        <v>1539</v>
      </c>
      <c r="B161" s="34" t="s">
        <v>217</v>
      </c>
      <c r="C161" s="46">
        <v>2175.0309395999998</v>
      </c>
      <c r="D161" s="43" t="str">
        <f t="shared" si="20"/>
        <v>N/A</v>
      </c>
      <c r="E161" s="46">
        <v>882.58834956999999</v>
      </c>
      <c r="F161" s="43" t="str">
        <f t="shared" si="21"/>
        <v>N/A</v>
      </c>
      <c r="G161" s="46">
        <v>703.09242567000001</v>
      </c>
      <c r="H161" s="43" t="str">
        <f t="shared" si="22"/>
        <v>N/A</v>
      </c>
      <c r="I161" s="12">
        <v>-59.4</v>
      </c>
      <c r="J161" s="12">
        <v>-20.3</v>
      </c>
      <c r="K161" s="44" t="s">
        <v>732</v>
      </c>
      <c r="L161" s="9" t="str">
        <f t="shared" si="23"/>
        <v>Yes</v>
      </c>
    </row>
    <row r="162" spans="1:12" x14ac:dyDescent="0.2">
      <c r="A162" s="50" t="s">
        <v>1540</v>
      </c>
      <c r="B162" s="34" t="s">
        <v>217</v>
      </c>
      <c r="C162" s="46">
        <v>0</v>
      </c>
      <c r="D162" s="43" t="str">
        <f t="shared" si="20"/>
        <v>N/A</v>
      </c>
      <c r="E162" s="46">
        <v>0.67484662579999999</v>
      </c>
      <c r="F162" s="43" t="str">
        <f t="shared" si="21"/>
        <v>N/A</v>
      </c>
      <c r="G162" s="46">
        <v>0</v>
      </c>
      <c r="H162" s="43" t="str">
        <f t="shared" si="22"/>
        <v>N/A</v>
      </c>
      <c r="I162" s="12" t="s">
        <v>1743</v>
      </c>
      <c r="J162" s="12">
        <v>-100</v>
      </c>
      <c r="K162" s="44" t="s">
        <v>732</v>
      </c>
      <c r="L162" s="9" t="str">
        <f t="shared" si="23"/>
        <v>No</v>
      </c>
    </row>
    <row r="163" spans="1:12" x14ac:dyDescent="0.2">
      <c r="A163" s="50" t="s">
        <v>1541</v>
      </c>
      <c r="B163" s="34" t="s">
        <v>217</v>
      </c>
      <c r="C163" s="46">
        <v>2.7537560874999998</v>
      </c>
      <c r="D163" s="43" t="str">
        <f t="shared" si="20"/>
        <v>N/A</v>
      </c>
      <c r="E163" s="46">
        <v>2.9530012770999998</v>
      </c>
      <c r="F163" s="43" t="str">
        <f t="shared" si="21"/>
        <v>N/A</v>
      </c>
      <c r="G163" s="46">
        <v>0.53377483439999995</v>
      </c>
      <c r="H163" s="43" t="str">
        <f t="shared" si="22"/>
        <v>N/A</v>
      </c>
      <c r="I163" s="12">
        <v>7.2350000000000003</v>
      </c>
      <c r="J163" s="12">
        <v>-81.900000000000006</v>
      </c>
      <c r="K163" s="44" t="s">
        <v>732</v>
      </c>
      <c r="L163" s="9" t="str">
        <f t="shared" si="23"/>
        <v>No</v>
      </c>
    </row>
    <row r="164" spans="1:12" x14ac:dyDescent="0.2">
      <c r="A164" s="45" t="s">
        <v>1542</v>
      </c>
      <c r="B164" s="34" t="s">
        <v>217</v>
      </c>
      <c r="C164" s="46">
        <v>98.280384600000005</v>
      </c>
      <c r="D164" s="43" t="str">
        <f t="shared" si="20"/>
        <v>N/A</v>
      </c>
      <c r="E164" s="46">
        <v>55.680203286000001</v>
      </c>
      <c r="F164" s="43" t="str">
        <f t="shared" si="21"/>
        <v>N/A</v>
      </c>
      <c r="G164" s="46">
        <v>69.423754091999996</v>
      </c>
      <c r="H164" s="43" t="str">
        <f t="shared" si="22"/>
        <v>N/A</v>
      </c>
      <c r="I164" s="12">
        <v>-43.3</v>
      </c>
      <c r="J164" s="12">
        <v>24.68</v>
      </c>
      <c r="K164" s="44" t="s">
        <v>732</v>
      </c>
      <c r="L164" s="9" t="str">
        <f t="shared" si="23"/>
        <v>Yes</v>
      </c>
    </row>
    <row r="165" spans="1:12" x14ac:dyDescent="0.2">
      <c r="A165" s="50" t="s">
        <v>1543</v>
      </c>
      <c r="B165" s="34" t="s">
        <v>217</v>
      </c>
      <c r="C165" s="46">
        <v>41.871356345000002</v>
      </c>
      <c r="D165" s="43" t="str">
        <f t="shared" si="20"/>
        <v>N/A</v>
      </c>
      <c r="E165" s="46">
        <v>14.091559278</v>
      </c>
      <c r="F165" s="43" t="str">
        <f t="shared" si="21"/>
        <v>N/A</v>
      </c>
      <c r="G165" s="46">
        <v>12.770280066</v>
      </c>
      <c r="H165" s="43" t="str">
        <f t="shared" si="22"/>
        <v>N/A</v>
      </c>
      <c r="I165" s="12">
        <v>-66.3</v>
      </c>
      <c r="J165" s="12">
        <v>-9.3800000000000008</v>
      </c>
      <c r="K165" s="44" t="s">
        <v>732</v>
      </c>
      <c r="L165" s="9" t="str">
        <f t="shared" si="23"/>
        <v>Yes</v>
      </c>
    </row>
    <row r="166" spans="1:12" x14ac:dyDescent="0.2">
      <c r="A166" s="50" t="s">
        <v>1544</v>
      </c>
      <c r="B166" s="34" t="s">
        <v>217</v>
      </c>
      <c r="C166" s="46">
        <v>269.44750309</v>
      </c>
      <c r="D166" s="43" t="str">
        <f t="shared" si="20"/>
        <v>N/A</v>
      </c>
      <c r="E166" s="46">
        <v>116.12876787</v>
      </c>
      <c r="F166" s="43" t="str">
        <f t="shared" si="21"/>
        <v>N/A</v>
      </c>
      <c r="G166" s="46">
        <v>127.99628008000001</v>
      </c>
      <c r="H166" s="43" t="str">
        <f t="shared" si="22"/>
        <v>N/A</v>
      </c>
      <c r="I166" s="12">
        <v>-56.9</v>
      </c>
      <c r="J166" s="12">
        <v>10.220000000000001</v>
      </c>
      <c r="K166" s="44" t="s">
        <v>732</v>
      </c>
      <c r="L166" s="9" t="str">
        <f t="shared" si="23"/>
        <v>Yes</v>
      </c>
    </row>
    <row r="167" spans="1:12" x14ac:dyDescent="0.2">
      <c r="A167" s="50" t="s">
        <v>1545</v>
      </c>
      <c r="B167" s="34" t="s">
        <v>217</v>
      </c>
      <c r="C167" s="46">
        <v>31.706074967999999</v>
      </c>
      <c r="D167" s="43" t="str">
        <f t="shared" si="20"/>
        <v>N/A</v>
      </c>
      <c r="E167" s="46">
        <v>26.616462168000002</v>
      </c>
      <c r="F167" s="43" t="str">
        <f t="shared" si="21"/>
        <v>N/A</v>
      </c>
      <c r="G167" s="46">
        <v>38.195836585999999</v>
      </c>
      <c r="H167" s="43" t="str">
        <f t="shared" si="22"/>
        <v>N/A</v>
      </c>
      <c r="I167" s="12">
        <v>-16.100000000000001</v>
      </c>
      <c r="J167" s="12">
        <v>43.5</v>
      </c>
      <c r="K167" s="44" t="s">
        <v>732</v>
      </c>
      <c r="L167" s="9" t="str">
        <f t="shared" si="23"/>
        <v>No</v>
      </c>
    </row>
    <row r="168" spans="1:12" x14ac:dyDescent="0.2">
      <c r="A168" s="50" t="s">
        <v>1546</v>
      </c>
      <c r="B168" s="34" t="s">
        <v>217</v>
      </c>
      <c r="C168" s="46">
        <v>80.112319967000005</v>
      </c>
      <c r="D168" s="43" t="str">
        <f t="shared" si="20"/>
        <v>N/A</v>
      </c>
      <c r="E168" s="46">
        <v>74.048480204000001</v>
      </c>
      <c r="F168" s="43" t="str">
        <f t="shared" si="21"/>
        <v>N/A</v>
      </c>
      <c r="G168" s="46">
        <v>100.64717269</v>
      </c>
      <c r="H168" s="43" t="str">
        <f t="shared" si="22"/>
        <v>N/A</v>
      </c>
      <c r="I168" s="12">
        <v>-7.57</v>
      </c>
      <c r="J168" s="12">
        <v>35.92</v>
      </c>
      <c r="K168" s="44" t="s">
        <v>732</v>
      </c>
      <c r="L168" s="9" t="str">
        <f t="shared" si="23"/>
        <v>No</v>
      </c>
    </row>
    <row r="169" spans="1:12" x14ac:dyDescent="0.2">
      <c r="A169" s="45" t="s">
        <v>1547</v>
      </c>
      <c r="B169" s="34" t="s">
        <v>217</v>
      </c>
      <c r="C169" s="46">
        <v>4598.6879386999999</v>
      </c>
      <c r="D169" s="43" t="str">
        <f t="shared" si="20"/>
        <v>N/A</v>
      </c>
      <c r="E169" s="46">
        <v>2854.8851387</v>
      </c>
      <c r="F169" s="43" t="str">
        <f t="shared" si="21"/>
        <v>N/A</v>
      </c>
      <c r="G169" s="46">
        <v>2627.6343634</v>
      </c>
      <c r="H169" s="43" t="str">
        <f t="shared" si="22"/>
        <v>N/A</v>
      </c>
      <c r="I169" s="12">
        <v>-37.9</v>
      </c>
      <c r="J169" s="12">
        <v>-7.96</v>
      </c>
      <c r="K169" s="44" t="s">
        <v>732</v>
      </c>
      <c r="L169" s="9" t="str">
        <f t="shared" si="23"/>
        <v>Yes</v>
      </c>
    </row>
    <row r="170" spans="1:12" x14ac:dyDescent="0.2">
      <c r="A170" s="50" t="s">
        <v>1548</v>
      </c>
      <c r="B170" s="34" t="s">
        <v>217</v>
      </c>
      <c r="C170" s="46">
        <v>6882.8894576000002</v>
      </c>
      <c r="D170" s="43" t="str">
        <f t="shared" si="20"/>
        <v>N/A</v>
      </c>
      <c r="E170" s="46">
        <v>1067.9019330000001</v>
      </c>
      <c r="F170" s="43" t="str">
        <f t="shared" si="21"/>
        <v>N/A</v>
      </c>
      <c r="G170" s="46">
        <v>476.61476112000003</v>
      </c>
      <c r="H170" s="43" t="str">
        <f t="shared" si="22"/>
        <v>N/A</v>
      </c>
      <c r="I170" s="12">
        <v>-84.5</v>
      </c>
      <c r="J170" s="12">
        <v>-55.4</v>
      </c>
      <c r="K170" s="44" t="s">
        <v>732</v>
      </c>
      <c r="L170" s="9" t="str">
        <f t="shared" si="23"/>
        <v>No</v>
      </c>
    </row>
    <row r="171" spans="1:12" x14ac:dyDescent="0.2">
      <c r="A171" s="50" t="s">
        <v>1549</v>
      </c>
      <c r="B171" s="34" t="s">
        <v>217</v>
      </c>
      <c r="C171" s="46">
        <v>11959.925444</v>
      </c>
      <c r="D171" s="43" t="str">
        <f t="shared" si="20"/>
        <v>N/A</v>
      </c>
      <c r="E171" s="46">
        <v>7215.6796284000002</v>
      </c>
      <c r="F171" s="43" t="str">
        <f t="shared" si="21"/>
        <v>N/A</v>
      </c>
      <c r="G171" s="46">
        <v>6479.2291183999996</v>
      </c>
      <c r="H171" s="43" t="str">
        <f t="shared" si="22"/>
        <v>N/A</v>
      </c>
      <c r="I171" s="12">
        <v>-39.700000000000003</v>
      </c>
      <c r="J171" s="12">
        <v>-10.199999999999999</v>
      </c>
      <c r="K171" s="44" t="s">
        <v>732</v>
      </c>
      <c r="L171" s="9" t="str">
        <f t="shared" si="23"/>
        <v>Yes</v>
      </c>
    </row>
    <row r="172" spans="1:12" x14ac:dyDescent="0.2">
      <c r="A172" s="50" t="s">
        <v>1550</v>
      </c>
      <c r="B172" s="34" t="s">
        <v>217</v>
      </c>
      <c r="C172" s="46">
        <v>1112.3813356000001</v>
      </c>
      <c r="D172" s="43" t="str">
        <f t="shared" si="20"/>
        <v>N/A</v>
      </c>
      <c r="E172" s="46">
        <v>1213.1560327</v>
      </c>
      <c r="F172" s="43" t="str">
        <f t="shared" si="21"/>
        <v>N/A</v>
      </c>
      <c r="G172" s="46">
        <v>1203.1119091</v>
      </c>
      <c r="H172" s="43" t="str">
        <f t="shared" si="22"/>
        <v>N/A</v>
      </c>
      <c r="I172" s="12">
        <v>9.0589999999999993</v>
      </c>
      <c r="J172" s="12">
        <v>-0.82799999999999996</v>
      </c>
      <c r="K172" s="44" t="s">
        <v>732</v>
      </c>
      <c r="L172" s="9" t="str">
        <f t="shared" si="23"/>
        <v>Yes</v>
      </c>
    </row>
    <row r="173" spans="1:12" x14ac:dyDescent="0.2">
      <c r="A173" s="50" t="s">
        <v>1551</v>
      </c>
      <c r="B173" s="34" t="s">
        <v>217</v>
      </c>
      <c r="C173" s="46">
        <v>1781.3027147</v>
      </c>
      <c r="D173" s="43" t="str">
        <f t="shared" si="20"/>
        <v>N/A</v>
      </c>
      <c r="E173" s="46">
        <v>1854.271622</v>
      </c>
      <c r="F173" s="43" t="str">
        <f t="shared" si="21"/>
        <v>N/A</v>
      </c>
      <c r="G173" s="46">
        <v>1616.7651553999999</v>
      </c>
      <c r="H173" s="43" t="str">
        <f t="shared" si="22"/>
        <v>N/A</v>
      </c>
      <c r="I173" s="12">
        <v>4.0960000000000001</v>
      </c>
      <c r="J173" s="12">
        <v>-12.8</v>
      </c>
      <c r="K173" s="44" t="s">
        <v>732</v>
      </c>
      <c r="L173" s="9" t="str">
        <f t="shared" si="23"/>
        <v>Yes</v>
      </c>
    </row>
    <row r="174" spans="1:12" x14ac:dyDescent="0.2">
      <c r="A174" s="45" t="s">
        <v>372</v>
      </c>
      <c r="B174" s="34" t="s">
        <v>217</v>
      </c>
      <c r="C174" s="8">
        <v>10.834516613</v>
      </c>
      <c r="D174" s="43" t="str">
        <f t="shared" ref="D174:D203" si="24">IF($B174="N/A","N/A",IF(C174&gt;10,"No",IF(C174&lt;-10,"No","Yes")))</f>
        <v>N/A</v>
      </c>
      <c r="E174" s="8">
        <v>7.8694423839000001</v>
      </c>
      <c r="F174" s="43" t="str">
        <f t="shared" ref="F174:F203" si="25">IF($B174="N/A","N/A",IF(E174&gt;10,"No",IF(E174&lt;-10,"No","Yes")))</f>
        <v>N/A</v>
      </c>
      <c r="G174" s="8">
        <v>7.0833693101000001</v>
      </c>
      <c r="H174" s="43" t="str">
        <f t="shared" ref="H174:H203" si="26">IF($B174="N/A","N/A",IF(G174&gt;10,"No",IF(G174&lt;-10,"No","Yes")))</f>
        <v>N/A</v>
      </c>
      <c r="I174" s="12">
        <v>-27.4</v>
      </c>
      <c r="J174" s="12">
        <v>-9.99</v>
      </c>
      <c r="K174" s="44" t="s">
        <v>732</v>
      </c>
      <c r="L174" s="9" t="str">
        <f t="shared" ref="L174:L203" si="27">IF(J174="Div by 0", "N/A", IF(K174="N/A","N/A", IF(J174&gt;VALUE(MID(K174,1,2)), "No", IF(J174&lt;-1*VALUE(MID(K174,1,2)), "No", "Yes"))))</f>
        <v>Yes</v>
      </c>
    </row>
    <row r="175" spans="1:12" x14ac:dyDescent="0.2">
      <c r="A175" s="50" t="s">
        <v>483</v>
      </c>
      <c r="B175" s="34" t="s">
        <v>217</v>
      </c>
      <c r="C175" s="8">
        <v>10.018101242</v>
      </c>
      <c r="D175" s="43" t="str">
        <f t="shared" si="24"/>
        <v>N/A</v>
      </c>
      <c r="E175" s="8">
        <v>1.9780927835</v>
      </c>
      <c r="F175" s="43" t="str">
        <f t="shared" si="25"/>
        <v>N/A</v>
      </c>
      <c r="G175" s="8">
        <v>0.95551894559999995</v>
      </c>
      <c r="H175" s="43" t="str">
        <f t="shared" si="26"/>
        <v>N/A</v>
      </c>
      <c r="I175" s="12">
        <v>-80.3</v>
      </c>
      <c r="J175" s="12">
        <v>-51.7</v>
      </c>
      <c r="K175" s="44" t="s">
        <v>732</v>
      </c>
      <c r="L175" s="9" t="str">
        <f t="shared" si="27"/>
        <v>No</v>
      </c>
    </row>
    <row r="176" spans="1:12" x14ac:dyDescent="0.2">
      <c r="A176" s="50" t="s">
        <v>484</v>
      </c>
      <c r="B176" s="34" t="s">
        <v>217</v>
      </c>
      <c r="C176" s="8">
        <v>10.847242198</v>
      </c>
      <c r="D176" s="43" t="str">
        <f t="shared" si="24"/>
        <v>N/A</v>
      </c>
      <c r="E176" s="8">
        <v>4.2194092827</v>
      </c>
      <c r="F176" s="43" t="str">
        <f t="shared" si="25"/>
        <v>N/A</v>
      </c>
      <c r="G176" s="8">
        <v>3.2906973417000001</v>
      </c>
      <c r="H176" s="43" t="str">
        <f t="shared" si="26"/>
        <v>N/A</v>
      </c>
      <c r="I176" s="12">
        <v>-61.1</v>
      </c>
      <c r="J176" s="12">
        <v>-22</v>
      </c>
      <c r="K176" s="44" t="s">
        <v>732</v>
      </c>
      <c r="L176" s="9" t="str">
        <f t="shared" si="27"/>
        <v>Yes</v>
      </c>
    </row>
    <row r="177" spans="1:12" x14ac:dyDescent="0.2">
      <c r="A177" s="50" t="s">
        <v>485</v>
      </c>
      <c r="B177" s="34" t="s">
        <v>217</v>
      </c>
      <c r="C177" s="8">
        <v>8.9444205084000004</v>
      </c>
      <c r="D177" s="43" t="str">
        <f t="shared" si="24"/>
        <v>N/A</v>
      </c>
      <c r="E177" s="8">
        <v>8.5599863667000005</v>
      </c>
      <c r="F177" s="43" t="str">
        <f t="shared" si="25"/>
        <v>N/A</v>
      </c>
      <c r="G177" s="8">
        <v>8.2383554515000004</v>
      </c>
      <c r="H177" s="43" t="str">
        <f t="shared" si="26"/>
        <v>N/A</v>
      </c>
      <c r="I177" s="12">
        <v>-4.3</v>
      </c>
      <c r="J177" s="12">
        <v>-3.76</v>
      </c>
      <c r="K177" s="44" t="s">
        <v>732</v>
      </c>
      <c r="L177" s="9" t="str">
        <f t="shared" si="27"/>
        <v>Yes</v>
      </c>
    </row>
    <row r="178" spans="1:12" x14ac:dyDescent="0.2">
      <c r="A178" s="50" t="s">
        <v>486</v>
      </c>
      <c r="B178" s="34" t="s">
        <v>217</v>
      </c>
      <c r="C178" s="8">
        <v>17.174386074000001</v>
      </c>
      <c r="D178" s="43" t="str">
        <f t="shared" si="24"/>
        <v>N/A</v>
      </c>
      <c r="E178" s="8">
        <v>16.613026820000002</v>
      </c>
      <c r="F178" s="43" t="str">
        <f t="shared" si="25"/>
        <v>N/A</v>
      </c>
      <c r="G178" s="8">
        <v>15.180845644</v>
      </c>
      <c r="H178" s="43" t="str">
        <f t="shared" si="26"/>
        <v>N/A</v>
      </c>
      <c r="I178" s="12">
        <v>-3.27</v>
      </c>
      <c r="J178" s="12">
        <v>-8.6199999999999992</v>
      </c>
      <c r="K178" s="44" t="s">
        <v>732</v>
      </c>
      <c r="L178" s="9" t="str">
        <f t="shared" si="27"/>
        <v>Yes</v>
      </c>
    </row>
    <row r="179" spans="1:12" x14ac:dyDescent="0.2">
      <c r="A179" s="45" t="s">
        <v>1552</v>
      </c>
      <c r="B179" s="34" t="s">
        <v>217</v>
      </c>
      <c r="C179" s="8">
        <v>4.6419733051999996</v>
      </c>
      <c r="D179" s="43" t="str">
        <f t="shared" si="24"/>
        <v>N/A</v>
      </c>
      <c r="E179" s="8">
        <v>1.5885667387</v>
      </c>
      <c r="F179" s="43" t="str">
        <f t="shared" si="25"/>
        <v>N/A</v>
      </c>
      <c r="G179" s="8">
        <v>0.54475380110000005</v>
      </c>
      <c r="H179" s="43" t="str">
        <f t="shared" si="26"/>
        <v>N/A</v>
      </c>
      <c r="I179" s="12">
        <v>-65.8</v>
      </c>
      <c r="J179" s="12">
        <v>-65.7</v>
      </c>
      <c r="K179" s="44" t="s">
        <v>732</v>
      </c>
      <c r="L179" s="9" t="str">
        <f t="shared" si="27"/>
        <v>No</v>
      </c>
    </row>
    <row r="180" spans="1:12" x14ac:dyDescent="0.2">
      <c r="A180" s="50" t="s">
        <v>1553</v>
      </c>
      <c r="B180" s="34" t="s">
        <v>217</v>
      </c>
      <c r="C180" s="8">
        <v>25.872292615999999</v>
      </c>
      <c r="D180" s="43" t="str">
        <f t="shared" si="24"/>
        <v>N/A</v>
      </c>
      <c r="E180" s="8">
        <v>8.3247422679999996</v>
      </c>
      <c r="F180" s="43" t="str">
        <f t="shared" si="25"/>
        <v>N/A</v>
      </c>
      <c r="G180" s="8">
        <v>2.1219110378999999</v>
      </c>
      <c r="H180" s="43" t="str">
        <f t="shared" si="26"/>
        <v>N/A</v>
      </c>
      <c r="I180" s="12">
        <v>-67.8</v>
      </c>
      <c r="J180" s="12">
        <v>-74.5</v>
      </c>
      <c r="K180" s="44" t="s">
        <v>732</v>
      </c>
      <c r="L180" s="9" t="str">
        <f t="shared" si="27"/>
        <v>No</v>
      </c>
    </row>
    <row r="181" spans="1:12" x14ac:dyDescent="0.2">
      <c r="A181" s="50" t="s">
        <v>1554</v>
      </c>
      <c r="B181" s="34" t="s">
        <v>217</v>
      </c>
      <c r="C181" s="8">
        <v>5.2647422818000003</v>
      </c>
      <c r="D181" s="43" t="str">
        <f t="shared" si="24"/>
        <v>N/A</v>
      </c>
      <c r="E181" s="8">
        <v>2.1734511125</v>
      </c>
      <c r="F181" s="43" t="str">
        <f t="shared" si="25"/>
        <v>N/A</v>
      </c>
      <c r="G181" s="8">
        <v>1.0587461011999999</v>
      </c>
      <c r="H181" s="43" t="str">
        <f t="shared" si="26"/>
        <v>N/A</v>
      </c>
      <c r="I181" s="12">
        <v>-58.7</v>
      </c>
      <c r="J181" s="12">
        <v>-51.3</v>
      </c>
      <c r="K181" s="44" t="s">
        <v>732</v>
      </c>
      <c r="L181" s="9" t="str">
        <f t="shared" si="27"/>
        <v>No</v>
      </c>
    </row>
    <row r="182" spans="1:12" x14ac:dyDescent="0.2">
      <c r="A182" s="50" t="s">
        <v>1555</v>
      </c>
      <c r="B182" s="34" t="s">
        <v>217</v>
      </c>
      <c r="C182" s="8">
        <v>0</v>
      </c>
      <c r="D182" s="43" t="str">
        <f t="shared" si="24"/>
        <v>N/A</v>
      </c>
      <c r="E182" s="8">
        <v>1.7041580999999999E-3</v>
      </c>
      <c r="F182" s="43" t="str">
        <f t="shared" si="25"/>
        <v>N/A</v>
      </c>
      <c r="G182" s="8">
        <v>0</v>
      </c>
      <c r="H182" s="43" t="str">
        <f t="shared" si="26"/>
        <v>N/A</v>
      </c>
      <c r="I182" s="12" t="s">
        <v>1743</v>
      </c>
      <c r="J182" s="12">
        <v>-100</v>
      </c>
      <c r="K182" s="44" t="s">
        <v>732</v>
      </c>
      <c r="L182" s="9" t="str">
        <f t="shared" si="27"/>
        <v>No</v>
      </c>
    </row>
    <row r="183" spans="1:12" x14ac:dyDescent="0.2">
      <c r="A183" s="50" t="s">
        <v>1556</v>
      </c>
      <c r="B183" s="34" t="s">
        <v>217</v>
      </c>
      <c r="C183" s="8">
        <v>1.03616206E-2</v>
      </c>
      <c r="D183" s="43" t="str">
        <f t="shared" si="24"/>
        <v>N/A</v>
      </c>
      <c r="E183" s="8">
        <v>2.04342273E-2</v>
      </c>
      <c r="F183" s="43" t="str">
        <f t="shared" si="25"/>
        <v>N/A</v>
      </c>
      <c r="G183" s="8">
        <v>1.0188487E-2</v>
      </c>
      <c r="H183" s="43" t="str">
        <f t="shared" si="26"/>
        <v>N/A</v>
      </c>
      <c r="I183" s="12">
        <v>97.21</v>
      </c>
      <c r="J183" s="12">
        <v>-50.1</v>
      </c>
      <c r="K183" s="44" t="s">
        <v>732</v>
      </c>
      <c r="L183" s="9" t="str">
        <f t="shared" si="27"/>
        <v>No</v>
      </c>
    </row>
    <row r="184" spans="1:12" x14ac:dyDescent="0.2">
      <c r="A184" s="45" t="s">
        <v>97</v>
      </c>
      <c r="B184" s="34" t="s">
        <v>217</v>
      </c>
      <c r="C184" s="8">
        <v>30.640593938999999</v>
      </c>
      <c r="D184" s="43" t="str">
        <f t="shared" si="24"/>
        <v>N/A</v>
      </c>
      <c r="E184" s="8">
        <v>22.236777727</v>
      </c>
      <c r="F184" s="43" t="str">
        <f t="shared" si="25"/>
        <v>N/A</v>
      </c>
      <c r="G184" s="8">
        <v>28.112906896999998</v>
      </c>
      <c r="H184" s="43" t="str">
        <f t="shared" si="26"/>
        <v>N/A</v>
      </c>
      <c r="I184" s="12">
        <v>-27.4</v>
      </c>
      <c r="J184" s="12">
        <v>26.43</v>
      </c>
      <c r="K184" s="44" t="s">
        <v>732</v>
      </c>
      <c r="L184" s="9" t="str">
        <f t="shared" si="27"/>
        <v>Yes</v>
      </c>
    </row>
    <row r="185" spans="1:12" x14ac:dyDescent="0.2">
      <c r="A185" s="50" t="s">
        <v>487</v>
      </c>
      <c r="B185" s="34" t="s">
        <v>217</v>
      </c>
      <c r="C185" s="8">
        <v>23.250733411999999</v>
      </c>
      <c r="D185" s="43" t="str">
        <f t="shared" si="24"/>
        <v>N/A</v>
      </c>
      <c r="E185" s="8">
        <v>7.0167525773000001</v>
      </c>
      <c r="F185" s="43" t="str">
        <f t="shared" si="25"/>
        <v>N/A</v>
      </c>
      <c r="G185" s="8">
        <v>3.0971993410000001</v>
      </c>
      <c r="H185" s="43" t="str">
        <f t="shared" si="26"/>
        <v>N/A</v>
      </c>
      <c r="I185" s="12">
        <v>-69.8</v>
      </c>
      <c r="J185" s="12">
        <v>-55.9</v>
      </c>
      <c r="K185" s="44" t="s">
        <v>732</v>
      </c>
      <c r="L185" s="9" t="str">
        <f t="shared" si="27"/>
        <v>No</v>
      </c>
    </row>
    <row r="186" spans="1:12" x14ac:dyDescent="0.2">
      <c r="A186" s="50" t="s">
        <v>488</v>
      </c>
      <c r="B186" s="34" t="s">
        <v>217</v>
      </c>
      <c r="C186" s="8">
        <v>21.209485902000001</v>
      </c>
      <c r="D186" s="43" t="str">
        <f t="shared" si="24"/>
        <v>N/A</v>
      </c>
      <c r="E186" s="8">
        <v>11.626142123999999</v>
      </c>
      <c r="F186" s="43" t="str">
        <f t="shared" si="25"/>
        <v>N/A</v>
      </c>
      <c r="G186" s="8">
        <v>14.487652731000001</v>
      </c>
      <c r="H186" s="43" t="str">
        <f t="shared" si="26"/>
        <v>N/A</v>
      </c>
      <c r="I186" s="12">
        <v>-45.2</v>
      </c>
      <c r="J186" s="12">
        <v>24.61</v>
      </c>
      <c r="K186" s="44" t="s">
        <v>732</v>
      </c>
      <c r="L186" s="9" t="str">
        <f t="shared" si="27"/>
        <v>Yes</v>
      </c>
    </row>
    <row r="187" spans="1:12" x14ac:dyDescent="0.2">
      <c r="A187" s="50" t="s">
        <v>489</v>
      </c>
      <c r="B187" s="34" t="s">
        <v>217</v>
      </c>
      <c r="C187" s="8">
        <v>34.579922447000001</v>
      </c>
      <c r="D187" s="43" t="str">
        <f t="shared" si="24"/>
        <v>N/A</v>
      </c>
      <c r="E187" s="8">
        <v>27.522154056000002</v>
      </c>
      <c r="F187" s="43" t="str">
        <f t="shared" si="25"/>
        <v>N/A</v>
      </c>
      <c r="G187" s="8">
        <v>37.652875358000003</v>
      </c>
      <c r="H187" s="43" t="str">
        <f t="shared" si="26"/>
        <v>N/A</v>
      </c>
      <c r="I187" s="12">
        <v>-20.399999999999999</v>
      </c>
      <c r="J187" s="12">
        <v>36.81</v>
      </c>
      <c r="K187" s="44" t="s">
        <v>732</v>
      </c>
      <c r="L187" s="9" t="str">
        <f t="shared" si="27"/>
        <v>No</v>
      </c>
    </row>
    <row r="188" spans="1:12" x14ac:dyDescent="0.2">
      <c r="A188" s="50" t="s">
        <v>490</v>
      </c>
      <c r="B188" s="34" t="s">
        <v>217</v>
      </c>
      <c r="C188" s="8">
        <v>39.539944046999999</v>
      </c>
      <c r="D188" s="43" t="str">
        <f t="shared" si="24"/>
        <v>N/A</v>
      </c>
      <c r="E188" s="8">
        <v>36.316730524</v>
      </c>
      <c r="F188" s="43" t="str">
        <f t="shared" si="25"/>
        <v>N/A</v>
      </c>
      <c r="G188" s="8">
        <v>43.693326540999998</v>
      </c>
      <c r="H188" s="43" t="str">
        <f t="shared" si="26"/>
        <v>N/A</v>
      </c>
      <c r="I188" s="12">
        <v>-8.15</v>
      </c>
      <c r="J188" s="12">
        <v>20.309999999999999</v>
      </c>
      <c r="K188" s="44" t="s">
        <v>732</v>
      </c>
      <c r="L188" s="9" t="str">
        <f t="shared" si="27"/>
        <v>Yes</v>
      </c>
    </row>
    <row r="189" spans="1:12" x14ac:dyDescent="0.2">
      <c r="A189" s="45" t="s">
        <v>118</v>
      </c>
      <c r="B189" s="34" t="s">
        <v>217</v>
      </c>
      <c r="C189" s="8">
        <v>80.325368169000001</v>
      </c>
      <c r="D189" s="43" t="str">
        <f t="shared" si="24"/>
        <v>N/A</v>
      </c>
      <c r="E189" s="8">
        <v>64.452563960999996</v>
      </c>
      <c r="F189" s="43" t="str">
        <f t="shared" si="25"/>
        <v>N/A</v>
      </c>
      <c r="G189" s="8">
        <v>56.558631679000001</v>
      </c>
      <c r="H189" s="43" t="str">
        <f t="shared" si="26"/>
        <v>N/A</v>
      </c>
      <c r="I189" s="12">
        <v>-19.8</v>
      </c>
      <c r="J189" s="12">
        <v>-12.2</v>
      </c>
      <c r="K189" s="44" t="s">
        <v>732</v>
      </c>
      <c r="L189" s="9" t="str">
        <f t="shared" si="27"/>
        <v>Yes</v>
      </c>
    </row>
    <row r="190" spans="1:12" x14ac:dyDescent="0.2">
      <c r="A190" s="50" t="s">
        <v>491</v>
      </c>
      <c r="B190" s="34" t="s">
        <v>217</v>
      </c>
      <c r="C190" s="8">
        <v>86.268023220000003</v>
      </c>
      <c r="D190" s="43" t="str">
        <f t="shared" si="24"/>
        <v>N/A</v>
      </c>
      <c r="E190" s="8">
        <v>33.472938143999997</v>
      </c>
      <c r="F190" s="43" t="str">
        <f t="shared" si="25"/>
        <v>N/A</v>
      </c>
      <c r="G190" s="8">
        <v>8.8105436573000002</v>
      </c>
      <c r="H190" s="43" t="str">
        <f t="shared" si="26"/>
        <v>N/A</v>
      </c>
      <c r="I190" s="12">
        <v>-61.2</v>
      </c>
      <c r="J190" s="12">
        <v>-73.7</v>
      </c>
      <c r="K190" s="44" t="s">
        <v>732</v>
      </c>
      <c r="L190" s="9" t="str">
        <f t="shared" si="27"/>
        <v>No</v>
      </c>
    </row>
    <row r="191" spans="1:12" x14ac:dyDescent="0.2">
      <c r="A191" s="50" t="s">
        <v>492</v>
      </c>
      <c r="B191" s="34" t="s">
        <v>217</v>
      </c>
      <c r="C191" s="8">
        <v>87.888416898000003</v>
      </c>
      <c r="D191" s="43" t="str">
        <f t="shared" si="24"/>
        <v>N/A</v>
      </c>
      <c r="E191" s="8">
        <v>49.066569528999999</v>
      </c>
      <c r="F191" s="43" t="str">
        <f t="shared" si="25"/>
        <v>N/A</v>
      </c>
      <c r="G191" s="8">
        <v>27.724840473</v>
      </c>
      <c r="H191" s="43" t="str">
        <f t="shared" si="26"/>
        <v>N/A</v>
      </c>
      <c r="I191" s="12">
        <v>-44.2</v>
      </c>
      <c r="J191" s="12">
        <v>-43.5</v>
      </c>
      <c r="K191" s="44" t="s">
        <v>732</v>
      </c>
      <c r="L191" s="9" t="str">
        <f t="shared" si="27"/>
        <v>No</v>
      </c>
    </row>
    <row r="192" spans="1:12" x14ac:dyDescent="0.2">
      <c r="A192" s="50" t="s">
        <v>493</v>
      </c>
      <c r="B192" s="34" t="s">
        <v>217</v>
      </c>
      <c r="C192" s="8">
        <v>77.408013787000002</v>
      </c>
      <c r="D192" s="43" t="str">
        <f t="shared" si="24"/>
        <v>N/A</v>
      </c>
      <c r="E192" s="8">
        <v>79.103612815000005</v>
      </c>
      <c r="F192" s="43" t="str">
        <f t="shared" si="25"/>
        <v>N/A</v>
      </c>
      <c r="G192" s="8">
        <v>81.595975366000005</v>
      </c>
      <c r="H192" s="43" t="str">
        <f t="shared" si="26"/>
        <v>N/A</v>
      </c>
      <c r="I192" s="12">
        <v>2.19</v>
      </c>
      <c r="J192" s="12">
        <v>3.1509999999999998</v>
      </c>
      <c r="K192" s="44" t="s">
        <v>732</v>
      </c>
      <c r="L192" s="9" t="str">
        <f t="shared" si="27"/>
        <v>Yes</v>
      </c>
    </row>
    <row r="193" spans="1:12" x14ac:dyDescent="0.2">
      <c r="A193" s="50" t="s">
        <v>494</v>
      </c>
      <c r="B193" s="34" t="s">
        <v>217</v>
      </c>
      <c r="C193" s="8">
        <v>72.448450937999993</v>
      </c>
      <c r="D193" s="43" t="str">
        <f t="shared" si="24"/>
        <v>N/A</v>
      </c>
      <c r="E193" s="8">
        <v>70.988505747000005</v>
      </c>
      <c r="F193" s="43" t="str">
        <f t="shared" si="25"/>
        <v>N/A</v>
      </c>
      <c r="G193" s="8">
        <v>71.278655119999996</v>
      </c>
      <c r="H193" s="43" t="str">
        <f t="shared" si="26"/>
        <v>N/A</v>
      </c>
      <c r="I193" s="12">
        <v>-2.02</v>
      </c>
      <c r="J193" s="12">
        <v>0.40870000000000001</v>
      </c>
      <c r="K193" s="44" t="s">
        <v>732</v>
      </c>
      <c r="L193" s="9" t="str">
        <f t="shared" si="27"/>
        <v>Yes</v>
      </c>
    </row>
    <row r="194" spans="1:12" x14ac:dyDescent="0.2">
      <c r="A194" s="45" t="s">
        <v>1557</v>
      </c>
      <c r="B194" s="34" t="s">
        <v>217</v>
      </c>
      <c r="C194" s="35">
        <v>4.1532239946000002</v>
      </c>
      <c r="D194" s="43" t="str">
        <f t="shared" si="24"/>
        <v>N/A</v>
      </c>
      <c r="E194" s="35">
        <v>4.5212595266999998</v>
      </c>
      <c r="F194" s="43" t="str">
        <f t="shared" si="25"/>
        <v>N/A</v>
      </c>
      <c r="G194" s="35">
        <v>4.9226507092</v>
      </c>
      <c r="H194" s="43" t="str">
        <f t="shared" si="26"/>
        <v>N/A</v>
      </c>
      <c r="I194" s="12">
        <v>8.8610000000000007</v>
      </c>
      <c r="J194" s="12">
        <v>8.8780000000000001</v>
      </c>
      <c r="K194" s="44" t="s">
        <v>732</v>
      </c>
      <c r="L194" s="9" t="str">
        <f t="shared" si="27"/>
        <v>Yes</v>
      </c>
    </row>
    <row r="195" spans="1:12" x14ac:dyDescent="0.2">
      <c r="A195" s="50" t="s">
        <v>1558</v>
      </c>
      <c r="B195" s="34" t="s">
        <v>217</v>
      </c>
      <c r="C195" s="35">
        <v>2.1856697819000002</v>
      </c>
      <c r="D195" s="43" t="str">
        <f t="shared" si="24"/>
        <v>N/A</v>
      </c>
      <c r="E195" s="35">
        <v>3.3550488599000001</v>
      </c>
      <c r="F195" s="43" t="str">
        <f t="shared" si="25"/>
        <v>N/A</v>
      </c>
      <c r="G195" s="35">
        <v>6.1724137930999996</v>
      </c>
      <c r="H195" s="43" t="str">
        <f t="shared" si="26"/>
        <v>N/A</v>
      </c>
      <c r="I195" s="12">
        <v>53.5</v>
      </c>
      <c r="J195" s="12">
        <v>83.97</v>
      </c>
      <c r="K195" s="44" t="s">
        <v>732</v>
      </c>
      <c r="L195" s="9" t="str">
        <f t="shared" si="27"/>
        <v>No</v>
      </c>
    </row>
    <row r="196" spans="1:12" x14ac:dyDescent="0.2">
      <c r="A196" s="50" t="s">
        <v>1559</v>
      </c>
      <c r="B196" s="34" t="s">
        <v>217</v>
      </c>
      <c r="C196" s="35">
        <v>7.3296330557999996</v>
      </c>
      <c r="D196" s="43" t="str">
        <f t="shared" si="24"/>
        <v>N/A</v>
      </c>
      <c r="E196" s="35">
        <v>11.851079136999999</v>
      </c>
      <c r="F196" s="43" t="str">
        <f t="shared" si="25"/>
        <v>N/A</v>
      </c>
      <c r="G196" s="35">
        <v>15.156521739</v>
      </c>
      <c r="H196" s="43" t="str">
        <f t="shared" si="26"/>
        <v>N/A</v>
      </c>
      <c r="I196" s="12">
        <v>61.69</v>
      </c>
      <c r="J196" s="12">
        <v>27.89</v>
      </c>
      <c r="K196" s="44" t="s">
        <v>732</v>
      </c>
      <c r="L196" s="9" t="str">
        <f t="shared" si="27"/>
        <v>Yes</v>
      </c>
    </row>
    <row r="197" spans="1:12" x14ac:dyDescent="0.2">
      <c r="A197" s="50" t="s">
        <v>1560</v>
      </c>
      <c r="B197" s="34" t="s">
        <v>217</v>
      </c>
      <c r="C197" s="35">
        <v>3.4599229287000002</v>
      </c>
      <c r="D197" s="43" t="str">
        <f t="shared" si="24"/>
        <v>N/A</v>
      </c>
      <c r="E197" s="35">
        <v>3.3959784988999999</v>
      </c>
      <c r="F197" s="43" t="str">
        <f t="shared" si="25"/>
        <v>N/A</v>
      </c>
      <c r="G197" s="35">
        <v>3.5184249315999998</v>
      </c>
      <c r="H197" s="43" t="str">
        <f t="shared" si="26"/>
        <v>N/A</v>
      </c>
      <c r="I197" s="12">
        <v>-1.85</v>
      </c>
      <c r="J197" s="12">
        <v>3.6059999999999999</v>
      </c>
      <c r="K197" s="44" t="s">
        <v>732</v>
      </c>
      <c r="L197" s="9" t="str">
        <f t="shared" si="27"/>
        <v>Yes</v>
      </c>
    </row>
    <row r="198" spans="1:12" x14ac:dyDescent="0.2">
      <c r="A198" s="50" t="s">
        <v>1561</v>
      </c>
      <c r="B198" s="34" t="s">
        <v>217</v>
      </c>
      <c r="C198" s="35">
        <v>3.0838612367999998</v>
      </c>
      <c r="D198" s="43" t="str">
        <f t="shared" si="24"/>
        <v>N/A</v>
      </c>
      <c r="E198" s="35">
        <v>3.2364698647000001</v>
      </c>
      <c r="F198" s="43" t="str">
        <f t="shared" si="25"/>
        <v>N/A</v>
      </c>
      <c r="G198" s="35">
        <v>3.1503355704999998</v>
      </c>
      <c r="H198" s="43" t="str">
        <f t="shared" si="26"/>
        <v>N/A</v>
      </c>
      <c r="I198" s="12">
        <v>4.9489999999999998</v>
      </c>
      <c r="J198" s="12">
        <v>-2.66</v>
      </c>
      <c r="K198" s="44" t="s">
        <v>732</v>
      </c>
      <c r="L198" s="9" t="str">
        <f t="shared" si="27"/>
        <v>Yes</v>
      </c>
    </row>
    <row r="199" spans="1:12" x14ac:dyDescent="0.2">
      <c r="A199" s="45" t="s">
        <v>1562</v>
      </c>
      <c r="B199" s="34" t="s">
        <v>217</v>
      </c>
      <c r="C199" s="35">
        <v>196.05366194999999</v>
      </c>
      <c r="D199" s="43" t="str">
        <f t="shared" si="24"/>
        <v>N/A</v>
      </c>
      <c r="E199" s="35">
        <v>103.11028315999999</v>
      </c>
      <c r="F199" s="43" t="str">
        <f t="shared" si="25"/>
        <v>N/A</v>
      </c>
      <c r="G199" s="35">
        <v>150.42795389</v>
      </c>
      <c r="H199" s="43" t="str">
        <f t="shared" si="26"/>
        <v>N/A</v>
      </c>
      <c r="I199" s="12">
        <v>-47.4</v>
      </c>
      <c r="J199" s="12">
        <v>45.89</v>
      </c>
      <c r="K199" s="44" t="s">
        <v>732</v>
      </c>
      <c r="L199" s="9" t="str">
        <f t="shared" si="27"/>
        <v>No</v>
      </c>
    </row>
    <row r="200" spans="1:12" x14ac:dyDescent="0.2">
      <c r="A200" s="50" t="s">
        <v>1563</v>
      </c>
      <c r="B200" s="34" t="s">
        <v>217</v>
      </c>
      <c r="C200" s="35">
        <v>188.70832328</v>
      </c>
      <c r="D200" s="43" t="str">
        <f t="shared" si="24"/>
        <v>N/A</v>
      </c>
      <c r="E200" s="35">
        <v>65.821207430000001</v>
      </c>
      <c r="F200" s="43" t="str">
        <f t="shared" si="25"/>
        <v>N/A</v>
      </c>
      <c r="G200" s="35">
        <v>27.189440994000002</v>
      </c>
      <c r="H200" s="43" t="str">
        <f t="shared" si="26"/>
        <v>N/A</v>
      </c>
      <c r="I200" s="12">
        <v>-65.099999999999994</v>
      </c>
      <c r="J200" s="12">
        <v>-58.7</v>
      </c>
      <c r="K200" s="44" t="s">
        <v>732</v>
      </c>
      <c r="L200" s="9" t="str">
        <f t="shared" si="27"/>
        <v>No</v>
      </c>
    </row>
    <row r="201" spans="1:12" x14ac:dyDescent="0.2">
      <c r="A201" s="50" t="s">
        <v>1564</v>
      </c>
      <c r="B201" s="34" t="s">
        <v>217</v>
      </c>
      <c r="C201" s="35">
        <v>215.42566708999999</v>
      </c>
      <c r="D201" s="43" t="str">
        <f t="shared" si="24"/>
        <v>N/A</v>
      </c>
      <c r="E201" s="35">
        <v>170.50279330000001</v>
      </c>
      <c r="F201" s="43" t="str">
        <f t="shared" si="25"/>
        <v>N/A</v>
      </c>
      <c r="G201" s="35">
        <v>258.35405405</v>
      </c>
      <c r="H201" s="43" t="str">
        <f t="shared" si="26"/>
        <v>N/A</v>
      </c>
      <c r="I201" s="12">
        <v>-20.9</v>
      </c>
      <c r="J201" s="12">
        <v>51.52</v>
      </c>
      <c r="K201" s="44" t="s">
        <v>732</v>
      </c>
      <c r="L201" s="9" t="str">
        <f t="shared" si="27"/>
        <v>No</v>
      </c>
    </row>
    <row r="202" spans="1:12" x14ac:dyDescent="0.2">
      <c r="A202" s="50" t="s">
        <v>1565</v>
      </c>
      <c r="B202" s="34" t="s">
        <v>217</v>
      </c>
      <c r="C202" s="35" t="s">
        <v>1743</v>
      </c>
      <c r="D202" s="43" t="str">
        <f t="shared" si="24"/>
        <v>N/A</v>
      </c>
      <c r="E202" s="35">
        <v>133</v>
      </c>
      <c r="F202" s="43" t="str">
        <f t="shared" si="25"/>
        <v>N/A</v>
      </c>
      <c r="G202" s="35" t="s">
        <v>1743</v>
      </c>
      <c r="H202" s="43" t="str">
        <f t="shared" si="26"/>
        <v>N/A</v>
      </c>
      <c r="I202" s="12" t="s">
        <v>1743</v>
      </c>
      <c r="J202" s="12" t="s">
        <v>1743</v>
      </c>
      <c r="K202" s="44" t="s">
        <v>732</v>
      </c>
      <c r="L202" s="9" t="str">
        <f t="shared" si="27"/>
        <v>N/A</v>
      </c>
    </row>
    <row r="203" spans="1:12" x14ac:dyDescent="0.2">
      <c r="A203" s="50" t="s">
        <v>1566</v>
      </c>
      <c r="B203" s="34" t="s">
        <v>217</v>
      </c>
      <c r="C203" s="35">
        <v>173.5</v>
      </c>
      <c r="D203" s="43" t="str">
        <f t="shared" si="24"/>
        <v>N/A</v>
      </c>
      <c r="E203" s="35">
        <v>76.75</v>
      </c>
      <c r="F203" s="43" t="str">
        <f t="shared" si="25"/>
        <v>N/A</v>
      </c>
      <c r="G203" s="35">
        <v>25.5</v>
      </c>
      <c r="H203" s="43" t="str">
        <f t="shared" si="26"/>
        <v>N/A</v>
      </c>
      <c r="I203" s="12">
        <v>-55.8</v>
      </c>
      <c r="J203" s="12">
        <v>-66.8</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-75</v>
      </c>
      <c r="J204" s="12">
        <v>0</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11</v>
      </c>
      <c r="H205" s="43" t="str">
        <f t="shared" si="30"/>
        <v>N/A</v>
      </c>
      <c r="I205" s="12">
        <v>-66.7</v>
      </c>
      <c r="J205" s="12">
        <v>166.7</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-40</v>
      </c>
      <c r="J206" s="12">
        <v>166.7</v>
      </c>
      <c r="K206" s="14" t="s">
        <v>217</v>
      </c>
      <c r="L206" s="9" t="str">
        <f t="shared" si="31"/>
        <v>N/A</v>
      </c>
    </row>
    <row r="207" spans="1:12" ht="25.5" x14ac:dyDescent="0.2">
      <c r="A207" s="45" t="s">
        <v>1567</v>
      </c>
      <c r="B207" s="34" t="s">
        <v>217</v>
      </c>
      <c r="C207" s="35">
        <v>11</v>
      </c>
      <c r="D207" s="43" t="str">
        <f t="shared" si="28"/>
        <v>N/A</v>
      </c>
      <c r="E207" s="35">
        <v>11</v>
      </c>
      <c r="F207" s="43" t="str">
        <f t="shared" si="29"/>
        <v>N/A</v>
      </c>
      <c r="G207" s="35">
        <v>11</v>
      </c>
      <c r="H207" s="43" t="str">
        <f t="shared" si="30"/>
        <v>N/A</v>
      </c>
      <c r="I207" s="12">
        <v>100</v>
      </c>
      <c r="J207" s="12">
        <v>100</v>
      </c>
      <c r="K207" s="14" t="s">
        <v>217</v>
      </c>
      <c r="L207" s="9" t="str">
        <f t="shared" si="31"/>
        <v>N/A</v>
      </c>
    </row>
    <row r="208" spans="1:12" x14ac:dyDescent="0.2">
      <c r="A208" s="45" t="s">
        <v>1615</v>
      </c>
      <c r="B208" s="34" t="s">
        <v>217</v>
      </c>
      <c r="C208" s="35">
        <v>11</v>
      </c>
      <c r="D208" s="43" t="str">
        <f t="shared" si="28"/>
        <v>N/A</v>
      </c>
      <c r="E208" s="35">
        <v>0</v>
      </c>
      <c r="F208" s="43" t="str">
        <f t="shared" si="29"/>
        <v>N/A</v>
      </c>
      <c r="G208" s="35">
        <v>0</v>
      </c>
      <c r="H208" s="43" t="str">
        <f t="shared" si="30"/>
        <v>N/A</v>
      </c>
      <c r="I208" s="12">
        <v>-100</v>
      </c>
      <c r="J208" s="12" t="s">
        <v>1743</v>
      </c>
      <c r="K208" s="14" t="s">
        <v>217</v>
      </c>
      <c r="L208" s="9" t="str">
        <f t="shared" si="31"/>
        <v>N/A</v>
      </c>
    </row>
    <row r="209" spans="1:12" x14ac:dyDescent="0.2">
      <c r="A209" s="45" t="s">
        <v>1616</v>
      </c>
      <c r="B209" s="34" t="s">
        <v>217</v>
      </c>
      <c r="C209" s="35">
        <v>17</v>
      </c>
      <c r="D209" s="43" t="str">
        <f t="shared" si="28"/>
        <v>N/A</v>
      </c>
      <c r="E209" s="35">
        <v>36</v>
      </c>
      <c r="F209" s="43" t="str">
        <f t="shared" si="29"/>
        <v>N/A</v>
      </c>
      <c r="G209" s="35">
        <v>22</v>
      </c>
      <c r="H209" s="43" t="str">
        <f t="shared" si="30"/>
        <v>N/A</v>
      </c>
      <c r="I209" s="12">
        <v>111.8</v>
      </c>
      <c r="J209" s="12">
        <v>-38.9</v>
      </c>
      <c r="K209" s="14" t="s">
        <v>217</v>
      </c>
      <c r="L209" s="9" t="str">
        <f t="shared" si="31"/>
        <v>N/A</v>
      </c>
    </row>
    <row r="210" spans="1:12" x14ac:dyDescent="0.2">
      <c r="A210" s="45" t="s">
        <v>125</v>
      </c>
      <c r="B210" s="34" t="s">
        <v>217</v>
      </c>
      <c r="C210" s="46">
        <v>2225978</v>
      </c>
      <c r="D210" s="43" t="str">
        <f t="shared" si="28"/>
        <v>N/A</v>
      </c>
      <c r="E210" s="46">
        <v>1306295</v>
      </c>
      <c r="F210" s="43" t="str">
        <f t="shared" si="29"/>
        <v>N/A</v>
      </c>
      <c r="G210" s="46">
        <v>1181018</v>
      </c>
      <c r="H210" s="43" t="str">
        <f t="shared" si="30"/>
        <v>N/A</v>
      </c>
      <c r="I210" s="12">
        <v>-41.3</v>
      </c>
      <c r="J210" s="12">
        <v>-9.59</v>
      </c>
      <c r="K210" s="14" t="s">
        <v>217</v>
      </c>
      <c r="L210" s="9" t="str">
        <f t="shared" si="31"/>
        <v>N/A</v>
      </c>
    </row>
    <row r="211" spans="1:12" x14ac:dyDescent="0.2">
      <c r="A211" s="45" t="s">
        <v>1617</v>
      </c>
      <c r="B211" s="34" t="s">
        <v>217</v>
      </c>
      <c r="C211" s="46">
        <v>2083354</v>
      </c>
      <c r="D211" s="43" t="str">
        <f t="shared" si="28"/>
        <v>N/A</v>
      </c>
      <c r="E211" s="46">
        <v>1261813</v>
      </c>
      <c r="F211" s="43" t="str">
        <f t="shared" si="29"/>
        <v>N/A</v>
      </c>
      <c r="G211" s="46">
        <v>1139800</v>
      </c>
      <c r="H211" s="43" t="str">
        <f t="shared" si="30"/>
        <v>N/A</v>
      </c>
      <c r="I211" s="12">
        <v>-39.4</v>
      </c>
      <c r="J211" s="12">
        <v>-9.67</v>
      </c>
      <c r="K211" s="14" t="s">
        <v>217</v>
      </c>
      <c r="L211" s="9" t="str">
        <f t="shared" si="31"/>
        <v>N/A</v>
      </c>
    </row>
    <row r="212" spans="1:12" x14ac:dyDescent="0.2">
      <c r="A212" s="45" t="s">
        <v>1568</v>
      </c>
      <c r="B212" s="34" t="s">
        <v>217</v>
      </c>
      <c r="C212" s="46">
        <v>307042</v>
      </c>
      <c r="D212" s="43" t="str">
        <f t="shared" si="28"/>
        <v>N/A</v>
      </c>
      <c r="E212" s="46">
        <v>454234</v>
      </c>
      <c r="F212" s="43" t="str">
        <f t="shared" si="29"/>
        <v>N/A</v>
      </c>
      <c r="G212" s="46">
        <v>453862</v>
      </c>
      <c r="H212" s="43" t="str">
        <f t="shared" si="30"/>
        <v>N/A</v>
      </c>
      <c r="I212" s="12">
        <v>47.94</v>
      </c>
      <c r="J212" s="12">
        <v>-8.2000000000000003E-2</v>
      </c>
      <c r="K212" s="14" t="s">
        <v>217</v>
      </c>
      <c r="L212" s="9" t="str">
        <f t="shared" si="31"/>
        <v>N/A</v>
      </c>
    </row>
    <row r="213" spans="1:12" x14ac:dyDescent="0.2">
      <c r="A213" s="45" t="s">
        <v>1618</v>
      </c>
      <c r="B213" s="34" t="s">
        <v>217</v>
      </c>
      <c r="C213" s="46">
        <v>1397752</v>
      </c>
      <c r="D213" s="43" t="str">
        <f t="shared" si="28"/>
        <v>N/A</v>
      </c>
      <c r="E213" s="46">
        <v>27166</v>
      </c>
      <c r="F213" s="43" t="str">
        <f t="shared" si="29"/>
        <v>N/A</v>
      </c>
      <c r="G213" s="46">
        <v>41513</v>
      </c>
      <c r="H213" s="43" t="str">
        <f t="shared" si="30"/>
        <v>N/A</v>
      </c>
      <c r="I213" s="12">
        <v>-98.1</v>
      </c>
      <c r="J213" s="12">
        <v>52.81</v>
      </c>
      <c r="K213" s="14" t="s">
        <v>217</v>
      </c>
      <c r="L213" s="9" t="str">
        <f t="shared" si="31"/>
        <v>N/A</v>
      </c>
    </row>
    <row r="214" spans="1:12" x14ac:dyDescent="0.2">
      <c r="A214" s="50" t="s">
        <v>1619</v>
      </c>
      <c r="B214" s="34" t="s">
        <v>217</v>
      </c>
      <c r="C214" s="46">
        <v>249014</v>
      </c>
      <c r="D214" s="43" t="str">
        <f t="shared" si="28"/>
        <v>N/A</v>
      </c>
      <c r="E214" s="46">
        <v>300174</v>
      </c>
      <c r="F214" s="43" t="str">
        <f t="shared" si="29"/>
        <v>N/A</v>
      </c>
      <c r="G214" s="46">
        <v>287540</v>
      </c>
      <c r="H214" s="43" t="str">
        <f t="shared" si="30"/>
        <v>N/A</v>
      </c>
      <c r="I214" s="12">
        <v>20.55</v>
      </c>
      <c r="J214" s="12">
        <v>-4.21</v>
      </c>
      <c r="K214" s="14" t="s">
        <v>217</v>
      </c>
      <c r="L214" s="9" t="str">
        <f t="shared" si="31"/>
        <v>N/A</v>
      </c>
    </row>
    <row r="215" spans="1:12" ht="25.5" x14ac:dyDescent="0.2">
      <c r="A215" s="45" t="s">
        <v>1382</v>
      </c>
      <c r="B215" s="34" t="s">
        <v>217</v>
      </c>
      <c r="C215" s="46">
        <v>3044218</v>
      </c>
      <c r="D215" s="43" t="str">
        <f t="shared" ref="D215:D229" si="32">IF($B215="N/A","N/A",IF(C215&gt;10,"No",IF(C215&lt;-10,"No","Yes")))</f>
        <v>N/A</v>
      </c>
      <c r="E215" s="46">
        <v>3090614</v>
      </c>
      <c r="F215" s="43" t="str">
        <f t="shared" ref="F215:F229" si="33">IF($B215="N/A","N/A",IF(E215&gt;10,"No",IF(E215&lt;-10,"No","Yes")))</f>
        <v>N/A</v>
      </c>
      <c r="G215" s="46">
        <v>2850288</v>
      </c>
      <c r="H215" s="43" t="str">
        <f t="shared" ref="H215:H229" si="34">IF($B215="N/A","N/A",IF(G215&gt;10,"No",IF(G215&lt;-10,"No","Yes")))</f>
        <v>N/A</v>
      </c>
      <c r="I215" s="12">
        <v>1.524</v>
      </c>
      <c r="J215" s="12">
        <v>-7.78</v>
      </c>
      <c r="K215" s="44" t="s">
        <v>732</v>
      </c>
      <c r="L215" s="9" t="str">
        <f t="shared" ref="L215:L229" si="35">IF(J215="Div by 0", "N/A", IF(K215="N/A","N/A", IF(J215&gt;VALUE(MID(K215,1,2)), "No", IF(J215&lt;-1*VALUE(MID(K215,1,2)), "No", "Yes"))))</f>
        <v>Yes</v>
      </c>
    </row>
    <row r="216" spans="1:12" x14ac:dyDescent="0.2">
      <c r="A216" s="45" t="s">
        <v>649</v>
      </c>
      <c r="B216" s="34" t="s">
        <v>217</v>
      </c>
      <c r="C216" s="35">
        <v>6170</v>
      </c>
      <c r="D216" s="43" t="str">
        <f t="shared" si="32"/>
        <v>N/A</v>
      </c>
      <c r="E216" s="35">
        <v>6275</v>
      </c>
      <c r="F216" s="43" t="str">
        <f t="shared" si="33"/>
        <v>N/A</v>
      </c>
      <c r="G216" s="35">
        <v>5656</v>
      </c>
      <c r="H216" s="43" t="str">
        <f t="shared" si="34"/>
        <v>N/A</v>
      </c>
      <c r="I216" s="12">
        <v>1.702</v>
      </c>
      <c r="J216" s="12">
        <v>-9.86</v>
      </c>
      <c r="K216" s="44" t="s">
        <v>732</v>
      </c>
      <c r="L216" s="9" t="str">
        <f t="shared" si="35"/>
        <v>Yes</v>
      </c>
    </row>
    <row r="217" spans="1:12" ht="25.5" x14ac:dyDescent="0.2">
      <c r="A217" s="45" t="s">
        <v>1383</v>
      </c>
      <c r="B217" s="34" t="s">
        <v>217</v>
      </c>
      <c r="C217" s="46">
        <v>493.39027553</v>
      </c>
      <c r="D217" s="43" t="str">
        <f t="shared" si="32"/>
        <v>N/A</v>
      </c>
      <c r="E217" s="46">
        <v>492.52812748999997</v>
      </c>
      <c r="F217" s="43" t="str">
        <f t="shared" si="33"/>
        <v>N/A</v>
      </c>
      <c r="G217" s="46">
        <v>503.94059406000002</v>
      </c>
      <c r="H217" s="43" t="str">
        <f t="shared" si="34"/>
        <v>N/A</v>
      </c>
      <c r="I217" s="12">
        <v>-0.17499999999999999</v>
      </c>
      <c r="J217" s="12">
        <v>2.3170000000000002</v>
      </c>
      <c r="K217" s="44" t="s">
        <v>732</v>
      </c>
      <c r="L217" s="9" t="str">
        <f t="shared" si="35"/>
        <v>Yes</v>
      </c>
    </row>
    <row r="218" spans="1:12" ht="25.5" x14ac:dyDescent="0.2">
      <c r="A218" s="45" t="s">
        <v>1384</v>
      </c>
      <c r="B218" s="34" t="s">
        <v>217</v>
      </c>
      <c r="C218" s="46">
        <v>18622</v>
      </c>
      <c r="D218" s="43" t="str">
        <f t="shared" si="32"/>
        <v>N/A</v>
      </c>
      <c r="E218" s="46">
        <v>18857</v>
      </c>
      <c r="F218" s="43" t="str">
        <f t="shared" si="33"/>
        <v>N/A</v>
      </c>
      <c r="G218" s="46">
        <v>19938</v>
      </c>
      <c r="H218" s="43" t="str">
        <f t="shared" si="34"/>
        <v>N/A</v>
      </c>
      <c r="I218" s="12">
        <v>1.262</v>
      </c>
      <c r="J218" s="12">
        <v>5.7329999999999997</v>
      </c>
      <c r="K218" s="44" t="s">
        <v>732</v>
      </c>
      <c r="L218" s="9" t="str">
        <f t="shared" si="35"/>
        <v>Yes</v>
      </c>
    </row>
    <row r="219" spans="1:12" x14ac:dyDescent="0.2">
      <c r="A219" s="45" t="s">
        <v>516</v>
      </c>
      <c r="B219" s="34" t="s">
        <v>217</v>
      </c>
      <c r="C219" s="35">
        <v>176</v>
      </c>
      <c r="D219" s="43" t="str">
        <f t="shared" si="32"/>
        <v>N/A</v>
      </c>
      <c r="E219" s="35">
        <v>155</v>
      </c>
      <c r="F219" s="43" t="str">
        <f t="shared" si="33"/>
        <v>N/A</v>
      </c>
      <c r="G219" s="35">
        <v>94</v>
      </c>
      <c r="H219" s="43" t="str">
        <f t="shared" si="34"/>
        <v>N/A</v>
      </c>
      <c r="I219" s="12">
        <v>-11.9</v>
      </c>
      <c r="J219" s="12">
        <v>-39.4</v>
      </c>
      <c r="K219" s="44" t="s">
        <v>732</v>
      </c>
      <c r="L219" s="9" t="str">
        <f t="shared" si="35"/>
        <v>No</v>
      </c>
    </row>
    <row r="220" spans="1:12" ht="25.5" x14ac:dyDescent="0.2">
      <c r="A220" s="45" t="s">
        <v>1385</v>
      </c>
      <c r="B220" s="34" t="s">
        <v>217</v>
      </c>
      <c r="C220" s="46">
        <v>105.80681817999999</v>
      </c>
      <c r="D220" s="43" t="str">
        <f t="shared" si="32"/>
        <v>N/A</v>
      </c>
      <c r="E220" s="46">
        <v>121.65806452</v>
      </c>
      <c r="F220" s="43" t="str">
        <f t="shared" si="33"/>
        <v>N/A</v>
      </c>
      <c r="G220" s="46">
        <v>212.10638298000001</v>
      </c>
      <c r="H220" s="43" t="str">
        <f t="shared" si="34"/>
        <v>N/A</v>
      </c>
      <c r="I220" s="12">
        <v>14.98</v>
      </c>
      <c r="J220" s="12">
        <v>74.349999999999994</v>
      </c>
      <c r="K220" s="44" t="s">
        <v>732</v>
      </c>
      <c r="L220" s="9" t="str">
        <f t="shared" si="35"/>
        <v>No</v>
      </c>
    </row>
    <row r="221" spans="1:12" ht="25.5" x14ac:dyDescent="0.2">
      <c r="A221" s="45" t="s">
        <v>1386</v>
      </c>
      <c r="B221" s="34" t="s">
        <v>217</v>
      </c>
      <c r="C221" s="46">
        <v>3954565</v>
      </c>
      <c r="D221" s="43" t="str">
        <f t="shared" si="32"/>
        <v>N/A</v>
      </c>
      <c r="E221" s="46">
        <v>2422027</v>
      </c>
      <c r="F221" s="43" t="str">
        <f t="shared" si="33"/>
        <v>N/A</v>
      </c>
      <c r="G221" s="46">
        <v>2344534</v>
      </c>
      <c r="H221" s="43" t="str">
        <f t="shared" si="34"/>
        <v>N/A</v>
      </c>
      <c r="I221" s="12">
        <v>-38.799999999999997</v>
      </c>
      <c r="J221" s="12">
        <v>-3.2</v>
      </c>
      <c r="K221" s="44" t="s">
        <v>732</v>
      </c>
      <c r="L221" s="9" t="str">
        <f t="shared" si="35"/>
        <v>Yes</v>
      </c>
    </row>
    <row r="222" spans="1:12" x14ac:dyDescent="0.2">
      <c r="A222" s="45" t="s">
        <v>517</v>
      </c>
      <c r="B222" s="34" t="s">
        <v>217</v>
      </c>
      <c r="C222" s="35">
        <v>10619</v>
      </c>
      <c r="D222" s="43" t="str">
        <f t="shared" si="32"/>
        <v>N/A</v>
      </c>
      <c r="E222" s="35">
        <v>6574</v>
      </c>
      <c r="F222" s="43" t="str">
        <f t="shared" si="33"/>
        <v>N/A</v>
      </c>
      <c r="G222" s="35">
        <v>5907</v>
      </c>
      <c r="H222" s="43" t="str">
        <f t="shared" si="34"/>
        <v>N/A</v>
      </c>
      <c r="I222" s="12">
        <v>-38.1</v>
      </c>
      <c r="J222" s="12">
        <v>-10.1</v>
      </c>
      <c r="K222" s="44" t="s">
        <v>732</v>
      </c>
      <c r="L222" s="9" t="str">
        <f t="shared" si="35"/>
        <v>Yes</v>
      </c>
    </row>
    <row r="223" spans="1:12" ht="25.5" x14ac:dyDescent="0.2">
      <c r="A223" s="45" t="s">
        <v>1387</v>
      </c>
      <c r="B223" s="34" t="s">
        <v>217</v>
      </c>
      <c r="C223" s="46">
        <v>372.40465203999997</v>
      </c>
      <c r="D223" s="43" t="str">
        <f t="shared" si="32"/>
        <v>N/A</v>
      </c>
      <c r="E223" s="46">
        <v>368.42515972000001</v>
      </c>
      <c r="F223" s="43" t="str">
        <f t="shared" si="33"/>
        <v>N/A</v>
      </c>
      <c r="G223" s="46">
        <v>396.90773658000001</v>
      </c>
      <c r="H223" s="43" t="str">
        <f t="shared" si="34"/>
        <v>N/A</v>
      </c>
      <c r="I223" s="12">
        <v>-1.07</v>
      </c>
      <c r="J223" s="12">
        <v>7.7309999999999999</v>
      </c>
      <c r="K223" s="44" t="s">
        <v>732</v>
      </c>
      <c r="L223" s="9" t="str">
        <f t="shared" si="35"/>
        <v>Yes</v>
      </c>
    </row>
    <row r="224" spans="1:12" ht="25.5" x14ac:dyDescent="0.2">
      <c r="A224" s="45" t="s">
        <v>1388</v>
      </c>
      <c r="B224" s="34" t="s">
        <v>217</v>
      </c>
      <c r="C224" s="46">
        <v>72542205</v>
      </c>
      <c r="D224" s="43" t="str">
        <f t="shared" si="32"/>
        <v>N/A</v>
      </c>
      <c r="E224" s="46">
        <v>68805682</v>
      </c>
      <c r="F224" s="43" t="str">
        <f t="shared" si="33"/>
        <v>N/A</v>
      </c>
      <c r="G224" s="46">
        <v>72316482</v>
      </c>
      <c r="H224" s="43" t="str">
        <f t="shared" si="34"/>
        <v>N/A</v>
      </c>
      <c r="I224" s="12">
        <v>-5.15</v>
      </c>
      <c r="J224" s="12">
        <v>5.1020000000000003</v>
      </c>
      <c r="K224" s="44" t="s">
        <v>732</v>
      </c>
      <c r="L224" s="9" t="str">
        <f t="shared" si="35"/>
        <v>Yes</v>
      </c>
    </row>
    <row r="225" spans="1:12" x14ac:dyDescent="0.2">
      <c r="A225" s="45" t="s">
        <v>518</v>
      </c>
      <c r="B225" s="34" t="s">
        <v>217</v>
      </c>
      <c r="C225" s="35">
        <v>44361</v>
      </c>
      <c r="D225" s="43" t="str">
        <f t="shared" si="32"/>
        <v>N/A</v>
      </c>
      <c r="E225" s="35">
        <v>40955</v>
      </c>
      <c r="F225" s="43" t="str">
        <f t="shared" si="33"/>
        <v>N/A</v>
      </c>
      <c r="G225" s="35">
        <v>41935</v>
      </c>
      <c r="H225" s="43" t="str">
        <f t="shared" si="34"/>
        <v>N/A</v>
      </c>
      <c r="I225" s="12">
        <v>-7.68</v>
      </c>
      <c r="J225" s="12">
        <v>2.3929999999999998</v>
      </c>
      <c r="K225" s="44" t="s">
        <v>732</v>
      </c>
      <c r="L225" s="9" t="str">
        <f t="shared" si="35"/>
        <v>Yes</v>
      </c>
    </row>
    <row r="226" spans="1:12" ht="25.5" x14ac:dyDescent="0.2">
      <c r="A226" s="45" t="s">
        <v>1389</v>
      </c>
      <c r="B226" s="34" t="s">
        <v>217</v>
      </c>
      <c r="C226" s="46">
        <v>1635.2698316000001</v>
      </c>
      <c r="D226" s="43" t="str">
        <f t="shared" si="32"/>
        <v>N/A</v>
      </c>
      <c r="E226" s="46">
        <v>1680.0313025999999</v>
      </c>
      <c r="F226" s="43" t="str">
        <f t="shared" si="33"/>
        <v>N/A</v>
      </c>
      <c r="G226" s="46">
        <v>1724.4898533</v>
      </c>
      <c r="H226" s="43" t="str">
        <f t="shared" si="34"/>
        <v>N/A</v>
      </c>
      <c r="I226" s="12">
        <v>2.7370000000000001</v>
      </c>
      <c r="J226" s="12">
        <v>2.6459999999999999</v>
      </c>
      <c r="K226" s="44" t="s">
        <v>732</v>
      </c>
      <c r="L226" s="9" t="str">
        <f t="shared" si="35"/>
        <v>Yes</v>
      </c>
    </row>
    <row r="227" spans="1:12" ht="25.5" x14ac:dyDescent="0.2">
      <c r="A227" s="45" t="s">
        <v>1390</v>
      </c>
      <c r="B227" s="34" t="s">
        <v>217</v>
      </c>
      <c r="C227" s="46">
        <v>234490845</v>
      </c>
      <c r="D227" s="43" t="str">
        <f t="shared" si="32"/>
        <v>N/A</v>
      </c>
      <c r="E227" s="46">
        <v>201473576</v>
      </c>
      <c r="F227" s="43" t="str">
        <f t="shared" si="33"/>
        <v>N/A</v>
      </c>
      <c r="G227" s="46">
        <v>200820227</v>
      </c>
      <c r="H227" s="43" t="str">
        <f t="shared" si="34"/>
        <v>N/A</v>
      </c>
      <c r="I227" s="12">
        <v>-14.1</v>
      </c>
      <c r="J227" s="12">
        <v>-0.32400000000000001</v>
      </c>
      <c r="K227" s="44" t="s">
        <v>732</v>
      </c>
      <c r="L227" s="9" t="str">
        <f t="shared" si="35"/>
        <v>Yes</v>
      </c>
    </row>
    <row r="228" spans="1:12" ht="25.5" x14ac:dyDescent="0.2">
      <c r="A228" s="45" t="s">
        <v>519</v>
      </c>
      <c r="B228" s="34" t="s">
        <v>217</v>
      </c>
      <c r="C228" s="35">
        <v>6155</v>
      </c>
      <c r="D228" s="43" t="str">
        <f t="shared" si="32"/>
        <v>N/A</v>
      </c>
      <c r="E228" s="35">
        <v>7543</v>
      </c>
      <c r="F228" s="43" t="str">
        <f t="shared" si="33"/>
        <v>N/A</v>
      </c>
      <c r="G228" s="35">
        <v>3140</v>
      </c>
      <c r="H228" s="43" t="str">
        <f t="shared" si="34"/>
        <v>N/A</v>
      </c>
      <c r="I228" s="12">
        <v>22.55</v>
      </c>
      <c r="J228" s="12">
        <v>-58.4</v>
      </c>
      <c r="K228" s="44" t="s">
        <v>732</v>
      </c>
      <c r="L228" s="9" t="str">
        <f t="shared" si="35"/>
        <v>No</v>
      </c>
    </row>
    <row r="229" spans="1:12" ht="25.5" x14ac:dyDescent="0.2">
      <c r="A229" s="45" t="s">
        <v>1391</v>
      </c>
      <c r="B229" s="34" t="s">
        <v>217</v>
      </c>
      <c r="C229" s="46">
        <v>38097.619009000002</v>
      </c>
      <c r="D229" s="43" t="str">
        <f t="shared" si="32"/>
        <v>N/A</v>
      </c>
      <c r="E229" s="46">
        <v>26710.006098000002</v>
      </c>
      <c r="F229" s="43" t="str">
        <f t="shared" si="33"/>
        <v>N/A</v>
      </c>
      <c r="G229" s="46">
        <v>63955.486305999999</v>
      </c>
      <c r="H229" s="43" t="str">
        <f t="shared" si="34"/>
        <v>N/A</v>
      </c>
      <c r="I229" s="12">
        <v>-29.9</v>
      </c>
      <c r="J229" s="12">
        <v>139.4</v>
      </c>
      <c r="K229" s="44" t="s">
        <v>732</v>
      </c>
      <c r="L229" s="9" t="str">
        <f t="shared" si="35"/>
        <v>No</v>
      </c>
    </row>
    <row r="230" spans="1:12" x14ac:dyDescent="0.2">
      <c r="A230" s="4" t="s">
        <v>1392</v>
      </c>
      <c r="B230" s="34" t="s">
        <v>217</v>
      </c>
      <c r="C230" s="51">
        <v>376442770</v>
      </c>
      <c r="D230" s="43" t="str">
        <f t="shared" ref="D230:D253" si="36">IF($B230="N/A","N/A",IF(C230&gt;10,"No",IF(C230&lt;-10,"No","Yes")))</f>
        <v>N/A</v>
      </c>
      <c r="E230" s="51">
        <v>213050346</v>
      </c>
      <c r="F230" s="43" t="str">
        <f t="shared" ref="F230:F253" si="37">IF($B230="N/A","N/A",IF(E230&gt;10,"No",IF(E230&lt;-10,"No","Yes")))</f>
        <v>N/A</v>
      </c>
      <c r="G230" s="51">
        <v>201711284</v>
      </c>
      <c r="H230" s="43" t="str">
        <f t="shared" ref="H230:H253" si="38">IF($B230="N/A","N/A",IF(G230&gt;10,"No",IF(G230&lt;-10,"No","Yes")))</f>
        <v>N/A</v>
      </c>
      <c r="I230" s="12">
        <v>-43.4</v>
      </c>
      <c r="J230" s="12">
        <v>-5.32</v>
      </c>
      <c r="K230" s="44" t="s">
        <v>732</v>
      </c>
      <c r="L230" s="9" t="str">
        <f t="shared" ref="L230:L253" si="39">IF(J230="Div by 0", "N/A", IF(K230="N/A","N/A", IF(J230&gt;VALUE(MID(K230,1,2)), "No", IF(J230&lt;-1*VALUE(MID(K230,1,2)), "No", "Yes"))))</f>
        <v>Yes</v>
      </c>
    </row>
    <row r="231" spans="1:12" x14ac:dyDescent="0.2">
      <c r="A231" s="4" t="s">
        <v>1569</v>
      </c>
      <c r="B231" s="34" t="s">
        <v>217</v>
      </c>
      <c r="C231" s="49">
        <v>15375</v>
      </c>
      <c r="D231" s="49" t="str">
        <f t="shared" si="36"/>
        <v>N/A</v>
      </c>
      <c r="E231" s="49">
        <v>9612</v>
      </c>
      <c r="F231" s="49" t="str">
        <f t="shared" si="37"/>
        <v>N/A</v>
      </c>
      <c r="G231" s="49">
        <v>3467</v>
      </c>
      <c r="H231" s="43" t="str">
        <f t="shared" si="38"/>
        <v>N/A</v>
      </c>
      <c r="I231" s="12">
        <v>-37.5</v>
      </c>
      <c r="J231" s="12">
        <v>-63.9</v>
      </c>
      <c r="K231" s="44" t="s">
        <v>732</v>
      </c>
      <c r="L231" s="9" t="str">
        <f t="shared" si="39"/>
        <v>No</v>
      </c>
    </row>
    <row r="232" spans="1:12" x14ac:dyDescent="0.2">
      <c r="A232" s="4" t="s">
        <v>1570</v>
      </c>
      <c r="B232" s="34" t="s">
        <v>217</v>
      </c>
      <c r="C232" s="51">
        <v>24484.082601999999</v>
      </c>
      <c r="D232" s="43" t="str">
        <f t="shared" si="36"/>
        <v>N/A</v>
      </c>
      <c r="E232" s="51">
        <v>22165.038077000001</v>
      </c>
      <c r="F232" s="43" t="str">
        <f t="shared" si="37"/>
        <v>N/A</v>
      </c>
      <c r="G232" s="51">
        <v>58180.353043000003</v>
      </c>
      <c r="H232" s="43" t="str">
        <f t="shared" si="38"/>
        <v>N/A</v>
      </c>
      <c r="I232" s="12">
        <v>-9.4700000000000006</v>
      </c>
      <c r="J232" s="12">
        <v>162.5</v>
      </c>
      <c r="K232" s="44" t="s">
        <v>732</v>
      </c>
      <c r="L232" s="9" t="str">
        <f t="shared" si="39"/>
        <v>No</v>
      </c>
    </row>
    <row r="233" spans="1:12" x14ac:dyDescent="0.2">
      <c r="A233" s="52" t="s">
        <v>1571</v>
      </c>
      <c r="B233" s="34" t="s">
        <v>217</v>
      </c>
      <c r="C233" s="51">
        <v>16165.424779999999</v>
      </c>
      <c r="D233" s="43" t="str">
        <f t="shared" si="36"/>
        <v>N/A</v>
      </c>
      <c r="E233" s="51">
        <v>5434.3640699999996</v>
      </c>
      <c r="F233" s="43" t="str">
        <f t="shared" si="37"/>
        <v>N/A</v>
      </c>
      <c r="G233" s="51">
        <v>22849.82963</v>
      </c>
      <c r="H233" s="43" t="str">
        <f t="shared" si="38"/>
        <v>N/A</v>
      </c>
      <c r="I233" s="12">
        <v>-66.400000000000006</v>
      </c>
      <c r="J233" s="12">
        <v>320.5</v>
      </c>
      <c r="K233" s="44" t="s">
        <v>732</v>
      </c>
      <c r="L233" s="9" t="str">
        <f t="shared" si="39"/>
        <v>No</v>
      </c>
    </row>
    <row r="234" spans="1:12" x14ac:dyDescent="0.2">
      <c r="A234" s="52" t="s">
        <v>1572</v>
      </c>
      <c r="B234" s="34" t="s">
        <v>217</v>
      </c>
      <c r="C234" s="51">
        <v>29469.788027999999</v>
      </c>
      <c r="D234" s="43" t="str">
        <f t="shared" si="36"/>
        <v>N/A</v>
      </c>
      <c r="E234" s="51">
        <v>28613.278241</v>
      </c>
      <c r="F234" s="43" t="str">
        <f t="shared" si="37"/>
        <v>N/A</v>
      </c>
      <c r="G234" s="51">
        <v>63062.633074999998</v>
      </c>
      <c r="H234" s="43" t="str">
        <f t="shared" si="38"/>
        <v>N/A</v>
      </c>
      <c r="I234" s="12">
        <v>-2.91</v>
      </c>
      <c r="J234" s="12">
        <v>120.4</v>
      </c>
      <c r="K234" s="44" t="s">
        <v>732</v>
      </c>
      <c r="L234" s="9" t="str">
        <f t="shared" si="39"/>
        <v>No</v>
      </c>
    </row>
    <row r="235" spans="1:12" x14ac:dyDescent="0.2">
      <c r="A235" s="52" t="s">
        <v>1573</v>
      </c>
      <c r="B235" s="34" t="s">
        <v>217</v>
      </c>
      <c r="C235" s="51">
        <v>1450.8333333</v>
      </c>
      <c r="D235" s="43" t="str">
        <f t="shared" si="36"/>
        <v>N/A</v>
      </c>
      <c r="E235" s="51">
        <v>2912.4459459</v>
      </c>
      <c r="F235" s="43" t="str">
        <f t="shared" si="37"/>
        <v>N/A</v>
      </c>
      <c r="G235" s="51">
        <v>4140.2711864000003</v>
      </c>
      <c r="H235" s="43" t="str">
        <f t="shared" si="38"/>
        <v>N/A</v>
      </c>
      <c r="I235" s="12">
        <v>100.7</v>
      </c>
      <c r="J235" s="12">
        <v>42.16</v>
      </c>
      <c r="K235" s="44" t="s">
        <v>732</v>
      </c>
      <c r="L235" s="9" t="str">
        <f t="shared" si="39"/>
        <v>No</v>
      </c>
    </row>
    <row r="236" spans="1:12" x14ac:dyDescent="0.2">
      <c r="A236" s="52" t="s">
        <v>1574</v>
      </c>
      <c r="B236" s="34" t="s">
        <v>217</v>
      </c>
      <c r="C236" s="51">
        <v>7938.2542372999997</v>
      </c>
      <c r="D236" s="43" t="str">
        <f t="shared" si="36"/>
        <v>N/A</v>
      </c>
      <c r="E236" s="51">
        <v>1105.859375</v>
      </c>
      <c r="F236" s="43" t="str">
        <f t="shared" si="37"/>
        <v>N/A</v>
      </c>
      <c r="G236" s="51">
        <v>1324.8095238000001</v>
      </c>
      <c r="H236" s="43" t="str">
        <f t="shared" si="38"/>
        <v>N/A</v>
      </c>
      <c r="I236" s="12">
        <v>-86.1</v>
      </c>
      <c r="J236" s="12">
        <v>19.8</v>
      </c>
      <c r="K236" s="44" t="s">
        <v>732</v>
      </c>
      <c r="L236" s="9" t="str">
        <f t="shared" si="39"/>
        <v>Yes</v>
      </c>
    </row>
    <row r="237" spans="1:12" x14ac:dyDescent="0.2">
      <c r="A237" s="45" t="s">
        <v>1575</v>
      </c>
      <c r="B237" s="34" t="s">
        <v>217</v>
      </c>
      <c r="C237" s="43">
        <v>12.475151122</v>
      </c>
      <c r="D237" s="43" t="str">
        <f t="shared" si="36"/>
        <v>N/A</v>
      </c>
      <c r="E237" s="43">
        <v>7.5853469909999998</v>
      </c>
      <c r="F237" s="43" t="str">
        <f t="shared" si="37"/>
        <v>N/A</v>
      </c>
      <c r="G237" s="43">
        <v>2.7214141619999999</v>
      </c>
      <c r="H237" s="43" t="str">
        <f t="shared" si="38"/>
        <v>N/A</v>
      </c>
      <c r="I237" s="12">
        <v>-39.200000000000003</v>
      </c>
      <c r="J237" s="12">
        <v>-64.099999999999994</v>
      </c>
      <c r="K237" s="44" t="s">
        <v>732</v>
      </c>
      <c r="L237" s="9" t="str">
        <f t="shared" si="39"/>
        <v>No</v>
      </c>
    </row>
    <row r="238" spans="1:12" x14ac:dyDescent="0.2">
      <c r="A238" s="50" t="s">
        <v>1576</v>
      </c>
      <c r="B238" s="34" t="s">
        <v>217</v>
      </c>
      <c r="C238" s="43">
        <v>34.105236877000003</v>
      </c>
      <c r="D238" s="43" t="str">
        <f t="shared" si="36"/>
        <v>N/A</v>
      </c>
      <c r="E238" s="43">
        <v>16.211340205999999</v>
      </c>
      <c r="F238" s="43" t="str">
        <f t="shared" si="37"/>
        <v>N/A</v>
      </c>
      <c r="G238" s="43">
        <v>1.7792421746</v>
      </c>
      <c r="H238" s="43" t="str">
        <f t="shared" si="38"/>
        <v>N/A</v>
      </c>
      <c r="I238" s="12">
        <v>-52.5</v>
      </c>
      <c r="J238" s="12">
        <v>-89</v>
      </c>
      <c r="K238" s="44" t="s">
        <v>732</v>
      </c>
      <c r="L238" s="9" t="str">
        <f t="shared" si="39"/>
        <v>No</v>
      </c>
    </row>
    <row r="239" spans="1:12" x14ac:dyDescent="0.2">
      <c r="A239" s="50" t="s">
        <v>1577</v>
      </c>
      <c r="B239" s="34" t="s">
        <v>217</v>
      </c>
      <c r="C239" s="43">
        <v>32.632036659000001</v>
      </c>
      <c r="D239" s="43" t="str">
        <f t="shared" si="36"/>
        <v>N/A</v>
      </c>
      <c r="E239" s="43">
        <v>21.121330783000001</v>
      </c>
      <c r="F239" s="43" t="str">
        <f t="shared" si="37"/>
        <v>N/A</v>
      </c>
      <c r="G239" s="43">
        <v>8.8591295389999996</v>
      </c>
      <c r="H239" s="43" t="str">
        <f t="shared" si="38"/>
        <v>N/A</v>
      </c>
      <c r="I239" s="12">
        <v>-35.299999999999997</v>
      </c>
      <c r="J239" s="12">
        <v>-58.1</v>
      </c>
      <c r="K239" s="44" t="s">
        <v>732</v>
      </c>
      <c r="L239" s="9" t="str">
        <f t="shared" si="39"/>
        <v>No</v>
      </c>
    </row>
    <row r="240" spans="1:12" x14ac:dyDescent="0.2">
      <c r="A240" s="50" t="s">
        <v>1578</v>
      </c>
      <c r="B240" s="34" t="s">
        <v>217</v>
      </c>
      <c r="C240" s="43">
        <v>0.16544592850000001</v>
      </c>
      <c r="D240" s="43" t="str">
        <f t="shared" si="36"/>
        <v>N/A</v>
      </c>
      <c r="E240" s="43">
        <v>0.1261077028</v>
      </c>
      <c r="F240" s="43" t="str">
        <f t="shared" si="37"/>
        <v>N/A</v>
      </c>
      <c r="G240" s="43">
        <v>0.10235059420000001</v>
      </c>
      <c r="H240" s="43" t="str">
        <f t="shared" si="38"/>
        <v>N/A</v>
      </c>
      <c r="I240" s="12">
        <v>-23.8</v>
      </c>
      <c r="J240" s="12">
        <v>-18.8</v>
      </c>
      <c r="K240" s="44" t="s">
        <v>732</v>
      </c>
      <c r="L240" s="9" t="str">
        <f t="shared" si="39"/>
        <v>Yes</v>
      </c>
    </row>
    <row r="241" spans="1:12" x14ac:dyDescent="0.2">
      <c r="A241" s="50" t="s">
        <v>1579</v>
      </c>
      <c r="B241" s="34" t="s">
        <v>217</v>
      </c>
      <c r="C241" s="43">
        <v>0.30566780640000002</v>
      </c>
      <c r="D241" s="43" t="str">
        <f t="shared" si="36"/>
        <v>N/A</v>
      </c>
      <c r="E241" s="43">
        <v>0.32694763729999998</v>
      </c>
      <c r="F241" s="43" t="str">
        <f t="shared" si="37"/>
        <v>N/A</v>
      </c>
      <c r="G241" s="43">
        <v>0.21395822719999999</v>
      </c>
      <c r="H241" s="43" t="str">
        <f t="shared" si="38"/>
        <v>N/A</v>
      </c>
      <c r="I241" s="12">
        <v>6.9619999999999997</v>
      </c>
      <c r="J241" s="12">
        <v>-34.6</v>
      </c>
      <c r="K241" s="44" t="s">
        <v>732</v>
      </c>
      <c r="L241" s="9" t="str">
        <f t="shared" si="39"/>
        <v>No</v>
      </c>
    </row>
    <row r="242" spans="1:12" ht="25.5" x14ac:dyDescent="0.2">
      <c r="A242" s="4" t="s">
        <v>1404</v>
      </c>
      <c r="B242" s="34" t="s">
        <v>217</v>
      </c>
      <c r="C242" s="51">
        <v>234490845</v>
      </c>
      <c r="D242" s="43" t="str">
        <f t="shared" si="36"/>
        <v>N/A</v>
      </c>
      <c r="E242" s="51">
        <v>201473576</v>
      </c>
      <c r="F242" s="43" t="str">
        <f t="shared" si="37"/>
        <v>N/A</v>
      </c>
      <c r="G242" s="51">
        <v>200820227</v>
      </c>
      <c r="H242" s="43" t="str">
        <f t="shared" si="38"/>
        <v>N/A</v>
      </c>
      <c r="I242" s="12">
        <v>-14.1</v>
      </c>
      <c r="J242" s="12">
        <v>-0.32400000000000001</v>
      </c>
      <c r="K242" s="44" t="s">
        <v>732</v>
      </c>
      <c r="L242" s="9" t="str">
        <f t="shared" si="39"/>
        <v>Yes</v>
      </c>
    </row>
    <row r="243" spans="1:12" x14ac:dyDescent="0.2">
      <c r="A243" s="4" t="s">
        <v>1580</v>
      </c>
      <c r="B243" s="34" t="s">
        <v>217</v>
      </c>
      <c r="C243" s="49">
        <v>6155</v>
      </c>
      <c r="D243" s="49" t="str">
        <f t="shared" si="36"/>
        <v>N/A</v>
      </c>
      <c r="E243" s="49">
        <v>7543</v>
      </c>
      <c r="F243" s="49" t="str">
        <f t="shared" si="37"/>
        <v>N/A</v>
      </c>
      <c r="G243" s="49">
        <v>3140</v>
      </c>
      <c r="H243" s="43" t="str">
        <f t="shared" si="38"/>
        <v>N/A</v>
      </c>
      <c r="I243" s="12">
        <v>22.55</v>
      </c>
      <c r="J243" s="12">
        <v>-58.4</v>
      </c>
      <c r="K243" s="44" t="s">
        <v>732</v>
      </c>
      <c r="L243" s="9" t="str">
        <f t="shared" si="39"/>
        <v>No</v>
      </c>
    </row>
    <row r="244" spans="1:12" ht="25.5" x14ac:dyDescent="0.2">
      <c r="A244" s="4" t="s">
        <v>1581</v>
      </c>
      <c r="B244" s="34" t="s">
        <v>217</v>
      </c>
      <c r="C244" s="51">
        <v>38097.619009000002</v>
      </c>
      <c r="D244" s="43" t="str">
        <f t="shared" si="36"/>
        <v>N/A</v>
      </c>
      <c r="E244" s="51">
        <v>26710.006098000002</v>
      </c>
      <c r="F244" s="43" t="str">
        <f t="shared" si="37"/>
        <v>N/A</v>
      </c>
      <c r="G244" s="51">
        <v>63955.486305999999</v>
      </c>
      <c r="H244" s="43" t="str">
        <f t="shared" si="38"/>
        <v>N/A</v>
      </c>
      <c r="I244" s="12">
        <v>-29.9</v>
      </c>
      <c r="J244" s="12">
        <v>139.4</v>
      </c>
      <c r="K244" s="44" t="s">
        <v>732</v>
      </c>
      <c r="L244" s="9" t="str">
        <f t="shared" si="39"/>
        <v>No</v>
      </c>
    </row>
    <row r="245" spans="1:12" ht="25.5" x14ac:dyDescent="0.2">
      <c r="A245" s="52" t="s">
        <v>1582</v>
      </c>
      <c r="B245" s="34" t="s">
        <v>217</v>
      </c>
      <c r="C245" s="51">
        <v>17111.806664</v>
      </c>
      <c r="D245" s="43" t="str">
        <f t="shared" si="36"/>
        <v>N/A</v>
      </c>
      <c r="E245" s="51">
        <v>5320.2130897999996</v>
      </c>
      <c r="F245" s="43" t="str">
        <f t="shared" si="37"/>
        <v>N/A</v>
      </c>
      <c r="G245" s="51">
        <v>23783.594594999999</v>
      </c>
      <c r="H245" s="43" t="str">
        <f t="shared" si="38"/>
        <v>N/A</v>
      </c>
      <c r="I245" s="12">
        <v>-68.900000000000006</v>
      </c>
      <c r="J245" s="12">
        <v>347</v>
      </c>
      <c r="K245" s="44" t="s">
        <v>732</v>
      </c>
      <c r="L245" s="9" t="str">
        <f t="shared" si="39"/>
        <v>No</v>
      </c>
    </row>
    <row r="246" spans="1:12" ht="25.5" x14ac:dyDescent="0.2">
      <c r="A246" s="52" t="s">
        <v>1583</v>
      </c>
      <c r="B246" s="34" t="s">
        <v>217</v>
      </c>
      <c r="C246" s="51">
        <v>53424.445099999997</v>
      </c>
      <c r="D246" s="43" t="str">
        <f t="shared" si="36"/>
        <v>N/A</v>
      </c>
      <c r="E246" s="51">
        <v>34485.033977999999</v>
      </c>
      <c r="F246" s="43" t="str">
        <f t="shared" si="37"/>
        <v>N/A</v>
      </c>
      <c r="G246" s="51">
        <v>67732.363985000004</v>
      </c>
      <c r="H246" s="43" t="str">
        <f t="shared" si="38"/>
        <v>N/A</v>
      </c>
      <c r="I246" s="12">
        <v>-35.5</v>
      </c>
      <c r="J246" s="12">
        <v>96.41</v>
      </c>
      <c r="K246" s="44" t="s">
        <v>732</v>
      </c>
      <c r="L246" s="9" t="str">
        <f t="shared" si="39"/>
        <v>No</v>
      </c>
    </row>
    <row r="247" spans="1:12" ht="25.5" x14ac:dyDescent="0.2">
      <c r="A247" s="52" t="s">
        <v>1584</v>
      </c>
      <c r="B247" s="34" t="s">
        <v>217</v>
      </c>
      <c r="C247" s="51">
        <v>6715.1666667</v>
      </c>
      <c r="D247" s="43" t="str">
        <f t="shared" si="36"/>
        <v>N/A</v>
      </c>
      <c r="E247" s="51">
        <v>18800.888889000002</v>
      </c>
      <c r="F247" s="43" t="str">
        <f t="shared" si="37"/>
        <v>N/A</v>
      </c>
      <c r="G247" s="51">
        <v>20065.900000000001</v>
      </c>
      <c r="H247" s="43" t="str">
        <f t="shared" si="38"/>
        <v>N/A</v>
      </c>
      <c r="I247" s="12">
        <v>180</v>
      </c>
      <c r="J247" s="12">
        <v>6.7279999999999998</v>
      </c>
      <c r="K247" s="44" t="s">
        <v>732</v>
      </c>
      <c r="L247" s="9" t="str">
        <f t="shared" si="39"/>
        <v>Yes</v>
      </c>
    </row>
    <row r="248" spans="1:12" ht="25.5" x14ac:dyDescent="0.2">
      <c r="A248" s="52" t="s">
        <v>1585</v>
      </c>
      <c r="B248" s="34" t="s">
        <v>217</v>
      </c>
      <c r="C248" s="51">
        <v>241</v>
      </c>
      <c r="D248" s="43" t="str">
        <f t="shared" si="36"/>
        <v>N/A</v>
      </c>
      <c r="E248" s="51">
        <v>417.83333333000002</v>
      </c>
      <c r="F248" s="43" t="str">
        <f t="shared" si="37"/>
        <v>N/A</v>
      </c>
      <c r="G248" s="51" t="s">
        <v>1743</v>
      </c>
      <c r="H248" s="43" t="str">
        <f t="shared" si="38"/>
        <v>N/A</v>
      </c>
      <c r="I248" s="12">
        <v>73.37</v>
      </c>
      <c r="J248" s="12" t="s">
        <v>1743</v>
      </c>
      <c r="K248" s="44" t="s">
        <v>732</v>
      </c>
      <c r="L248" s="9" t="str">
        <f t="shared" si="39"/>
        <v>N/A</v>
      </c>
    </row>
    <row r="249" spans="1:12" ht="25.5" x14ac:dyDescent="0.2">
      <c r="A249" s="45" t="s">
        <v>1586</v>
      </c>
      <c r="B249" s="34" t="s">
        <v>217</v>
      </c>
      <c r="C249" s="43">
        <v>4.9941174084000002</v>
      </c>
      <c r="D249" s="43" t="str">
        <f t="shared" si="36"/>
        <v>N/A</v>
      </c>
      <c r="E249" s="43">
        <v>5.9525876354999996</v>
      </c>
      <c r="F249" s="43" t="str">
        <f t="shared" si="37"/>
        <v>N/A</v>
      </c>
      <c r="G249" s="43">
        <v>2.4647362183000001</v>
      </c>
      <c r="H249" s="43" t="str">
        <f t="shared" si="38"/>
        <v>N/A</v>
      </c>
      <c r="I249" s="12">
        <v>19.190000000000001</v>
      </c>
      <c r="J249" s="12">
        <v>-58.6</v>
      </c>
      <c r="K249" s="44" t="s">
        <v>732</v>
      </c>
      <c r="L249" s="9" t="str">
        <f t="shared" si="39"/>
        <v>No</v>
      </c>
    </row>
    <row r="250" spans="1:12" ht="25.5" x14ac:dyDescent="0.2">
      <c r="A250" s="50" t="s">
        <v>1587</v>
      </c>
      <c r="B250" s="34" t="s">
        <v>217</v>
      </c>
      <c r="C250" s="43">
        <v>16.110105486999998</v>
      </c>
      <c r="D250" s="43" t="str">
        <f t="shared" si="36"/>
        <v>N/A</v>
      </c>
      <c r="E250" s="43">
        <v>12.699742268</v>
      </c>
      <c r="F250" s="43" t="str">
        <f t="shared" si="37"/>
        <v>N/A</v>
      </c>
      <c r="G250" s="43">
        <v>1.7067545305</v>
      </c>
      <c r="H250" s="43" t="str">
        <f t="shared" si="38"/>
        <v>N/A</v>
      </c>
      <c r="I250" s="12">
        <v>-21.2</v>
      </c>
      <c r="J250" s="12">
        <v>-86.6</v>
      </c>
      <c r="K250" s="44" t="s">
        <v>732</v>
      </c>
      <c r="L250" s="9" t="str">
        <f t="shared" si="39"/>
        <v>No</v>
      </c>
    </row>
    <row r="251" spans="1:12" ht="25.5" x14ac:dyDescent="0.2">
      <c r="A251" s="50" t="s">
        <v>1588</v>
      </c>
      <c r="B251" s="34" t="s">
        <v>217</v>
      </c>
      <c r="C251" s="43">
        <v>11.910894069999999</v>
      </c>
      <c r="D251" s="43" t="str">
        <f t="shared" si="36"/>
        <v>N/A</v>
      </c>
      <c r="E251" s="43">
        <v>16.795677382000001</v>
      </c>
      <c r="F251" s="43" t="str">
        <f t="shared" si="37"/>
        <v>N/A</v>
      </c>
      <c r="G251" s="43">
        <v>8.2152974503999996</v>
      </c>
      <c r="H251" s="43" t="str">
        <f t="shared" si="38"/>
        <v>N/A</v>
      </c>
      <c r="I251" s="12">
        <v>41.01</v>
      </c>
      <c r="J251" s="12">
        <v>-51.1</v>
      </c>
      <c r="K251" s="44" t="s">
        <v>732</v>
      </c>
      <c r="L251" s="9" t="str">
        <f t="shared" si="39"/>
        <v>No</v>
      </c>
    </row>
    <row r="252" spans="1:12" ht="25.5" x14ac:dyDescent="0.2">
      <c r="A252" s="50" t="s">
        <v>1589</v>
      </c>
      <c r="B252" s="34" t="s">
        <v>217</v>
      </c>
      <c r="C252" s="43">
        <v>2.06807411E-2</v>
      </c>
      <c r="D252" s="43" t="str">
        <f t="shared" si="36"/>
        <v>N/A</v>
      </c>
      <c r="E252" s="43">
        <v>1.53374233E-2</v>
      </c>
      <c r="F252" s="43" t="str">
        <f t="shared" si="37"/>
        <v>N/A</v>
      </c>
      <c r="G252" s="43">
        <v>1.73475583E-2</v>
      </c>
      <c r="H252" s="43" t="str">
        <f t="shared" si="38"/>
        <v>N/A</v>
      </c>
      <c r="I252" s="12">
        <v>-25.8</v>
      </c>
      <c r="J252" s="12">
        <v>13.11</v>
      </c>
      <c r="K252" s="44" t="s">
        <v>732</v>
      </c>
      <c r="L252" s="9" t="str">
        <f t="shared" si="39"/>
        <v>Yes</v>
      </c>
    </row>
    <row r="253" spans="1:12" ht="25.5" x14ac:dyDescent="0.2">
      <c r="A253" s="50" t="s">
        <v>1590</v>
      </c>
      <c r="B253" s="34" t="s">
        <v>217</v>
      </c>
      <c r="C253" s="43">
        <v>5.1808102999999998E-3</v>
      </c>
      <c r="D253" s="43" t="str">
        <f t="shared" si="36"/>
        <v>N/A</v>
      </c>
      <c r="E253" s="43">
        <v>0.15325670499999999</v>
      </c>
      <c r="F253" s="43" t="str">
        <f t="shared" si="37"/>
        <v>N/A</v>
      </c>
      <c r="G253" s="43">
        <v>0</v>
      </c>
      <c r="H253" s="43" t="str">
        <f t="shared" si="38"/>
        <v>N/A</v>
      </c>
      <c r="I253" s="12">
        <v>2858</v>
      </c>
      <c r="J253" s="12">
        <v>-100</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62970</v>
      </c>
      <c r="D7" s="146" t="str">
        <f>IF($B7="N/A","N/A",IF(C7&gt;15,"No",IF(C7&lt;-15,"No","Yes")))</f>
        <v>N/A</v>
      </c>
      <c r="E7" s="145">
        <v>72349</v>
      </c>
      <c r="F7" s="146" t="str">
        <f>IF($B7="N/A","N/A",IF(E7&gt;15,"No",IF(E7&lt;-15,"No","Yes")))</f>
        <v>N/A</v>
      </c>
      <c r="G7" s="145">
        <v>72192</v>
      </c>
      <c r="H7" s="146" t="str">
        <f>IF($B7="N/A","N/A",IF(G7&gt;15,"No",IF(G7&lt;-15,"No","Yes")))</f>
        <v>N/A</v>
      </c>
      <c r="I7" s="147">
        <v>14.89</v>
      </c>
      <c r="J7" s="147">
        <v>-0.217</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30.091976949999999</v>
      </c>
      <c r="H8" s="146" t="str">
        <f>IF($B8="N/A","N/A",IF(G8&gt;15,"No",IF(G8&lt;-15,"No","Yes")))</f>
        <v>N/A</v>
      </c>
      <c r="I8" s="147" t="s">
        <v>217</v>
      </c>
      <c r="J8" s="147" t="s">
        <v>217</v>
      </c>
      <c r="K8" s="146" t="str">
        <f t="shared" si="0"/>
        <v>N/A</v>
      </c>
    </row>
    <row r="9" spans="1:11" x14ac:dyDescent="0.2">
      <c r="A9" s="25" t="s">
        <v>306</v>
      </c>
      <c r="B9" s="136" t="s">
        <v>217</v>
      </c>
      <c r="C9" s="134">
        <v>57.265364458999997</v>
      </c>
      <c r="D9" s="134" t="str">
        <f>IF($B9="N/A","N/A",IF(C9&gt;15,"No",IF(C9&lt;-15,"No","Yes")))</f>
        <v>N/A</v>
      </c>
      <c r="E9" s="134">
        <v>68.143305366999996</v>
      </c>
      <c r="F9" s="134" t="str">
        <f>IF($B9="N/A","N/A",IF(E9&gt;15,"No",IF(E9&lt;-15,"No","Yes")))</f>
        <v>N/A</v>
      </c>
      <c r="G9" s="134">
        <v>69.908023049999997</v>
      </c>
      <c r="H9" s="134" t="str">
        <f>IF($B9="N/A","N/A",IF(G9&gt;15,"No",IF(G9&lt;-15,"No","Yes")))</f>
        <v>N/A</v>
      </c>
      <c r="I9" s="143">
        <v>19</v>
      </c>
      <c r="J9" s="143">
        <v>2.59</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70.193091819000003</v>
      </c>
      <c r="F13" s="134" t="str">
        <f t="shared" si="2"/>
        <v>No</v>
      </c>
      <c r="G13" s="134">
        <v>83.967752660000002</v>
      </c>
      <c r="H13" s="134" t="str">
        <f t="shared" si="3"/>
        <v>No</v>
      </c>
      <c r="I13" s="143" t="s">
        <v>217</v>
      </c>
      <c r="J13" s="143">
        <v>19.62</v>
      </c>
      <c r="K13" s="134" t="str">
        <f t="shared" si="0"/>
        <v>Yes</v>
      </c>
    </row>
    <row r="14" spans="1:11" x14ac:dyDescent="0.2">
      <c r="A14" s="28" t="s">
        <v>309</v>
      </c>
      <c r="B14" s="136" t="s">
        <v>217</v>
      </c>
      <c r="C14" s="149">
        <v>26910</v>
      </c>
      <c r="D14" s="134" t="str">
        <f>IF($B14="N/A","N/A",IF(C14&gt;15,"No",IF(C14&lt;-15,"No","Yes")))</f>
        <v>N/A</v>
      </c>
      <c r="E14" s="149">
        <v>23048</v>
      </c>
      <c r="F14" s="134" t="str">
        <f>IF($B14="N/A","N/A",IF(E14&gt;15,"No",IF(E14&lt;-15,"No","Yes")))</f>
        <v>N/A</v>
      </c>
      <c r="G14" s="149">
        <v>21724</v>
      </c>
      <c r="H14" s="134" t="str">
        <f>IF($B14="N/A","N/A",IF(G14&gt;15,"No",IF(G14&lt;-15,"No","Yes")))</f>
        <v>N/A</v>
      </c>
      <c r="I14" s="143">
        <v>-14.4</v>
      </c>
      <c r="J14" s="143">
        <v>-5.74</v>
      </c>
      <c r="K14" s="134" t="str">
        <f t="shared" si="0"/>
        <v>Yes</v>
      </c>
    </row>
    <row r="15" spans="1:11" x14ac:dyDescent="0.2">
      <c r="A15" s="25" t="s">
        <v>435</v>
      </c>
      <c r="B15" s="136" t="s">
        <v>219</v>
      </c>
      <c r="C15" s="134">
        <v>16.443701226000002</v>
      </c>
      <c r="D15" s="134" t="str">
        <f>IF($B15="N/A","N/A",IF(C15&gt;20,"No",IF(C15&lt;5,"No","Yes")))</f>
        <v>Yes</v>
      </c>
      <c r="E15" s="134">
        <v>8.2653592502999995</v>
      </c>
      <c r="F15" s="134" t="str">
        <f>IF($B15="N/A","N/A",IF(E15&gt;20,"No",IF(E15&lt;5,"No","Yes")))</f>
        <v>Yes</v>
      </c>
      <c r="G15" s="134">
        <v>6.4398821579999996</v>
      </c>
      <c r="H15" s="134" t="str">
        <f>IF($B15="N/A","N/A",IF(G15&gt;20,"No",IF(G15&lt;5,"No","Yes")))</f>
        <v>Yes</v>
      </c>
      <c r="I15" s="143">
        <v>-49.7</v>
      </c>
      <c r="J15" s="143">
        <v>-22.1</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93.560117841999997</v>
      </c>
      <c r="H16" s="134" t="str">
        <f>IF($B16="N/A","N/A",IF(G16&gt;15,"No",IF(G16&lt;-15,"No","Yes")))</f>
        <v>N/A</v>
      </c>
      <c r="I16" s="143" t="s">
        <v>217</v>
      </c>
      <c r="J16" s="143" t="s">
        <v>217</v>
      </c>
      <c r="K16" s="134" t="str">
        <f t="shared" si="0"/>
        <v>N/A</v>
      </c>
    </row>
    <row r="17" spans="1:11" x14ac:dyDescent="0.2">
      <c r="A17" s="25" t="s">
        <v>437</v>
      </c>
      <c r="B17" s="136" t="s">
        <v>217</v>
      </c>
      <c r="C17" s="134">
        <v>49.777034559999997</v>
      </c>
      <c r="D17" s="134" t="str">
        <f>IF($B17="N/A","N/A",IF(C17&gt;15,"No",IF(C17&lt;-15,"No","Yes")))</f>
        <v>N/A</v>
      </c>
      <c r="E17" s="134">
        <v>22.119055883000001</v>
      </c>
      <c r="F17" s="134" t="str">
        <f>IF($B17="N/A","N/A",IF(E17&gt;15,"No",IF(E17&lt;-15,"No","Yes")))</f>
        <v>N/A</v>
      </c>
      <c r="G17" s="134">
        <v>27.628429387000001</v>
      </c>
      <c r="H17" s="134" t="str">
        <f>IF($B17="N/A","N/A",IF(G17&gt;15,"No",IF(G17&lt;-15,"No","Yes")))</f>
        <v>N/A</v>
      </c>
      <c r="I17" s="143">
        <v>-55.6</v>
      </c>
      <c r="J17" s="143">
        <v>24.91</v>
      </c>
      <c r="K17" s="134" t="str">
        <f t="shared" si="0"/>
        <v>Yes</v>
      </c>
    </row>
    <row r="18" spans="1:11" x14ac:dyDescent="0.2">
      <c r="A18" s="25" t="s">
        <v>813</v>
      </c>
      <c r="B18" s="136" t="s">
        <v>217</v>
      </c>
      <c r="C18" s="182">
        <v>5050.0759985000004</v>
      </c>
      <c r="D18" s="134" t="str">
        <f>IF($B18="N/A","N/A",IF(C18&gt;15,"No",IF(C18&lt;-15,"No","Yes")))</f>
        <v>N/A</v>
      </c>
      <c r="E18" s="182">
        <v>5108.9180071000001</v>
      </c>
      <c r="F18" s="134" t="str">
        <f>IF($B18="N/A","N/A",IF(E18&gt;15,"No",IF(E18&lt;-15,"No","Yes")))</f>
        <v>N/A</v>
      </c>
      <c r="G18" s="182">
        <v>4990.9660113</v>
      </c>
      <c r="H18" s="134" t="str">
        <f>IF($B18="N/A","N/A",IF(G18&gt;15,"No",IF(G18&lt;-15,"No","Yes")))</f>
        <v>N/A</v>
      </c>
      <c r="I18" s="143">
        <v>1.165</v>
      </c>
      <c r="J18" s="143">
        <v>-2.31</v>
      </c>
      <c r="K18" s="134" t="str">
        <f t="shared" si="0"/>
        <v>Yes</v>
      </c>
    </row>
    <row r="19" spans="1:11" x14ac:dyDescent="0.2">
      <c r="A19" s="3" t="s">
        <v>310</v>
      </c>
      <c r="B19" s="136" t="s">
        <v>217</v>
      </c>
      <c r="C19" s="149">
        <v>63</v>
      </c>
      <c r="D19" s="136" t="s">
        <v>217</v>
      </c>
      <c r="E19" s="149">
        <v>118</v>
      </c>
      <c r="F19" s="136" t="s">
        <v>217</v>
      </c>
      <c r="G19" s="149">
        <v>255</v>
      </c>
      <c r="H19" s="134" t="str">
        <f>IF($B19="N/A","N/A",IF(G19&gt;15,"No",IF(G19&lt;-15,"No","Yes")))</f>
        <v>N/A</v>
      </c>
      <c r="I19" s="143">
        <v>87.3</v>
      </c>
      <c r="J19" s="143">
        <v>116.1</v>
      </c>
      <c r="K19" s="134" t="str">
        <f t="shared" si="0"/>
        <v>No</v>
      </c>
    </row>
    <row r="20" spans="1:11" x14ac:dyDescent="0.2">
      <c r="A20" s="3" t="s">
        <v>350</v>
      </c>
      <c r="B20" s="136" t="s">
        <v>217</v>
      </c>
      <c r="C20" s="149" t="s">
        <v>217</v>
      </c>
      <c r="D20" s="136" t="s">
        <v>217</v>
      </c>
      <c r="E20" s="149" t="s">
        <v>217</v>
      </c>
      <c r="F20" s="136" t="s">
        <v>217</v>
      </c>
      <c r="G20" s="150">
        <v>0.35322473399999998</v>
      </c>
      <c r="H20" s="134" t="str">
        <f>IF($B20="N/A","N/A",IF(G20&gt;15,"No",IF(G20&lt;-15,"No","Yes")))</f>
        <v>N/A</v>
      </c>
      <c r="I20" s="143" t="s">
        <v>217</v>
      </c>
      <c r="J20" s="143" t="s">
        <v>217</v>
      </c>
      <c r="K20" s="134" t="str">
        <f t="shared" si="0"/>
        <v>N/A</v>
      </c>
    </row>
    <row r="21" spans="1:11" ht="25.5" x14ac:dyDescent="0.2">
      <c r="A21" s="3" t="s">
        <v>814</v>
      </c>
      <c r="B21" s="136" t="s">
        <v>217</v>
      </c>
      <c r="C21" s="151">
        <v>19463.809524</v>
      </c>
      <c r="D21" s="134" t="str">
        <f>IF($B21="N/A","N/A",IF(C21&gt;60,"No",IF(C21&lt;15,"No","Yes")))</f>
        <v>N/A</v>
      </c>
      <c r="E21" s="151">
        <v>4588.7966102</v>
      </c>
      <c r="F21" s="134" t="str">
        <f>IF($B21="N/A","N/A",IF(E21&gt;60,"No",IF(E21&lt;15,"No","Yes")))</f>
        <v>N/A</v>
      </c>
      <c r="G21" s="151">
        <v>5012.8431373000003</v>
      </c>
      <c r="H21" s="134" t="str">
        <f>IF($B21="N/A","N/A",IF(G21&gt;60,"No",IF(G21&lt;15,"No","Yes")))</f>
        <v>N/A</v>
      </c>
      <c r="I21" s="143">
        <v>-76.400000000000006</v>
      </c>
      <c r="J21" s="143">
        <v>9.2409999999999997</v>
      </c>
      <c r="K21" s="134" t="str">
        <f t="shared" si="0"/>
        <v>Yes</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0</v>
      </c>
      <c r="J22" s="143">
        <v>-66.7</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22485</v>
      </c>
      <c r="D6" s="9" t="str">
        <f>IF($B6="N/A","N/A",IF(C6&gt;15,"No",IF(C6&lt;-15,"No","Yes")))</f>
        <v>N/A</v>
      </c>
      <c r="E6" s="35">
        <v>21143</v>
      </c>
      <c r="F6" s="9" t="str">
        <f>IF($B6="N/A","N/A",IF(E6&gt;15,"No",IF(E6&lt;-15,"No","Yes")))</f>
        <v>N/A</v>
      </c>
      <c r="G6" s="35">
        <v>20325</v>
      </c>
      <c r="H6" s="9" t="str">
        <f>IF($B6="N/A","N/A",IF(G6&gt;15,"No",IF(G6&lt;-15,"No","Yes")))</f>
        <v>N/A</v>
      </c>
      <c r="I6" s="10">
        <v>-5.97</v>
      </c>
      <c r="J6" s="10">
        <v>-3.87</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6003.9362240999999</v>
      </c>
      <c r="D9" s="9" t="str">
        <f>IF($B9="N/A","N/A",IF(C9&gt;7000,"No",IF(C9&lt;2000,"No","Yes")))</f>
        <v>Yes</v>
      </c>
      <c r="E9" s="88">
        <v>5484.2685522000002</v>
      </c>
      <c r="F9" s="9" t="str">
        <f>IF($B9="N/A","N/A",IF(E9&gt;7000,"No",IF(E9&lt;2000,"No","Yes")))</f>
        <v>Yes</v>
      </c>
      <c r="G9" s="88">
        <v>5731.8933333000004</v>
      </c>
      <c r="H9" s="9" t="str">
        <f>IF($B9="N/A","N/A",IF(G9&gt;7000,"No",IF(G9&lt;2000,"No","Yes")))</f>
        <v>Yes</v>
      </c>
      <c r="I9" s="10">
        <v>-8.66</v>
      </c>
      <c r="J9" s="10">
        <v>4.5149999999999997</v>
      </c>
      <c r="K9" s="9" t="str">
        <f t="shared" si="0"/>
        <v>Yes</v>
      </c>
    </row>
    <row r="10" spans="1:11" x14ac:dyDescent="0.2">
      <c r="A10" s="102" t="s">
        <v>819</v>
      </c>
      <c r="B10" s="34" t="s">
        <v>217</v>
      </c>
      <c r="C10" s="88">
        <v>1405.3999813</v>
      </c>
      <c r="D10" s="9" t="str">
        <f>IF($B10="N/A","N/A",IF(C10&gt;15,"No",IF(C10&lt;-15,"No","Yes")))</f>
        <v>N/A</v>
      </c>
      <c r="E10" s="88">
        <v>1340.8639291</v>
      </c>
      <c r="F10" s="9" t="str">
        <f>IF($B10="N/A","N/A",IF(E10&gt;15,"No",IF(E10&lt;-15,"No","Yes")))</f>
        <v>N/A</v>
      </c>
      <c r="G10" s="88">
        <v>1365.4930959000001</v>
      </c>
      <c r="H10" s="9" t="str">
        <f>IF($B10="N/A","N/A",IF(G10&gt;15,"No",IF(G10&lt;-15,"No","Yes")))</f>
        <v>N/A</v>
      </c>
      <c r="I10" s="10">
        <v>-4.59</v>
      </c>
      <c r="J10" s="10">
        <v>1.837</v>
      </c>
      <c r="K10" s="9" t="str">
        <f t="shared" si="0"/>
        <v>Yes</v>
      </c>
    </row>
    <row r="11" spans="1:11" x14ac:dyDescent="0.2">
      <c r="A11" s="102" t="s">
        <v>313</v>
      </c>
      <c r="B11" s="34" t="s">
        <v>223</v>
      </c>
      <c r="C11" s="9">
        <v>3.4022681788</v>
      </c>
      <c r="D11" s="9" t="str">
        <f>IF($B11="N/A","N/A",IF(C11&gt;10,"No",IF(C11&lt;=0,"No","Yes")))</f>
        <v>Yes</v>
      </c>
      <c r="E11" s="9">
        <v>3.3060587427999999</v>
      </c>
      <c r="F11" s="9" t="str">
        <f>IF($B11="N/A","N/A",IF(E11&gt;10,"No",IF(E11&lt;=0,"No","Yes")))</f>
        <v>Yes</v>
      </c>
      <c r="G11" s="9">
        <v>3.2177121771000001</v>
      </c>
      <c r="H11" s="9" t="str">
        <f>IF($B11="N/A","N/A",IF(G11&gt;10,"No",IF(G11&lt;=0,"No","Yes")))</f>
        <v>Yes</v>
      </c>
      <c r="I11" s="10">
        <v>-2.83</v>
      </c>
      <c r="J11" s="10">
        <v>-2.67</v>
      </c>
      <c r="K11" s="9" t="str">
        <f t="shared" si="0"/>
        <v>Yes</v>
      </c>
    </row>
    <row r="12" spans="1:11" x14ac:dyDescent="0.2">
      <c r="A12" s="102" t="s">
        <v>820</v>
      </c>
      <c r="B12" s="34" t="s">
        <v>217</v>
      </c>
      <c r="C12" s="88">
        <v>18897.687581999999</v>
      </c>
      <c r="D12" s="9" t="str">
        <f>IF($B12="N/A","N/A",IF(C12&gt;15,"No",IF(C12&lt;-15,"No","Yes")))</f>
        <v>N/A</v>
      </c>
      <c r="E12" s="88">
        <v>23739.309012999998</v>
      </c>
      <c r="F12" s="9" t="str">
        <f>IF($B12="N/A","N/A",IF(E12&gt;15,"No",IF(E12&lt;-15,"No","Yes")))</f>
        <v>N/A</v>
      </c>
      <c r="G12" s="88">
        <v>25579.333332999999</v>
      </c>
      <c r="H12" s="9" t="str">
        <f>IF($B12="N/A","N/A",IF(G12&gt;15,"No",IF(G12&lt;-15,"No","Yes")))</f>
        <v>N/A</v>
      </c>
      <c r="I12" s="10">
        <v>25.62</v>
      </c>
      <c r="J12" s="10">
        <v>7.7510000000000003</v>
      </c>
      <c r="K12" s="9" t="str">
        <f t="shared" si="0"/>
        <v>Yes</v>
      </c>
    </row>
    <row r="13" spans="1:11" x14ac:dyDescent="0.2">
      <c r="A13" s="102" t="s">
        <v>314</v>
      </c>
      <c r="B13" s="34" t="s">
        <v>218</v>
      </c>
      <c r="C13" s="8">
        <v>100</v>
      </c>
      <c r="D13" s="9" t="str">
        <f>IF($B13="N/A","N/A",IF(C13&gt;100,"No",IF(C13&lt;95,"No","Yes")))</f>
        <v>Yes</v>
      </c>
      <c r="E13" s="8">
        <v>99.995270301999994</v>
      </c>
      <c r="F13" s="9" t="str">
        <f>IF($B13="N/A","N/A",IF(E13&gt;100,"No",IF(E13&lt;95,"No","Yes")))</f>
        <v>Yes</v>
      </c>
      <c r="G13" s="8">
        <v>99.990159902000002</v>
      </c>
      <c r="H13" s="9" t="str">
        <f>IF($B13="N/A","N/A",IF(G13&gt;100,"No",IF(G13&lt;95,"No","Yes")))</f>
        <v>Yes</v>
      </c>
      <c r="I13" s="10">
        <v>-5.0000000000000001E-3</v>
      </c>
      <c r="J13" s="10">
        <v>-5.0000000000000001E-3</v>
      </c>
      <c r="K13" s="9" t="str">
        <f t="shared" si="0"/>
        <v>Yes</v>
      </c>
    </row>
    <row r="14" spans="1:11" x14ac:dyDescent="0.2">
      <c r="A14" s="102" t="s">
        <v>821</v>
      </c>
      <c r="B14" s="34" t="s">
        <v>224</v>
      </c>
      <c r="C14" s="8">
        <v>1.1485879475</v>
      </c>
      <c r="D14" s="9" t="str">
        <f>IF($B14="N/A","N/A",IF(C14&gt;1,"Yes","No"))</f>
        <v>Yes</v>
      </c>
      <c r="E14" s="8">
        <v>1.1405259673000001</v>
      </c>
      <c r="F14" s="9" t="str">
        <f>IF($B14="N/A","N/A",IF(E14&gt;1,"Yes","No"))</f>
        <v>Yes</v>
      </c>
      <c r="G14" s="8">
        <v>1.1489445456</v>
      </c>
      <c r="H14" s="9" t="str">
        <f>IF($B14="N/A","N/A",IF(G14&gt;1,"Yes","No"))</f>
        <v>Yes</v>
      </c>
      <c r="I14" s="10">
        <v>-0.70199999999999996</v>
      </c>
      <c r="J14" s="10">
        <v>0.73809999999999998</v>
      </c>
      <c r="K14" s="9" t="str">
        <f t="shared" si="0"/>
        <v>Yes</v>
      </c>
    </row>
    <row r="15" spans="1:11" x14ac:dyDescent="0.2">
      <c r="A15" s="102" t="s">
        <v>315</v>
      </c>
      <c r="B15" s="34" t="s">
        <v>218</v>
      </c>
      <c r="C15" s="8">
        <v>81.654436290999996</v>
      </c>
      <c r="D15" s="9" t="str">
        <f>IF($B15="N/A","N/A",IF(C15&gt;100,"No",IF(C15&lt;95,"No","Yes")))</f>
        <v>No</v>
      </c>
      <c r="E15" s="8">
        <v>82.391335194000007</v>
      </c>
      <c r="F15" s="9" t="str">
        <f>IF($B15="N/A","N/A",IF(E15&gt;100,"No",IF(E15&lt;95,"No","Yes")))</f>
        <v>No</v>
      </c>
      <c r="G15" s="8">
        <v>82.159901598999994</v>
      </c>
      <c r="H15" s="9" t="str">
        <f>IF($B15="N/A","N/A",IF(G15&gt;100,"No",IF(G15&lt;95,"No","Yes")))</f>
        <v>No</v>
      </c>
      <c r="I15" s="10">
        <v>0.90249999999999997</v>
      </c>
      <c r="J15" s="10">
        <v>-0.28100000000000003</v>
      </c>
      <c r="K15" s="9" t="str">
        <f t="shared" si="0"/>
        <v>Yes</v>
      </c>
    </row>
    <row r="16" spans="1:11" x14ac:dyDescent="0.2">
      <c r="A16" s="102" t="s">
        <v>822</v>
      </c>
      <c r="B16" s="34" t="s">
        <v>225</v>
      </c>
      <c r="C16" s="8">
        <v>8.1794662308999992</v>
      </c>
      <c r="D16" s="9" t="str">
        <f>IF($B16="N/A","N/A",IF(C16&gt;3,"Yes","No"))</f>
        <v>Yes</v>
      </c>
      <c r="E16" s="8">
        <v>8.0201492536999996</v>
      </c>
      <c r="F16" s="9" t="str">
        <f>IF($B16="N/A","N/A",IF(E16&gt;3,"Yes","No"))</f>
        <v>Yes</v>
      </c>
      <c r="G16" s="8">
        <v>8.2085753637999996</v>
      </c>
      <c r="H16" s="9" t="str">
        <f>IF($B16="N/A","N/A",IF(G16&gt;3,"Yes","No"))</f>
        <v>Yes</v>
      </c>
      <c r="I16" s="10">
        <v>-1.95</v>
      </c>
      <c r="J16" s="10">
        <v>2.3490000000000002</v>
      </c>
      <c r="K16" s="9" t="str">
        <f t="shared" si="0"/>
        <v>Yes</v>
      </c>
    </row>
    <row r="17" spans="1:11" x14ac:dyDescent="0.2">
      <c r="A17" s="102" t="s">
        <v>823</v>
      </c>
      <c r="B17" s="34" t="s">
        <v>226</v>
      </c>
      <c r="C17" s="8">
        <v>4.2507007162999999</v>
      </c>
      <c r="D17" s="9" t="str">
        <f>IF($B17="N/A","N/A",IF(C17&gt;=8,"No",IF(C17&lt;2,"No","Yes")))</f>
        <v>Yes</v>
      </c>
      <c r="E17" s="8">
        <v>4.0876927443</v>
      </c>
      <c r="F17" s="9" t="str">
        <f>IF($B17="N/A","N/A",IF(E17&gt;=8,"No",IF(E17&lt;2,"No","Yes")))</f>
        <v>Yes</v>
      </c>
      <c r="G17" s="8">
        <v>4.1966543664999998</v>
      </c>
      <c r="H17" s="9" t="str">
        <f>IF($B17="N/A","N/A",IF(G17&gt;=8,"No",IF(G17&lt;2,"No","Yes")))</f>
        <v>Yes</v>
      </c>
      <c r="I17" s="10">
        <v>-3.83</v>
      </c>
      <c r="J17" s="10">
        <v>2.6659999999999999</v>
      </c>
      <c r="K17" s="9" t="str">
        <f t="shared" si="0"/>
        <v>Yes</v>
      </c>
    </row>
    <row r="18" spans="1:11" x14ac:dyDescent="0.2">
      <c r="A18" s="102" t="s">
        <v>824</v>
      </c>
      <c r="B18" s="34" t="s">
        <v>226</v>
      </c>
      <c r="C18" s="8">
        <v>4.2720480319999998</v>
      </c>
      <c r="D18" s="9" t="str">
        <f>IF($B18="N/A","N/A",IF(C18&gt;=8,"No",IF(C18&lt;2,"No","Yes")))</f>
        <v>Yes</v>
      </c>
      <c r="E18" s="8">
        <v>4.0901007425999998</v>
      </c>
      <c r="F18" s="9" t="str">
        <f>IF($B18="N/A","N/A",IF(E18&gt;=8,"No",IF(E18&lt;2,"No","Yes")))</f>
        <v>Yes</v>
      </c>
      <c r="G18" s="8">
        <v>4.1978054421</v>
      </c>
      <c r="H18" s="9" t="str">
        <f>IF($B18="N/A","N/A",IF(G18&gt;=8,"No",IF(G18&lt;2,"No","Yes")))</f>
        <v>Yes</v>
      </c>
      <c r="I18" s="10">
        <v>-4.26</v>
      </c>
      <c r="J18" s="10">
        <v>2.633</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99.728708028</v>
      </c>
      <c r="D20" s="9" t="str">
        <f>IF($B20="N/A","N/A",IF(C20&gt;100,"No",IF(C20&lt;95,"No","Yes")))</f>
        <v>Yes</v>
      </c>
      <c r="E20" s="8">
        <v>99.834460578000005</v>
      </c>
      <c r="F20" s="9" t="str">
        <f>IF($B20="N/A","N/A",IF(E20&gt;100,"No",IF(E20&lt;95,"No","Yes")))</f>
        <v>Yes</v>
      </c>
      <c r="G20" s="8">
        <v>99.916359163999999</v>
      </c>
      <c r="H20" s="9" t="str">
        <f>IF($B20="N/A","N/A",IF(G20&gt;100,"No",IF(G20&lt;95,"No","Yes")))</f>
        <v>Yes</v>
      </c>
      <c r="I20" s="10">
        <v>0.106</v>
      </c>
      <c r="J20" s="10">
        <v>8.2000000000000003E-2</v>
      </c>
      <c r="K20" s="9" t="str">
        <f t="shared" si="0"/>
        <v>Yes</v>
      </c>
    </row>
    <row r="21" spans="1:11" x14ac:dyDescent="0.2">
      <c r="A21" s="102" t="s">
        <v>317</v>
      </c>
      <c r="B21" s="34"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02" t="s">
        <v>1719</v>
      </c>
      <c r="B22" s="34" t="s">
        <v>228</v>
      </c>
      <c r="C22" s="8">
        <v>1.0495886146</v>
      </c>
      <c r="D22" s="9" t="str">
        <f>IF($B22="N/A","N/A",IF(C22&gt;5,"No",IF(C22&lt;=0,"No","Yes")))</f>
        <v>Yes</v>
      </c>
      <c r="E22" s="8">
        <v>1.0831007899</v>
      </c>
      <c r="F22" s="9" t="str">
        <f>IF($B22="N/A","N/A",IF(E22&gt;5,"No",IF(E22&lt;=0,"No","Yes")))</f>
        <v>Yes</v>
      </c>
      <c r="G22" s="8">
        <v>1.1266912669</v>
      </c>
      <c r="H22" s="9" t="str">
        <f>IF($B22="N/A","N/A",IF(G22&gt;5,"No",IF(G22&lt;=0,"No","Yes")))</f>
        <v>Yes</v>
      </c>
      <c r="I22" s="10">
        <v>3.1930000000000001</v>
      </c>
      <c r="J22" s="10">
        <v>4.0250000000000004</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4.3279074938999997</v>
      </c>
      <c r="D24" s="9" t="str">
        <f>IF($B24="N/A","N/A",IF(C24&gt;=2,"Yes","No"))</f>
        <v>Yes</v>
      </c>
      <c r="E24" s="8">
        <v>4.2751738163999997</v>
      </c>
      <c r="F24" s="9" t="str">
        <f>IF($B24="N/A","N/A",IF(E24&gt;=2,"Yes","No"))</f>
        <v>Yes</v>
      </c>
      <c r="G24" s="8">
        <v>4.4282410823999996</v>
      </c>
      <c r="H24" s="9" t="str">
        <f>IF($B24="N/A","N/A",IF(G24&gt;=2,"Yes","No"))</f>
        <v>Yes</v>
      </c>
      <c r="I24" s="10">
        <v>-1.22</v>
      </c>
      <c r="J24" s="10">
        <v>3.58</v>
      </c>
      <c r="K24" s="9" t="str">
        <f t="shared" si="0"/>
        <v>Yes</v>
      </c>
    </row>
    <row r="25" spans="1:11" x14ac:dyDescent="0.2">
      <c r="A25" s="102" t="s">
        <v>826</v>
      </c>
      <c r="B25" s="34" t="s">
        <v>230</v>
      </c>
      <c r="C25" s="8">
        <v>5.4614187235999996</v>
      </c>
      <c r="D25" s="9" t="str">
        <f>IF($B25="N/A","N/A",IF(C25&gt;30,"No",IF(C25&lt;5,"No","Yes")))</f>
        <v>Yes</v>
      </c>
      <c r="E25" s="8">
        <v>5.0134796386999998</v>
      </c>
      <c r="F25" s="9" t="str">
        <f>IF($B25="N/A","N/A",IF(E25&gt;30,"No",IF(E25&lt;5,"No","Yes")))</f>
        <v>Yes</v>
      </c>
      <c r="G25" s="8">
        <v>4.8167281673</v>
      </c>
      <c r="H25" s="9" t="str">
        <f>IF($B25="N/A","N/A",IF(G25&gt;30,"No",IF(G25&lt;5,"No","Yes")))</f>
        <v>No</v>
      </c>
      <c r="I25" s="10">
        <v>-8.1999999999999993</v>
      </c>
      <c r="J25" s="10">
        <v>-3.92</v>
      </c>
      <c r="K25" s="9" t="str">
        <f t="shared" si="0"/>
        <v>Yes</v>
      </c>
    </row>
    <row r="26" spans="1:11" x14ac:dyDescent="0.2">
      <c r="A26" s="102" t="s">
        <v>827</v>
      </c>
      <c r="B26" s="34" t="s">
        <v>231</v>
      </c>
      <c r="C26" s="8">
        <v>15.290193462</v>
      </c>
      <c r="D26" s="9" t="str">
        <f>IF($B26="N/A","N/A",IF(C26&gt;75,"No",IF(C26&lt;15,"No","Yes")))</f>
        <v>Yes</v>
      </c>
      <c r="E26" s="8">
        <v>13.413422882000001</v>
      </c>
      <c r="F26" s="9" t="str">
        <f>IF($B26="N/A","N/A",IF(E26&gt;75,"No",IF(E26&lt;15,"No","Yes")))</f>
        <v>No</v>
      </c>
      <c r="G26" s="8">
        <v>13.338253383</v>
      </c>
      <c r="H26" s="9" t="str">
        <f>IF($B26="N/A","N/A",IF(G26&gt;75,"No",IF(G26&lt;15,"No","Yes")))</f>
        <v>No</v>
      </c>
      <c r="I26" s="10">
        <v>-12.3</v>
      </c>
      <c r="J26" s="10">
        <v>-0.56000000000000005</v>
      </c>
      <c r="K26" s="9" t="str">
        <f t="shared" si="0"/>
        <v>Yes</v>
      </c>
    </row>
    <row r="27" spans="1:11" x14ac:dyDescent="0.2">
      <c r="A27" s="102" t="s">
        <v>828</v>
      </c>
      <c r="B27" s="34" t="s">
        <v>232</v>
      </c>
      <c r="C27" s="8">
        <v>79.248387813999997</v>
      </c>
      <c r="D27" s="9" t="str">
        <f>IF($B27="N/A","N/A",IF(C27&gt;70,"No",IF(C27&lt;25,"No","Yes")))</f>
        <v>No</v>
      </c>
      <c r="E27" s="8">
        <v>81.573097478999998</v>
      </c>
      <c r="F27" s="9" t="str">
        <f>IF($B27="N/A","N/A",IF(E27&gt;70,"No",IF(E27&lt;25,"No","Yes")))</f>
        <v>No</v>
      </c>
      <c r="G27" s="8">
        <v>81.845018449999998</v>
      </c>
      <c r="H27" s="9" t="str">
        <f>IF($B27="N/A","N/A",IF(G27&gt;70,"No",IF(G27&lt;25,"No","Yes")))</f>
        <v>No</v>
      </c>
      <c r="I27" s="10">
        <v>2.9329999999999998</v>
      </c>
      <c r="J27" s="10">
        <v>0.33329999999999999</v>
      </c>
      <c r="K27" s="9" t="str">
        <f t="shared" si="0"/>
        <v>Yes</v>
      </c>
    </row>
    <row r="28" spans="1:11" x14ac:dyDescent="0.2">
      <c r="A28" s="102" t="s">
        <v>322</v>
      </c>
      <c r="B28" s="34" t="s">
        <v>233</v>
      </c>
      <c r="C28" s="8">
        <v>54.827662885999999</v>
      </c>
      <c r="D28" s="9" t="str">
        <f>IF($B28="N/A","N/A",IF(C28&gt;70,"No",IF(C28&lt;35,"No","Yes")))</f>
        <v>Yes</v>
      </c>
      <c r="E28" s="8">
        <v>60.294187201</v>
      </c>
      <c r="F28" s="9" t="str">
        <f>IF($B28="N/A","N/A",IF(E28&gt;70,"No",IF(E28&lt;35,"No","Yes")))</f>
        <v>Yes</v>
      </c>
      <c r="G28" s="8">
        <v>60.551045510000002</v>
      </c>
      <c r="H28" s="9" t="str">
        <f>IF($B28="N/A","N/A",IF(G28&gt;70,"No",IF(G28&lt;35,"No","Yes")))</f>
        <v>Yes</v>
      </c>
      <c r="I28" s="10">
        <v>9.9700000000000006</v>
      </c>
      <c r="J28" s="10">
        <v>0.42599999999999999</v>
      </c>
      <c r="K28" s="9" t="str">
        <f t="shared" si="0"/>
        <v>Yes</v>
      </c>
    </row>
    <row r="29" spans="1:11" x14ac:dyDescent="0.2">
      <c r="A29" s="102" t="s">
        <v>829</v>
      </c>
      <c r="B29" s="34" t="s">
        <v>224</v>
      </c>
      <c r="C29" s="8">
        <v>2.1795911746000001</v>
      </c>
      <c r="D29" s="9" t="str">
        <f>IF($B29="N/A","N/A",IF(C29&gt;1,"Yes","No"))</f>
        <v>Yes</v>
      </c>
      <c r="E29" s="8">
        <v>2.0973486037</v>
      </c>
      <c r="F29" s="9" t="str">
        <f>IF($B29="N/A","N/A",IF(E29&gt;1,"Yes","No"))</f>
        <v>Yes</v>
      </c>
      <c r="G29" s="8">
        <v>2.1019744861</v>
      </c>
      <c r="H29" s="9" t="str">
        <f>IF($B29="N/A","N/A",IF(G29&gt;1,"Yes","No"))</f>
        <v>Yes</v>
      </c>
      <c r="I29" s="10">
        <v>-3.77</v>
      </c>
      <c r="J29" s="10">
        <v>0.22059999999999999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100</v>
      </c>
      <c r="D31" s="9" t="str">
        <f>IF($B31="N/A","N/A",IF(C31&gt;15,"No",IF(C31&lt;-15,"No","Yes")))</f>
        <v>N/A</v>
      </c>
      <c r="E31" s="8">
        <v>99.992155632000006</v>
      </c>
      <c r="F31" s="9" t="str">
        <f>IF($B31="N/A","N/A",IF(E31&gt;15,"No",IF(E31&lt;-15,"No","Yes")))</f>
        <v>N/A</v>
      </c>
      <c r="G31" s="8">
        <v>100</v>
      </c>
      <c r="H31" s="9" t="str">
        <f>IF($B31="N/A","N/A",IF(G31&gt;15,"No",IF(G31&lt;-15,"No","Yes")))</f>
        <v>N/A</v>
      </c>
      <c r="I31" s="10">
        <v>-8.0000000000000002E-3</v>
      </c>
      <c r="J31" s="10">
        <v>7.7999999999999996E-3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80.177896375000003</v>
      </c>
      <c r="D34" s="9" t="str">
        <f>IF($B34="N/A","N/A",IF(C34&gt;=90,"Yes","No"))</f>
        <v>No</v>
      </c>
      <c r="E34" s="8">
        <v>81.260937425999998</v>
      </c>
      <c r="F34" s="9" t="str">
        <f>IF($B34="N/A","N/A",IF(E34&gt;=90,"Yes","No"))</f>
        <v>No</v>
      </c>
      <c r="G34" s="8">
        <v>80.875768758000007</v>
      </c>
      <c r="H34" s="9" t="str">
        <f>IF($B34="N/A","N/A",IF(G34&gt;=90,"Yes","No"))</f>
        <v>No</v>
      </c>
      <c r="I34" s="10">
        <v>1.351</v>
      </c>
      <c r="J34" s="10">
        <v>-0.47399999999999998</v>
      </c>
      <c r="K34" s="9" t="str">
        <f t="shared" si="0"/>
        <v>Yes</v>
      </c>
    </row>
    <row r="35" spans="1:11" x14ac:dyDescent="0.2">
      <c r="A35" s="102" t="s">
        <v>327</v>
      </c>
      <c r="B35" s="34" t="s">
        <v>217</v>
      </c>
      <c r="C35" s="8">
        <v>25.835001112</v>
      </c>
      <c r="D35" s="9" t="str">
        <f>IF($B35="N/A","N/A",IF(C35&gt;15,"No",IF(C35&lt;-15,"No","Yes")))</f>
        <v>N/A</v>
      </c>
      <c r="E35" s="8">
        <v>27.706569550000001</v>
      </c>
      <c r="F35" s="9" t="str">
        <f>IF($B35="N/A","N/A",IF(E35&gt;15,"No",IF(E35&lt;-15,"No","Yes")))</f>
        <v>N/A</v>
      </c>
      <c r="G35" s="8">
        <v>25.820418203999999</v>
      </c>
      <c r="H35" s="9" t="str">
        <f>IF($B35="N/A","N/A",IF(G35&gt;15,"No",IF(G35&lt;-15,"No","Yes")))</f>
        <v>N/A</v>
      </c>
      <c r="I35" s="10">
        <v>7.2439999999999998</v>
      </c>
      <c r="J35" s="10">
        <v>-6.81</v>
      </c>
      <c r="K35" s="9" t="str">
        <f t="shared" si="0"/>
        <v>Yes</v>
      </c>
    </row>
    <row r="36" spans="1:11" ht="25.5" x14ac:dyDescent="0.2">
      <c r="A36" s="102" t="s">
        <v>368</v>
      </c>
      <c r="B36" s="34" t="s">
        <v>217</v>
      </c>
      <c r="C36" s="8">
        <v>33.150989549000002</v>
      </c>
      <c r="D36" s="9" t="str">
        <f>IF($B36="N/A","N/A",IF(C36&gt;15,"No",IF(C36&lt;-15,"No","Yes")))</f>
        <v>N/A</v>
      </c>
      <c r="E36" s="8">
        <v>36.229484935999999</v>
      </c>
      <c r="F36" s="9" t="str">
        <f>IF($B36="N/A","N/A",IF(E36&gt;15,"No",IF(E36&lt;-15,"No","Yes")))</f>
        <v>N/A</v>
      </c>
      <c r="G36" s="8">
        <v>36.669126691000002</v>
      </c>
      <c r="H36" s="9" t="str">
        <f>IF($B36="N/A","N/A",IF(G36&gt;15,"No",IF(G36&lt;-15,"No","Yes")))</f>
        <v>N/A</v>
      </c>
      <c r="I36" s="10">
        <v>9.2859999999999996</v>
      </c>
      <c r="J36" s="10">
        <v>1.2130000000000001</v>
      </c>
      <c r="K36" s="9" t="str">
        <f t="shared" si="0"/>
        <v>Yes</v>
      </c>
    </row>
    <row r="37" spans="1:11" x14ac:dyDescent="0.2">
      <c r="A37" s="102" t="s">
        <v>373</v>
      </c>
      <c r="B37" s="34" t="s">
        <v>235</v>
      </c>
      <c r="C37" s="8">
        <v>90.571492105999994</v>
      </c>
      <c r="D37" s="9" t="str">
        <f>IF($B37="N/A","N/A",IF(C37&gt;90,"No",IF(C37&lt;75,"No","Yes")))</f>
        <v>No</v>
      </c>
      <c r="E37" s="8">
        <v>93.491935865000002</v>
      </c>
      <c r="F37" s="9" t="str">
        <f>IF($B37="N/A","N/A",IF(E37&gt;90,"No",IF(E37&lt;75,"No","Yes")))</f>
        <v>No</v>
      </c>
      <c r="G37" s="8">
        <v>93.146371463999998</v>
      </c>
      <c r="H37" s="9" t="str">
        <f>IF($B37="N/A","N/A",IF(G37&gt;90,"No",IF(G37&lt;75,"No","Yes")))</f>
        <v>No</v>
      </c>
      <c r="I37" s="10">
        <v>3.2240000000000002</v>
      </c>
      <c r="J37" s="10">
        <v>-0.37</v>
      </c>
      <c r="K37" s="9" t="str">
        <f>IF(J37="Div by 0", "N/A", IF(J37="N/A","N/A", IF(J37&gt;30, "No", IF(J37&lt;-30, "No", "Yes"))))</f>
        <v>Yes</v>
      </c>
    </row>
    <row r="38" spans="1:11" x14ac:dyDescent="0.2">
      <c r="A38" s="102" t="s">
        <v>374</v>
      </c>
      <c r="B38" s="34" t="s">
        <v>236</v>
      </c>
      <c r="C38" s="8">
        <v>6.6577718479000003</v>
      </c>
      <c r="D38" s="9" t="str">
        <f>IF($B38="N/A","N/A",IF(C38&gt;10,"No",IF(C38&lt;1,"No","Yes")))</f>
        <v>Yes</v>
      </c>
      <c r="E38" s="8">
        <v>4.6114553279999999</v>
      </c>
      <c r="F38" s="9" t="str">
        <f>IF($B38="N/A","N/A",IF(E38&gt;10,"No",IF(E38&lt;1,"No","Yes")))</f>
        <v>Yes</v>
      </c>
      <c r="G38" s="8">
        <v>4.6396063960999996</v>
      </c>
      <c r="H38" s="9" t="str">
        <f>IF($B38="N/A","N/A",IF(G38&gt;10,"No",IF(G38&lt;1,"No","Yes")))</f>
        <v>Yes</v>
      </c>
      <c r="I38" s="10">
        <v>-30.7</v>
      </c>
      <c r="J38" s="10">
        <v>0.61050000000000004</v>
      </c>
      <c r="K38" s="9" t="str">
        <f>IF(J38="Div by 0", "N/A", IF(J38="N/A","N/A", IF(J38&gt;30, "No", IF(J38&lt;-30, "No", "Yes"))))</f>
        <v>Yes</v>
      </c>
    </row>
    <row r="39" spans="1:11" x14ac:dyDescent="0.2">
      <c r="A39" s="102" t="s">
        <v>375</v>
      </c>
      <c r="B39" s="34" t="s">
        <v>237</v>
      </c>
      <c r="C39" s="8">
        <v>0.2490549255</v>
      </c>
      <c r="D39" s="9" t="str">
        <f>IF($B39="N/A","N/A",IF(C39&gt;2,"No",IF(C39&lt;=0,"No","Yes")))</f>
        <v>Yes</v>
      </c>
      <c r="E39" s="8">
        <v>0.1371612354</v>
      </c>
      <c r="F39" s="9" t="str">
        <f>IF($B39="N/A","N/A",IF(E39&gt;2,"No",IF(E39&lt;=0,"No","Yes")))</f>
        <v>Yes</v>
      </c>
      <c r="G39" s="8">
        <v>0.1180811808</v>
      </c>
      <c r="H39" s="9" t="str">
        <f>IF($B39="N/A","N/A",IF(G39&gt;2,"No",IF(G39&lt;=0,"No","Yes")))</f>
        <v>Yes</v>
      </c>
      <c r="I39" s="10">
        <v>-44.9</v>
      </c>
      <c r="J39" s="10">
        <v>-13.9</v>
      </c>
      <c r="K39" s="9" t="str">
        <f>IF(J39="Div by 0", "N/A", IF(J39="N/A","N/A", IF(J39&gt;30, "No", IF(J39&lt;-30, "No", "Yes"))))</f>
        <v>Yes</v>
      </c>
    </row>
    <row r="40" spans="1:11" x14ac:dyDescent="0.2">
      <c r="A40" s="102" t="s">
        <v>376</v>
      </c>
      <c r="B40" s="34" t="s">
        <v>238</v>
      </c>
      <c r="C40" s="8">
        <v>1.1029575272000001</v>
      </c>
      <c r="D40" s="9" t="str">
        <f>IF($B40="N/A","N/A",IF(C40&gt;3,"No",IF(C40&lt;=0,"No","Yes")))</f>
        <v>Yes</v>
      </c>
      <c r="E40" s="8">
        <v>0.65269829260000001</v>
      </c>
      <c r="F40" s="9" t="str">
        <f>IF($B40="N/A","N/A",IF(E40&gt;3,"No",IF(E40&lt;=0,"No","Yes")))</f>
        <v>Yes</v>
      </c>
      <c r="G40" s="8">
        <v>0.7330873309</v>
      </c>
      <c r="H40" s="9" t="str">
        <f>IF($B40="N/A","N/A",IF(G40&gt;3,"No",IF(G40&lt;=0,"No","Yes")))</f>
        <v>Yes</v>
      </c>
      <c r="I40" s="10">
        <v>-40.799999999999997</v>
      </c>
      <c r="J40" s="10">
        <v>12.32</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4425</v>
      </c>
      <c r="D6" s="9" t="str">
        <f>IF($B6="N/A","N/A",IF(C6&gt;15,"No",IF(C6&lt;-15,"No","Yes")))</f>
        <v>N/A</v>
      </c>
      <c r="E6" s="35">
        <v>1905</v>
      </c>
      <c r="F6" s="9" t="str">
        <f>IF($B6="N/A","N/A",IF(E6&gt;15,"No",IF(E6&lt;-15,"No","Yes")))</f>
        <v>N/A</v>
      </c>
      <c r="G6" s="35">
        <v>1399</v>
      </c>
      <c r="H6" s="9" t="str">
        <f>IF($B6="N/A","N/A",IF(G6&gt;15,"No",IF(G6&lt;-15,"No","Yes")))</f>
        <v>N/A</v>
      </c>
      <c r="I6" s="10">
        <v>-56.9</v>
      </c>
      <c r="J6" s="10">
        <v>-26.6</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1053.3148023000001</v>
      </c>
      <c r="D9" s="9" t="str">
        <f>IF($B9="N/A","N/A",IF(C9&gt;15,"No",IF(C9&lt;-15,"No","Yes")))</f>
        <v>N/A</v>
      </c>
      <c r="E9" s="88">
        <v>1090.7732283</v>
      </c>
      <c r="F9" s="9" t="str">
        <f>IF($B9="N/A","N/A",IF(E9&gt;15,"No",IF(E9&lt;-15,"No","Yes")))</f>
        <v>N/A</v>
      </c>
      <c r="G9" s="88">
        <v>1965.0307362000001</v>
      </c>
      <c r="H9" s="9" t="str">
        <f>IF($B9="N/A","N/A",IF(G9&gt;15,"No",IF(G9&lt;-15,"No","Yes")))</f>
        <v>N/A</v>
      </c>
      <c r="I9" s="10">
        <v>3.556</v>
      </c>
      <c r="J9" s="10">
        <v>80.150000000000006</v>
      </c>
      <c r="K9" s="9" t="str">
        <f t="shared" si="0"/>
        <v>No</v>
      </c>
    </row>
    <row r="10" spans="1:11" x14ac:dyDescent="0.2">
      <c r="A10" s="102" t="s">
        <v>313</v>
      </c>
      <c r="B10" s="34" t="s">
        <v>217</v>
      </c>
      <c r="C10" s="8">
        <v>9.0395480200000003E-2</v>
      </c>
      <c r="D10" s="9" t="str">
        <f>IF($B10="N/A","N/A",IF(C10&gt;15,"No",IF(C10&lt;-15,"No","Yes")))</f>
        <v>N/A</v>
      </c>
      <c r="E10" s="8">
        <v>5.24934383E-2</v>
      </c>
      <c r="F10" s="9" t="str">
        <f>IF($B10="N/A","N/A",IF(E10&gt;15,"No",IF(E10&lt;-15,"No","Yes")))</f>
        <v>N/A</v>
      </c>
      <c r="G10" s="8">
        <v>0</v>
      </c>
      <c r="H10" s="9" t="str">
        <f>IF($B10="N/A","N/A",IF(G10&gt;15,"No",IF(G10&lt;-15,"No","Yes")))</f>
        <v>N/A</v>
      </c>
      <c r="I10" s="10">
        <v>-41.9</v>
      </c>
      <c r="J10" s="10">
        <v>-100</v>
      </c>
      <c r="K10" s="9" t="str">
        <f t="shared" si="0"/>
        <v>No</v>
      </c>
    </row>
    <row r="11" spans="1:11" x14ac:dyDescent="0.2">
      <c r="A11" s="102" t="s">
        <v>820</v>
      </c>
      <c r="B11" s="34" t="s">
        <v>217</v>
      </c>
      <c r="C11" s="88">
        <v>583.5</v>
      </c>
      <c r="D11" s="9" t="str">
        <f>IF($B11="N/A","N/A",IF(C11&gt;15,"No",IF(C11&lt;-15,"No","Yes")))</f>
        <v>N/A</v>
      </c>
      <c r="E11" s="88">
        <v>39748</v>
      </c>
      <c r="F11" s="9" t="str">
        <f>IF($B11="N/A","N/A",IF(E11&gt;15,"No",IF(E11&lt;-15,"No","Yes")))</f>
        <v>N/A</v>
      </c>
      <c r="G11" s="88" t="s">
        <v>1743</v>
      </c>
      <c r="H11" s="9" t="str">
        <f>IF($B11="N/A","N/A",IF(G11&gt;15,"No",IF(G11&lt;-15,"No","Yes")))</f>
        <v>N/A</v>
      </c>
      <c r="I11" s="10">
        <v>6712</v>
      </c>
      <c r="J11" s="10" t="s">
        <v>1743</v>
      </c>
      <c r="K11" s="9" t="str">
        <f t="shared" si="0"/>
        <v>N/A</v>
      </c>
    </row>
    <row r="12" spans="1:11" x14ac:dyDescent="0.2">
      <c r="A12" s="102" t="s">
        <v>314</v>
      </c>
      <c r="B12" s="34" t="s">
        <v>218</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02" t="s">
        <v>821</v>
      </c>
      <c r="B13" s="34" t="s">
        <v>224</v>
      </c>
      <c r="C13" s="8">
        <v>1.1441807909999999</v>
      </c>
      <c r="D13" s="9" t="str">
        <f>IF($B13="N/A","N/A",IF(C13&gt;1,"Yes","No"))</f>
        <v>Yes</v>
      </c>
      <c r="E13" s="8">
        <v>1.1622047244</v>
      </c>
      <c r="F13" s="9" t="str">
        <f>IF($B13="N/A","N/A",IF(E13&gt;1,"Yes","No"))</f>
        <v>Yes</v>
      </c>
      <c r="G13" s="8">
        <v>1.1672623302</v>
      </c>
      <c r="H13" s="9" t="str">
        <f>IF($B13="N/A","N/A",IF(G13&gt;1,"Yes","No"))</f>
        <v>Yes</v>
      </c>
      <c r="I13" s="10">
        <v>1.575</v>
      </c>
      <c r="J13" s="10">
        <v>0.43519999999999998</v>
      </c>
      <c r="K13" s="9" t="str">
        <f t="shared" si="0"/>
        <v>Yes</v>
      </c>
    </row>
    <row r="14" spans="1:11" x14ac:dyDescent="0.2">
      <c r="A14" s="102" t="s">
        <v>315</v>
      </c>
      <c r="B14" s="34" t="s">
        <v>218</v>
      </c>
      <c r="C14" s="8">
        <v>86.440677965999996</v>
      </c>
      <c r="D14" s="9" t="str">
        <f>IF($B14="N/A","N/A",IF(C14&gt;100,"No",IF(C14&lt;95,"No","Yes")))</f>
        <v>No</v>
      </c>
      <c r="E14" s="8">
        <v>92.755905511999998</v>
      </c>
      <c r="F14" s="9" t="str">
        <f>IF($B14="N/A","N/A",IF(E14&gt;100,"No",IF(E14&lt;95,"No","Yes")))</f>
        <v>No</v>
      </c>
      <c r="G14" s="8">
        <v>88.062902073000004</v>
      </c>
      <c r="H14" s="9" t="str">
        <f>IF($B14="N/A","N/A",IF(G14&gt;100,"No",IF(G14&lt;95,"No","Yes")))</f>
        <v>No</v>
      </c>
      <c r="I14" s="10">
        <v>7.306</v>
      </c>
      <c r="J14" s="10">
        <v>-5.0599999999999996</v>
      </c>
      <c r="K14" s="9" t="str">
        <f t="shared" si="0"/>
        <v>Yes</v>
      </c>
    </row>
    <row r="15" spans="1:11" x14ac:dyDescent="0.2">
      <c r="A15" s="102" t="s">
        <v>822</v>
      </c>
      <c r="B15" s="34" t="s">
        <v>225</v>
      </c>
      <c r="C15" s="8">
        <v>12.459607843000001</v>
      </c>
      <c r="D15" s="9" t="str">
        <f>IF($B15="N/A","N/A",IF(C15&gt;3,"Yes","No"))</f>
        <v>Yes</v>
      </c>
      <c r="E15" s="8">
        <v>12.146010187</v>
      </c>
      <c r="F15" s="9" t="str">
        <f>IF($B15="N/A","N/A",IF(E15&gt;3,"Yes","No"))</f>
        <v>Yes</v>
      </c>
      <c r="G15" s="8">
        <v>12.344967532</v>
      </c>
      <c r="H15" s="9" t="str">
        <f>IF($B15="N/A","N/A",IF(G15&gt;3,"Yes","No"))</f>
        <v>Yes</v>
      </c>
      <c r="I15" s="10">
        <v>-2.52</v>
      </c>
      <c r="J15" s="10">
        <v>1.6379999999999999</v>
      </c>
      <c r="K15" s="9" t="str">
        <f t="shared" si="0"/>
        <v>Yes</v>
      </c>
    </row>
    <row r="16" spans="1:11" x14ac:dyDescent="0.2">
      <c r="A16" s="102" t="s">
        <v>823</v>
      </c>
      <c r="B16" s="34" t="s">
        <v>226</v>
      </c>
      <c r="C16" s="8">
        <v>5.2178531072999998</v>
      </c>
      <c r="D16" s="9" t="str">
        <f>IF($B16="N/A","N/A",IF(C16&gt;=8,"No",IF(C16&lt;2,"No","Yes")))</f>
        <v>Yes</v>
      </c>
      <c r="E16" s="8">
        <v>5.2362204724000003</v>
      </c>
      <c r="F16" s="9" t="str">
        <f>IF($B16="N/A","N/A",IF(E16&gt;=8,"No",IF(E16&lt;2,"No","Yes")))</f>
        <v>Yes</v>
      </c>
      <c r="G16" s="8">
        <v>5.7412437455000003</v>
      </c>
      <c r="H16" s="9" t="str">
        <f>IF($B16="N/A","N/A",IF(G16&gt;=8,"No",IF(G16&lt;2,"No","Yes")))</f>
        <v>Yes</v>
      </c>
      <c r="I16" s="10">
        <v>0.35199999999999998</v>
      </c>
      <c r="J16" s="10">
        <v>9.6449999999999996</v>
      </c>
      <c r="K16" s="9" t="str">
        <f t="shared" si="0"/>
        <v>Yes</v>
      </c>
    </row>
    <row r="17" spans="1:11" x14ac:dyDescent="0.2">
      <c r="A17" s="102" t="s">
        <v>316</v>
      </c>
      <c r="B17" s="34" t="s">
        <v>227</v>
      </c>
      <c r="C17" s="8">
        <v>99.344632767999997</v>
      </c>
      <c r="D17" s="9" t="str">
        <f>IF(OR($B17="N/A",$C17="N/A"),"N/A",IF(C17&gt;100,"No",IF(C17&lt;98,"No","Yes")))</f>
        <v>Yes</v>
      </c>
      <c r="E17" s="8">
        <v>99.947506562000001</v>
      </c>
      <c r="F17" s="9" t="str">
        <f>IF(OR($B17="N/A",$E17="N/A"),"N/A",IF(E17&gt;100,"No",IF(E17&lt;98,"No","Yes")))</f>
        <v>Yes</v>
      </c>
      <c r="G17" s="8">
        <v>100</v>
      </c>
      <c r="H17" s="9" t="str">
        <f>IF($B17="N/A","N/A",IF(G17&gt;100,"No",IF(G17&lt;98,"No","Yes")))</f>
        <v>Yes</v>
      </c>
      <c r="I17" s="10">
        <v>0.6069</v>
      </c>
      <c r="J17" s="10">
        <v>5.2499999999999998E-2</v>
      </c>
      <c r="K17" s="9" t="str">
        <f t="shared" si="0"/>
        <v>Yes</v>
      </c>
    </row>
    <row r="18" spans="1:11" x14ac:dyDescent="0.2">
      <c r="A18" s="102" t="s">
        <v>31</v>
      </c>
      <c r="B18" s="34" t="s">
        <v>218</v>
      </c>
      <c r="C18" s="8">
        <v>99.209039548000007</v>
      </c>
      <c r="D18" s="9" t="str">
        <f>IF($B18="N/A","N/A",IF(C18&gt;100,"No",IF(C18&lt;95,"No","Yes")))</f>
        <v>Yes</v>
      </c>
      <c r="E18" s="8">
        <v>99.947506562000001</v>
      </c>
      <c r="F18" s="9" t="str">
        <f>IF($B18="N/A","N/A",IF(E18&gt;100,"No",IF(E18&lt;95,"No","Yes")))</f>
        <v>Yes</v>
      </c>
      <c r="G18" s="8">
        <v>99.857040742999999</v>
      </c>
      <c r="H18" s="9" t="str">
        <f>IF($B18="N/A","N/A",IF(G18&gt;100,"No",IF(G18&lt;95,"No","Yes")))</f>
        <v>Yes</v>
      </c>
      <c r="I18" s="10">
        <v>0.74439999999999995</v>
      </c>
      <c r="J18" s="10">
        <v>-9.0999999999999998E-2</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99.932203389999998</v>
      </c>
      <c r="D20" s="9" t="str">
        <f>IF($B20="N/A","N/A",IF(C20&gt;100,"No",IF(C20&lt;98,"No","Yes")))</f>
        <v>Yes</v>
      </c>
      <c r="E20" s="8">
        <v>100</v>
      </c>
      <c r="F20" s="9" t="str">
        <f>IF($B20="N/A","N/A",IF(E20&gt;100,"No",IF(E20&lt;98,"No","Yes")))</f>
        <v>Yes</v>
      </c>
      <c r="G20" s="8">
        <v>100</v>
      </c>
      <c r="H20" s="9" t="str">
        <f>IF($B20="N/A","N/A",IF(G20&gt;100,"No",IF(G20&lt;98,"No","Yes")))</f>
        <v>Yes</v>
      </c>
      <c r="I20" s="10">
        <v>6.7799999999999999E-2</v>
      </c>
      <c r="J20" s="10">
        <v>0</v>
      </c>
      <c r="K20" s="9" t="str">
        <f t="shared" si="0"/>
        <v>Yes</v>
      </c>
    </row>
    <row r="21" spans="1:11" x14ac:dyDescent="0.2">
      <c r="A21" s="102" t="s">
        <v>825</v>
      </c>
      <c r="B21" s="34" t="s">
        <v>229</v>
      </c>
      <c r="C21" s="8">
        <v>7.2354138398999996</v>
      </c>
      <c r="D21" s="9" t="str">
        <f>IF($B21="N/A","N/A",IF(C21&gt;=2,"Yes","No"))</f>
        <v>Yes</v>
      </c>
      <c r="E21" s="8">
        <v>7.3233595801</v>
      </c>
      <c r="F21" s="9" t="str">
        <f>IF($B21="N/A","N/A",IF(E21&gt;=2,"Yes","No"))</f>
        <v>Yes</v>
      </c>
      <c r="G21" s="8">
        <v>7.4774839170999998</v>
      </c>
      <c r="H21" s="9" t="str">
        <f>IF($B21="N/A","N/A",IF(G21&gt;=2,"Yes","No"))</f>
        <v>Yes</v>
      </c>
      <c r="I21" s="10">
        <v>1.2150000000000001</v>
      </c>
      <c r="J21" s="10">
        <v>2.105</v>
      </c>
      <c r="K21" s="9" t="str">
        <f t="shared" si="0"/>
        <v>Yes</v>
      </c>
    </row>
    <row r="22" spans="1:11" x14ac:dyDescent="0.2">
      <c r="A22" s="102" t="s">
        <v>826</v>
      </c>
      <c r="B22" s="34" t="s">
        <v>230</v>
      </c>
      <c r="C22" s="8">
        <v>10.153776572</v>
      </c>
      <c r="D22" s="9" t="str">
        <f>IF($B22="N/A","N/A",IF(C22&gt;30,"No",IF(C22&lt;5,"No","Yes")))</f>
        <v>Yes</v>
      </c>
      <c r="E22" s="8">
        <v>7.4015748030999999</v>
      </c>
      <c r="F22" s="9" t="str">
        <f>IF($B22="N/A","N/A",IF(E22&gt;30,"No",IF(E22&lt;5,"No","Yes")))</f>
        <v>Yes</v>
      </c>
      <c r="G22" s="8">
        <v>7.5053609721000001</v>
      </c>
      <c r="H22" s="9" t="str">
        <f>IF($B22="N/A","N/A",IF(G22&gt;30,"No",IF(G22&lt;5,"No","Yes")))</f>
        <v>Yes</v>
      </c>
      <c r="I22" s="10">
        <v>-27.1</v>
      </c>
      <c r="J22" s="10">
        <v>1.4019999999999999</v>
      </c>
      <c r="K22" s="9" t="str">
        <f t="shared" si="0"/>
        <v>Yes</v>
      </c>
    </row>
    <row r="23" spans="1:11" x14ac:dyDescent="0.2">
      <c r="A23" s="102" t="s">
        <v>827</v>
      </c>
      <c r="B23" s="34" t="s">
        <v>231</v>
      </c>
      <c r="C23" s="8">
        <v>28.199909543</v>
      </c>
      <c r="D23" s="9" t="str">
        <f>IF($B23="N/A","N/A",IF(C23&gt;75,"No",IF(C23&lt;15,"No","Yes")))</f>
        <v>Yes</v>
      </c>
      <c r="E23" s="8">
        <v>27.664041995000002</v>
      </c>
      <c r="F23" s="9" t="str">
        <f>IF($B23="N/A","N/A",IF(E23&gt;75,"No",IF(E23&lt;15,"No","Yes")))</f>
        <v>Yes</v>
      </c>
      <c r="G23" s="8">
        <v>27.734095783000001</v>
      </c>
      <c r="H23" s="9" t="str">
        <f>IF($B23="N/A","N/A",IF(G23&gt;75,"No",IF(G23&lt;15,"No","Yes")))</f>
        <v>Yes</v>
      </c>
      <c r="I23" s="10">
        <v>-1.9</v>
      </c>
      <c r="J23" s="10">
        <v>0.25319999999999998</v>
      </c>
      <c r="K23" s="9" t="str">
        <f t="shared" si="0"/>
        <v>Yes</v>
      </c>
    </row>
    <row r="24" spans="1:11" x14ac:dyDescent="0.2">
      <c r="A24" s="102" t="s">
        <v>828</v>
      </c>
      <c r="B24" s="34" t="s">
        <v>232</v>
      </c>
      <c r="C24" s="8">
        <v>61.646313884999998</v>
      </c>
      <c r="D24" s="9" t="str">
        <f>IF($B24="N/A","N/A",IF(C24&gt;70,"No",IF(C24&lt;25,"No","Yes")))</f>
        <v>Yes</v>
      </c>
      <c r="E24" s="8">
        <v>64.829396325000005</v>
      </c>
      <c r="F24" s="9" t="str">
        <f>IF($B24="N/A","N/A",IF(E24&gt;70,"No",IF(E24&lt;25,"No","Yes")))</f>
        <v>Yes</v>
      </c>
      <c r="G24" s="8">
        <v>64.689063617000002</v>
      </c>
      <c r="H24" s="9" t="str">
        <f>IF($B24="N/A","N/A",IF(G24&gt;70,"No",IF(G24&lt;25,"No","Yes")))</f>
        <v>Yes</v>
      </c>
      <c r="I24" s="10">
        <v>5.1630000000000003</v>
      </c>
      <c r="J24" s="10">
        <v>-0.216</v>
      </c>
      <c r="K24" s="9" t="str">
        <f t="shared" si="0"/>
        <v>Yes</v>
      </c>
    </row>
    <row r="25" spans="1:11" x14ac:dyDescent="0.2">
      <c r="A25" s="102" t="s">
        <v>322</v>
      </c>
      <c r="B25" s="34" t="s">
        <v>233</v>
      </c>
      <c r="C25" s="8">
        <v>42.033898305000001</v>
      </c>
      <c r="D25" s="9" t="str">
        <f>IF($B25="N/A","N/A",IF(C25&gt;70,"No",IF(C25&lt;35,"No","Yes")))</f>
        <v>Yes</v>
      </c>
      <c r="E25" s="8">
        <v>48.241469815999999</v>
      </c>
      <c r="F25" s="9" t="str">
        <f>IF($B25="N/A","N/A",IF(E25&gt;70,"No",IF(E25&lt;35,"No","Yes")))</f>
        <v>Yes</v>
      </c>
      <c r="G25" s="8">
        <v>47.462473195000001</v>
      </c>
      <c r="H25" s="9" t="str">
        <f>IF($B25="N/A","N/A",IF(G25&gt;70,"No",IF(G25&lt;35,"No","Yes")))</f>
        <v>Yes</v>
      </c>
      <c r="I25" s="10">
        <v>14.77</v>
      </c>
      <c r="J25" s="10">
        <v>-1.61</v>
      </c>
      <c r="K25" s="9" t="str">
        <f t="shared" si="0"/>
        <v>Yes</v>
      </c>
    </row>
    <row r="26" spans="1:11" x14ac:dyDescent="0.2">
      <c r="A26" s="102" t="s">
        <v>829</v>
      </c>
      <c r="B26" s="34" t="s">
        <v>224</v>
      </c>
      <c r="C26" s="8">
        <v>2.4462365590999999</v>
      </c>
      <c r="D26" s="9" t="str">
        <f>IF($B26="N/A","N/A",IF(C26&gt;1,"Yes","No"))</f>
        <v>Yes</v>
      </c>
      <c r="E26" s="8">
        <v>2.4145810663999998</v>
      </c>
      <c r="F26" s="9" t="str">
        <f>IF($B26="N/A","N/A",IF(E26&gt;1,"Yes","No"))</f>
        <v>Yes</v>
      </c>
      <c r="G26" s="8">
        <v>2.6927710842999999</v>
      </c>
      <c r="H26" s="9" t="str">
        <f>IF($B26="N/A","N/A",IF(G26&gt;1,"Yes","No"))</f>
        <v>Yes</v>
      </c>
      <c r="I26" s="10">
        <v>-1.29</v>
      </c>
      <c r="J26" s="10">
        <v>11.52</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35.593220338999998</v>
      </c>
      <c r="D31" s="9" t="str">
        <f>IF($B31="N/A","N/A",IF(C31&gt;=90,"Yes","No"))</f>
        <v>No</v>
      </c>
      <c r="E31" s="8">
        <v>38.372703412</v>
      </c>
      <c r="F31" s="9" t="str">
        <f>IF($B31="N/A","N/A",IF(E31&gt;=90,"Yes","No"))</f>
        <v>No</v>
      </c>
      <c r="G31" s="8">
        <v>32.165832737999999</v>
      </c>
      <c r="H31" s="9" t="str">
        <f>IF($B31="N/A","N/A",IF(G31&gt;=90,"Yes","No"))</f>
        <v>No</v>
      </c>
      <c r="I31" s="10">
        <v>7.8090000000000002</v>
      </c>
      <c r="J31" s="10">
        <v>-16.2</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49301</v>
      </c>
      <c r="F6" s="9" t="str">
        <f>IF($B6="N/A","N/A",IF(E6&lt;0,"No","Yes"))</f>
        <v>N/A</v>
      </c>
      <c r="G6" s="35">
        <v>50468</v>
      </c>
      <c r="H6" s="9" t="str">
        <f>IF($B6="N/A","N/A",IF(G6&lt;0,"No","Yes"))</f>
        <v>N/A</v>
      </c>
      <c r="I6" s="10" t="s">
        <v>217</v>
      </c>
      <c r="J6" s="10">
        <v>2.367</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2.1561428774000002</v>
      </c>
      <c r="F7" s="9" t="str">
        <f t="shared" ref="F7:F17" si="2">IF($B7="N/A","N/A",IF(E7&lt;0,"No","Yes"))</f>
        <v>N/A</v>
      </c>
      <c r="G7" s="9">
        <v>4.1452009193999997</v>
      </c>
      <c r="H7" s="9" t="str">
        <f t="shared" ref="H7:H17" si="3">IF($B7="N/A","N/A",IF(G7&lt;0,"No","Yes"))</f>
        <v>N/A</v>
      </c>
      <c r="I7" s="10" t="s">
        <v>217</v>
      </c>
      <c r="J7" s="10">
        <v>92.25</v>
      </c>
      <c r="K7" s="9" t="str">
        <f t="shared" si="0"/>
        <v>No</v>
      </c>
    </row>
    <row r="8" spans="1:11" x14ac:dyDescent="0.2">
      <c r="A8" s="102" t="s">
        <v>439</v>
      </c>
      <c r="B8" s="97" t="s">
        <v>217</v>
      </c>
      <c r="C8" s="9" t="s">
        <v>217</v>
      </c>
      <c r="D8" s="9" t="str">
        <f t="shared" si="1"/>
        <v>N/A</v>
      </c>
      <c r="E8" s="9">
        <v>21.399160259999999</v>
      </c>
      <c r="F8" s="9" t="str">
        <f t="shared" si="2"/>
        <v>N/A</v>
      </c>
      <c r="G8" s="9">
        <v>24.829594991</v>
      </c>
      <c r="H8" s="9" t="str">
        <f t="shared" si="3"/>
        <v>N/A</v>
      </c>
      <c r="I8" s="10" t="s">
        <v>217</v>
      </c>
      <c r="J8" s="10">
        <v>16.03</v>
      </c>
      <c r="K8" s="9" t="str">
        <f t="shared" si="0"/>
        <v>Yes</v>
      </c>
    </row>
    <row r="9" spans="1:11" x14ac:dyDescent="0.2">
      <c r="A9" s="102" t="s">
        <v>440</v>
      </c>
      <c r="B9" s="97" t="s">
        <v>217</v>
      </c>
      <c r="C9" s="9" t="s">
        <v>217</v>
      </c>
      <c r="D9" s="9" t="str">
        <f t="shared" si="1"/>
        <v>N/A</v>
      </c>
      <c r="E9" s="9">
        <v>37.974888946999997</v>
      </c>
      <c r="F9" s="9" t="str">
        <f t="shared" si="2"/>
        <v>N/A</v>
      </c>
      <c r="G9" s="9">
        <v>34.411904573000001</v>
      </c>
      <c r="H9" s="9" t="str">
        <f t="shared" si="3"/>
        <v>N/A</v>
      </c>
      <c r="I9" s="10" t="s">
        <v>217</v>
      </c>
      <c r="J9" s="10">
        <v>-9.3800000000000008</v>
      </c>
      <c r="K9" s="9" t="str">
        <f t="shared" si="0"/>
        <v>Yes</v>
      </c>
    </row>
    <row r="10" spans="1:11" x14ac:dyDescent="0.2">
      <c r="A10" s="102" t="s">
        <v>441</v>
      </c>
      <c r="B10" s="97" t="s">
        <v>217</v>
      </c>
      <c r="C10" s="9" t="s">
        <v>217</v>
      </c>
      <c r="D10" s="9" t="str">
        <f t="shared" si="1"/>
        <v>N/A</v>
      </c>
      <c r="E10" s="9">
        <v>38.394758727000003</v>
      </c>
      <c r="F10" s="9" t="str">
        <f t="shared" si="2"/>
        <v>N/A</v>
      </c>
      <c r="G10" s="9">
        <v>36.490449394000002</v>
      </c>
      <c r="H10" s="9" t="str">
        <f t="shared" si="3"/>
        <v>N/A</v>
      </c>
      <c r="I10" s="10" t="s">
        <v>217</v>
      </c>
      <c r="J10" s="10">
        <v>-4.96</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97.634936410999998</v>
      </c>
      <c r="F12" s="9" t="str">
        <f t="shared" si="2"/>
        <v>N/A</v>
      </c>
      <c r="G12" s="9">
        <v>97.459776492000003</v>
      </c>
      <c r="H12" s="9" t="str">
        <f t="shared" si="3"/>
        <v>N/A</v>
      </c>
      <c r="I12" s="10" t="s">
        <v>217</v>
      </c>
      <c r="J12" s="10">
        <v>-0.17899999999999999</v>
      </c>
      <c r="K12" s="9" t="str">
        <f t="shared" si="0"/>
        <v>Yes</v>
      </c>
    </row>
    <row r="13" spans="1:11" x14ac:dyDescent="0.2">
      <c r="A13" s="25" t="s">
        <v>821</v>
      </c>
      <c r="B13" s="97" t="s">
        <v>217</v>
      </c>
      <c r="C13" s="9" t="s">
        <v>217</v>
      </c>
      <c r="D13" s="9" t="str">
        <f t="shared" si="1"/>
        <v>N/A</v>
      </c>
      <c r="E13" s="9">
        <v>1.1583255427000001</v>
      </c>
      <c r="F13" s="9" t="str">
        <f t="shared" si="2"/>
        <v>N/A</v>
      </c>
      <c r="G13" s="9">
        <v>1.1718375147</v>
      </c>
      <c r="H13" s="9" t="str">
        <f t="shared" si="3"/>
        <v>N/A</v>
      </c>
      <c r="I13" s="10" t="s">
        <v>217</v>
      </c>
      <c r="J13" s="10">
        <v>1.167</v>
      </c>
      <c r="K13" s="9" t="str">
        <f t="shared" si="0"/>
        <v>Yes</v>
      </c>
    </row>
    <row r="14" spans="1:11" x14ac:dyDescent="0.2">
      <c r="A14" s="25" t="s">
        <v>315</v>
      </c>
      <c r="B14" s="97" t="s">
        <v>217</v>
      </c>
      <c r="C14" s="9" t="s">
        <v>217</v>
      </c>
      <c r="D14" s="9" t="str">
        <f t="shared" si="1"/>
        <v>N/A</v>
      </c>
      <c r="E14" s="9">
        <v>95.434169691999998</v>
      </c>
      <c r="F14" s="9" t="str">
        <f t="shared" si="2"/>
        <v>N/A</v>
      </c>
      <c r="G14" s="9">
        <v>94.832369025999995</v>
      </c>
      <c r="H14" s="9" t="str">
        <f t="shared" si="3"/>
        <v>N/A</v>
      </c>
      <c r="I14" s="10" t="s">
        <v>217</v>
      </c>
      <c r="J14" s="10">
        <v>-0.63100000000000001</v>
      </c>
      <c r="K14" s="9" t="str">
        <f t="shared" si="0"/>
        <v>Yes</v>
      </c>
    </row>
    <row r="15" spans="1:11" x14ac:dyDescent="0.2">
      <c r="A15" s="25" t="s">
        <v>822</v>
      </c>
      <c r="B15" s="97" t="s">
        <v>217</v>
      </c>
      <c r="C15" s="9" t="s">
        <v>217</v>
      </c>
      <c r="D15" s="9" t="str">
        <f t="shared" si="1"/>
        <v>N/A</v>
      </c>
      <c r="E15" s="9">
        <v>9.2659936238</v>
      </c>
      <c r="F15" s="9" t="str">
        <f t="shared" si="2"/>
        <v>N/A</v>
      </c>
      <c r="G15" s="9">
        <v>9.7262432093999998</v>
      </c>
      <c r="H15" s="9" t="str">
        <f t="shared" si="3"/>
        <v>N/A</v>
      </c>
      <c r="I15" s="10" t="s">
        <v>217</v>
      </c>
      <c r="J15" s="10">
        <v>4.9669999999999996</v>
      </c>
      <c r="K15" s="9" t="str">
        <f t="shared" si="0"/>
        <v>Yes</v>
      </c>
    </row>
    <row r="16" spans="1:11" x14ac:dyDescent="0.2">
      <c r="A16" s="25" t="s">
        <v>831</v>
      </c>
      <c r="B16" s="97" t="s">
        <v>217</v>
      </c>
      <c r="C16" s="9" t="s">
        <v>217</v>
      </c>
      <c r="D16" s="9" t="str">
        <f t="shared" si="1"/>
        <v>N/A</v>
      </c>
      <c r="E16" s="9">
        <v>3.7833204853</v>
      </c>
      <c r="F16" s="9" t="str">
        <f t="shared" si="2"/>
        <v>N/A</v>
      </c>
      <c r="G16" s="9">
        <v>3.9479827204000002</v>
      </c>
      <c r="H16" s="9" t="str">
        <f t="shared" si="3"/>
        <v>N/A</v>
      </c>
      <c r="I16" s="10" t="s">
        <v>217</v>
      </c>
      <c r="J16" s="10">
        <v>4.3520000000000003</v>
      </c>
      <c r="K16" s="9" t="str">
        <f t="shared" si="0"/>
        <v>Yes</v>
      </c>
    </row>
    <row r="17" spans="1:11" x14ac:dyDescent="0.2">
      <c r="A17" s="25" t="s">
        <v>824</v>
      </c>
      <c r="B17" s="97" t="s">
        <v>217</v>
      </c>
      <c r="C17" s="9" t="s">
        <v>217</v>
      </c>
      <c r="D17" s="9" t="str">
        <f t="shared" si="1"/>
        <v>N/A</v>
      </c>
      <c r="E17" s="9">
        <v>4.1845223299000001</v>
      </c>
      <c r="F17" s="9" t="str">
        <f t="shared" si="2"/>
        <v>N/A</v>
      </c>
      <c r="G17" s="9">
        <v>4.2410272025999998</v>
      </c>
      <c r="H17" s="9" t="str">
        <f t="shared" si="3"/>
        <v>N/A</v>
      </c>
      <c r="I17" s="10" t="s">
        <v>217</v>
      </c>
      <c r="J17" s="10">
        <v>1.35</v>
      </c>
      <c r="K17" s="9" t="str">
        <f t="shared" si="0"/>
        <v>Yes</v>
      </c>
    </row>
    <row r="18" spans="1:11" x14ac:dyDescent="0.2">
      <c r="A18" s="102" t="s">
        <v>316</v>
      </c>
      <c r="B18" s="34" t="s">
        <v>227</v>
      </c>
      <c r="C18" s="9" t="s">
        <v>217</v>
      </c>
      <c r="D18" s="9" t="str">
        <f>IF(OR($B18="N/A",$C18="N/A"),"N/A",IF(C18&gt;100,"No",IF(C18&lt;98,"No","Yes")))</f>
        <v>N/A</v>
      </c>
      <c r="E18" s="9">
        <v>99.255593192999996</v>
      </c>
      <c r="F18" s="9" t="str">
        <f>IF(OR($B18="N/A",$E18="N/A"),"N/A",IF(E18&gt;100,"No",IF(E18&lt;98,"No","Yes")))</f>
        <v>Yes</v>
      </c>
      <c r="G18" s="9">
        <v>99.615598003000002</v>
      </c>
      <c r="H18" s="9" t="str">
        <f>IF($B18="N/A","N/A",IF(G18&gt;100,"No",IF(G18&lt;98,"No","Yes")))</f>
        <v>Yes</v>
      </c>
      <c r="I18" s="10" t="s">
        <v>217</v>
      </c>
      <c r="J18" s="10">
        <v>0.36270000000000002</v>
      </c>
      <c r="K18" s="9" t="str">
        <f t="shared" si="0"/>
        <v>Yes</v>
      </c>
    </row>
    <row r="19" spans="1:11" x14ac:dyDescent="0.2">
      <c r="A19" s="102" t="s">
        <v>31</v>
      </c>
      <c r="B19" s="34" t="s">
        <v>218</v>
      </c>
      <c r="C19" s="9" t="s">
        <v>217</v>
      </c>
      <c r="D19" s="9" t="str">
        <f>IF(OR($B19="N/A",$C19="N/A"),"N/A",IF(C19&gt;100,"No",IF(C19&lt;95,"No","Yes")))</f>
        <v>N/A</v>
      </c>
      <c r="E19" s="9">
        <v>98.856006977999996</v>
      </c>
      <c r="F19" s="9" t="str">
        <f>IF(OR($B19="N/A",$E19="N/A"),"N/A",IF(E19&gt;100,"No",IF(E19&lt;98,"No","Yes")))</f>
        <v>Yes</v>
      </c>
      <c r="G19" s="9">
        <v>99.441230086000004</v>
      </c>
      <c r="H19" s="9" t="str">
        <f>IF($B19="N/A","N/A",IF(G19&gt;100,"No",IF(G19&lt;95,"No","Yes")))</f>
        <v>Yes</v>
      </c>
      <c r="I19" s="10" t="s">
        <v>217</v>
      </c>
      <c r="J19" s="10">
        <v>0.59199999999999997</v>
      </c>
      <c r="K19" s="9" t="str">
        <f t="shared" si="0"/>
        <v>Yes</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1.141964666</v>
      </c>
      <c r="F21" s="9" t="str">
        <f t="shared" si="5"/>
        <v>N/A</v>
      </c>
      <c r="G21" s="9">
        <v>1.0977252913</v>
      </c>
      <c r="H21" s="9" t="str">
        <f t="shared" si="6"/>
        <v>N/A</v>
      </c>
      <c r="I21" s="10" t="s">
        <v>217</v>
      </c>
      <c r="J21" s="10">
        <v>-3.87</v>
      </c>
      <c r="K21" s="9" t="str">
        <f t="shared" si="0"/>
        <v>Yes</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4.6437800449999997</v>
      </c>
      <c r="F23" s="9" t="str">
        <f t="shared" si="5"/>
        <v>N/A</v>
      </c>
      <c r="G23" s="9">
        <v>5.1074542284</v>
      </c>
      <c r="H23" s="9" t="str">
        <f t="shared" si="6"/>
        <v>N/A</v>
      </c>
      <c r="I23" s="10" t="s">
        <v>217</v>
      </c>
      <c r="J23" s="10">
        <v>9.9849999999999994</v>
      </c>
      <c r="K23" s="9" t="str">
        <f t="shared" si="0"/>
        <v>Yes</v>
      </c>
    </row>
    <row r="24" spans="1:11" x14ac:dyDescent="0.2">
      <c r="A24" s="25" t="s">
        <v>319</v>
      </c>
      <c r="B24" s="97" t="s">
        <v>217</v>
      </c>
      <c r="C24" s="9" t="s">
        <v>217</v>
      </c>
      <c r="D24" s="9" t="str">
        <f t="shared" si="4"/>
        <v>N/A</v>
      </c>
      <c r="E24" s="9">
        <v>5.1662238087999999</v>
      </c>
      <c r="F24" s="9" t="str">
        <f t="shared" si="5"/>
        <v>N/A</v>
      </c>
      <c r="G24" s="9">
        <v>5.0170405009000003</v>
      </c>
      <c r="H24" s="9" t="str">
        <f t="shared" si="6"/>
        <v>N/A</v>
      </c>
      <c r="I24" s="10" t="s">
        <v>217</v>
      </c>
      <c r="J24" s="10">
        <v>-2.89</v>
      </c>
      <c r="K24" s="9" t="str">
        <f t="shared" si="0"/>
        <v>Yes</v>
      </c>
    </row>
    <row r="25" spans="1:11" x14ac:dyDescent="0.2">
      <c r="A25" s="25" t="s">
        <v>320</v>
      </c>
      <c r="B25" s="97" t="s">
        <v>217</v>
      </c>
      <c r="C25" s="9" t="s">
        <v>217</v>
      </c>
      <c r="D25" s="9" t="str">
        <f t="shared" si="4"/>
        <v>N/A</v>
      </c>
      <c r="E25" s="9">
        <v>19.407314252999999</v>
      </c>
      <c r="F25" s="9" t="str">
        <f t="shared" si="5"/>
        <v>N/A</v>
      </c>
      <c r="G25" s="9">
        <v>20.440675279000001</v>
      </c>
      <c r="H25" s="9" t="str">
        <f t="shared" si="6"/>
        <v>N/A</v>
      </c>
      <c r="I25" s="10" t="s">
        <v>217</v>
      </c>
      <c r="J25" s="10">
        <v>5.3250000000000002</v>
      </c>
      <c r="K25" s="9" t="str">
        <f t="shared" si="0"/>
        <v>Yes</v>
      </c>
    </row>
    <row r="26" spans="1:11" x14ac:dyDescent="0.2">
      <c r="A26" s="25" t="s">
        <v>321</v>
      </c>
      <c r="B26" s="97" t="s">
        <v>217</v>
      </c>
      <c r="C26" s="9" t="s">
        <v>217</v>
      </c>
      <c r="D26" s="9" t="str">
        <f t="shared" si="4"/>
        <v>N/A</v>
      </c>
      <c r="E26" s="9">
        <v>75.424433581000002</v>
      </c>
      <c r="F26" s="9" t="str">
        <f t="shared" si="5"/>
        <v>N/A</v>
      </c>
      <c r="G26" s="9">
        <v>74.540302765999996</v>
      </c>
      <c r="H26" s="9" t="str">
        <f t="shared" si="6"/>
        <v>N/A</v>
      </c>
      <c r="I26" s="10" t="s">
        <v>217</v>
      </c>
      <c r="J26" s="10">
        <v>-1.17</v>
      </c>
      <c r="K26" s="9" t="str">
        <f t="shared" si="0"/>
        <v>Yes</v>
      </c>
    </row>
    <row r="27" spans="1:11" x14ac:dyDescent="0.2">
      <c r="A27" s="25" t="s">
        <v>322</v>
      </c>
      <c r="B27" s="97" t="s">
        <v>217</v>
      </c>
      <c r="C27" s="9" t="s">
        <v>217</v>
      </c>
      <c r="D27" s="9" t="str">
        <f t="shared" si="4"/>
        <v>N/A</v>
      </c>
      <c r="E27" s="9">
        <v>35.271089836000002</v>
      </c>
      <c r="F27" s="9" t="str">
        <f t="shared" si="5"/>
        <v>N/A</v>
      </c>
      <c r="G27" s="9">
        <v>34.180074503</v>
      </c>
      <c r="H27" s="9" t="str">
        <f t="shared" si="6"/>
        <v>N/A</v>
      </c>
      <c r="I27" s="10" t="s">
        <v>217</v>
      </c>
      <c r="J27" s="10">
        <v>-3.09</v>
      </c>
      <c r="K27" s="9" t="str">
        <f t="shared" si="0"/>
        <v>Yes</v>
      </c>
    </row>
    <row r="28" spans="1:11" x14ac:dyDescent="0.2">
      <c r="A28" s="25" t="s">
        <v>829</v>
      </c>
      <c r="B28" s="97" t="s">
        <v>217</v>
      </c>
      <c r="C28" s="9" t="s">
        <v>217</v>
      </c>
      <c r="D28" s="9" t="str">
        <f t="shared" si="4"/>
        <v>N/A</v>
      </c>
      <c r="E28" s="9">
        <v>2.0538846397000001</v>
      </c>
      <c r="F28" s="9" t="str">
        <f t="shared" si="5"/>
        <v>N/A</v>
      </c>
      <c r="G28" s="9">
        <v>2.1438260869999999</v>
      </c>
      <c r="H28" s="9" t="str">
        <f t="shared" si="6"/>
        <v>N/A</v>
      </c>
      <c r="I28" s="10" t="s">
        <v>217</v>
      </c>
      <c r="J28" s="10">
        <v>4.3789999999999996</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99.798723331000005</v>
      </c>
      <c r="F30" s="9" t="str">
        <f t="shared" si="5"/>
        <v>N/A</v>
      </c>
      <c r="G30" s="9">
        <v>99.582608695999994</v>
      </c>
      <c r="H30" s="9" t="str">
        <f t="shared" si="6"/>
        <v>N/A</v>
      </c>
      <c r="I30" s="10" t="s">
        <v>217</v>
      </c>
      <c r="J30" s="10">
        <v>-0.217</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99.982535802000001</v>
      </c>
      <c r="H32" s="9" t="str">
        <f t="shared" si="6"/>
        <v>N/A</v>
      </c>
      <c r="I32" s="10" t="s">
        <v>217</v>
      </c>
      <c r="J32" s="10">
        <v>-1.7000000000000001E-2</v>
      </c>
      <c r="K32" s="9" t="str">
        <f t="shared" si="0"/>
        <v>Yes</v>
      </c>
    </row>
    <row r="33" spans="1:11" x14ac:dyDescent="0.2">
      <c r="A33" s="25" t="s">
        <v>326</v>
      </c>
      <c r="B33" s="97" t="s">
        <v>217</v>
      </c>
      <c r="C33" s="9" t="s">
        <v>217</v>
      </c>
      <c r="D33" s="9" t="str">
        <f t="shared" si="4"/>
        <v>N/A</v>
      </c>
      <c r="E33" s="9">
        <v>99.052757550999999</v>
      </c>
      <c r="F33" s="9" t="str">
        <f t="shared" si="5"/>
        <v>N/A</v>
      </c>
      <c r="G33" s="9">
        <v>94.432115400000001</v>
      </c>
      <c r="H33" s="9" t="str">
        <f t="shared" si="6"/>
        <v>N/A</v>
      </c>
      <c r="I33" s="10" t="s">
        <v>217</v>
      </c>
      <c r="J33" s="10">
        <v>-4.66</v>
      </c>
      <c r="K33" s="9" t="str">
        <f t="shared" si="0"/>
        <v>Yes</v>
      </c>
    </row>
    <row r="34" spans="1:11" x14ac:dyDescent="0.2">
      <c r="A34" s="25" t="s">
        <v>327</v>
      </c>
      <c r="B34" s="97" t="s">
        <v>217</v>
      </c>
      <c r="C34" s="9" t="s">
        <v>217</v>
      </c>
      <c r="D34" s="9" t="str">
        <f t="shared" si="4"/>
        <v>N/A</v>
      </c>
      <c r="E34" s="9">
        <v>24.81288412</v>
      </c>
      <c r="F34" s="9" t="str">
        <f t="shared" si="5"/>
        <v>N/A</v>
      </c>
      <c r="G34" s="9">
        <v>23.161211064</v>
      </c>
      <c r="H34" s="9" t="str">
        <f t="shared" si="6"/>
        <v>N/A</v>
      </c>
      <c r="I34" s="10" t="s">
        <v>217</v>
      </c>
      <c r="J34" s="10">
        <v>-6.66</v>
      </c>
      <c r="K34" s="9" t="str">
        <f t="shared" si="0"/>
        <v>Yes</v>
      </c>
    </row>
    <row r="35" spans="1:11" ht="25.5" x14ac:dyDescent="0.2">
      <c r="A35" s="25" t="s">
        <v>369</v>
      </c>
      <c r="B35" s="97" t="s">
        <v>217</v>
      </c>
      <c r="C35" s="9" t="s">
        <v>217</v>
      </c>
      <c r="D35" s="9" t="str">
        <f t="shared" si="4"/>
        <v>N/A</v>
      </c>
      <c r="E35" s="9">
        <v>21.253118598</v>
      </c>
      <c r="F35" s="9" t="str">
        <f>IF($B35="N/A","N/A",IF(E35&lt;0,"No","Yes"))</f>
        <v>N/A</v>
      </c>
      <c r="G35" s="9">
        <v>18.968455258999999</v>
      </c>
      <c r="H35" s="9" t="str">
        <f t="shared" si="6"/>
        <v>N/A</v>
      </c>
      <c r="I35" s="10" t="s">
        <v>217</v>
      </c>
      <c r="J35" s="10">
        <v>-10.7</v>
      </c>
      <c r="K35" s="9" t="str">
        <f t="shared" si="0"/>
        <v>Yes</v>
      </c>
    </row>
    <row r="36" spans="1:11" x14ac:dyDescent="0.2">
      <c r="A36" s="28" t="s">
        <v>373</v>
      </c>
      <c r="B36" s="1" t="s">
        <v>217</v>
      </c>
      <c r="C36" s="8" t="s">
        <v>217</v>
      </c>
      <c r="D36" s="9" t="str">
        <f t="shared" ref="D36:D39" si="7">IF($B36="N/A","N/A",IF(C36&lt;0,"No","Yes"))</f>
        <v>N/A</v>
      </c>
      <c r="E36" s="8">
        <v>90.886594591999994</v>
      </c>
      <c r="F36" s="9" t="str">
        <f t="shared" ref="F36:F39" si="8">IF($B36="N/A","N/A",IF(E36&lt;0,"No","Yes"))</f>
        <v>N/A</v>
      </c>
      <c r="G36" s="8">
        <v>87.980502497000003</v>
      </c>
      <c r="H36" s="9" t="str">
        <f t="shared" ref="H36:H39" si="9">IF($B36="N/A","N/A",IF(G36&lt;0,"No","Yes"))</f>
        <v>N/A</v>
      </c>
      <c r="I36" s="10" t="s">
        <v>217</v>
      </c>
      <c r="J36" s="10">
        <v>-3.2</v>
      </c>
      <c r="K36" s="9" t="str">
        <f>IF(J36="Div by 0", "N/A", IF(J36="N/A","N/A", IF(J36&gt;30, "No", IF(J36&lt;-30, "No", "Yes"))))</f>
        <v>Yes</v>
      </c>
    </row>
    <row r="37" spans="1:11" x14ac:dyDescent="0.2">
      <c r="A37" s="28" t="s">
        <v>374</v>
      </c>
      <c r="B37" s="1" t="s">
        <v>217</v>
      </c>
      <c r="C37" s="8" t="s">
        <v>217</v>
      </c>
      <c r="D37" s="9" t="str">
        <f t="shared" si="7"/>
        <v>N/A</v>
      </c>
      <c r="E37" s="8">
        <v>6.5373927506999996</v>
      </c>
      <c r="F37" s="9" t="str">
        <f t="shared" si="8"/>
        <v>N/A</v>
      </c>
      <c r="G37" s="8">
        <v>8.6371562177999994</v>
      </c>
      <c r="H37" s="9" t="str">
        <f t="shared" si="9"/>
        <v>N/A</v>
      </c>
      <c r="I37" s="10" t="s">
        <v>217</v>
      </c>
      <c r="J37" s="10">
        <v>32.119999999999997</v>
      </c>
      <c r="K37" s="9" t="str">
        <f>IF(J37="Div by 0", "N/A", IF(J37="N/A","N/A", IF(J37&gt;30, "No", IF(J37&lt;-30, "No", "Yes"))))</f>
        <v>No</v>
      </c>
    </row>
    <row r="38" spans="1:11" x14ac:dyDescent="0.2">
      <c r="A38" s="28" t="s">
        <v>375</v>
      </c>
      <c r="B38" s="1" t="s">
        <v>217</v>
      </c>
      <c r="C38" s="8" t="s">
        <v>217</v>
      </c>
      <c r="D38" s="9" t="str">
        <f t="shared" si="7"/>
        <v>N/A</v>
      </c>
      <c r="E38" s="8">
        <v>0.2819415428</v>
      </c>
      <c r="F38" s="9" t="str">
        <f t="shared" si="8"/>
        <v>N/A</v>
      </c>
      <c r="G38" s="8">
        <v>0.42799397639999998</v>
      </c>
      <c r="H38" s="9" t="str">
        <f t="shared" si="9"/>
        <v>N/A</v>
      </c>
      <c r="I38" s="10" t="s">
        <v>217</v>
      </c>
      <c r="J38" s="10">
        <v>51.8</v>
      </c>
      <c r="K38" s="9" t="str">
        <f>IF(J38="Div by 0", "N/A", IF(J38="N/A","N/A", IF(J38&gt;30, "No", IF(J38&lt;-30, "No", "Yes"))))</f>
        <v>No</v>
      </c>
    </row>
    <row r="39" spans="1:11" x14ac:dyDescent="0.2">
      <c r="A39" s="28" t="s">
        <v>376</v>
      </c>
      <c r="B39" s="1" t="s">
        <v>217</v>
      </c>
      <c r="C39" s="8" t="s">
        <v>217</v>
      </c>
      <c r="D39" s="9" t="str">
        <f t="shared" si="7"/>
        <v>N/A</v>
      </c>
      <c r="E39" s="8">
        <v>0.75454858930000002</v>
      </c>
      <c r="F39" s="9" t="str">
        <f t="shared" si="8"/>
        <v>N/A</v>
      </c>
      <c r="G39" s="8">
        <v>0.91741301419999999</v>
      </c>
      <c r="H39" s="9" t="str">
        <f t="shared" si="9"/>
        <v>N/A</v>
      </c>
      <c r="I39" s="10" t="s">
        <v>217</v>
      </c>
      <c r="J39" s="10">
        <v>21.58</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143532</v>
      </c>
      <c r="D7" s="31" t="str">
        <f>IF($B7="N/A","N/A",IF(C7&gt;15,"No",IF(C7&lt;-15,"No","Yes")))</f>
        <v>N/A</v>
      </c>
      <c r="E7" s="30">
        <v>122123</v>
      </c>
      <c r="F7" s="31" t="str">
        <f>IF($B7="N/A","N/A",IF(E7&gt;15,"No",IF(E7&lt;-15,"No","Yes")))</f>
        <v>N/A</v>
      </c>
      <c r="G7" s="30">
        <v>109796</v>
      </c>
      <c r="H7" s="31" t="str">
        <f>IF($B7="N/A","N/A",IF(G7&gt;15,"No",IF(G7&lt;-15,"No","Yes")))</f>
        <v>N/A</v>
      </c>
      <c r="I7" s="32">
        <v>-14.9</v>
      </c>
      <c r="J7" s="32">
        <v>-10.1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9.0595285803000003</v>
      </c>
      <c r="H8" s="31" t="str">
        <f>IF($B8="N/A","N/A",IF(G8&gt;15,"No",IF(G8&lt;-15,"No","Yes")))</f>
        <v>N/A</v>
      </c>
      <c r="I8" s="32" t="s">
        <v>217</v>
      </c>
      <c r="J8" s="32" t="s">
        <v>217</v>
      </c>
      <c r="K8" s="31" t="str">
        <f t="shared" si="0"/>
        <v>N/A</v>
      </c>
    </row>
    <row r="9" spans="1:11" x14ac:dyDescent="0.2">
      <c r="A9" s="99" t="s">
        <v>119</v>
      </c>
      <c r="B9" s="34" t="s">
        <v>217</v>
      </c>
      <c r="C9" s="8">
        <v>32.195607948000003</v>
      </c>
      <c r="D9" s="9" t="str">
        <f>IF($B9="N/A","N/A",IF(C9&gt;15,"No",IF(C9&lt;-15,"No","Yes")))</f>
        <v>N/A</v>
      </c>
      <c r="E9" s="8">
        <v>85.208355510000004</v>
      </c>
      <c r="F9" s="9" t="str">
        <f>IF($B9="N/A","N/A",IF(E9&gt;15,"No",IF(E9&lt;-15,"No","Yes")))</f>
        <v>N/A</v>
      </c>
      <c r="G9" s="8">
        <v>90.940471419999994</v>
      </c>
      <c r="H9" s="9" t="str">
        <f>IF($B9="N/A","N/A",IF(G9&gt;15,"No",IF(G9&lt;-15,"No","Yes")))</f>
        <v>N/A</v>
      </c>
      <c r="I9" s="10">
        <v>164.7</v>
      </c>
      <c r="J9" s="10">
        <v>6.7270000000000003</v>
      </c>
      <c r="K9" s="9" t="str">
        <f t="shared" si="0"/>
        <v>Yes</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94.851911596999997</v>
      </c>
      <c r="F13" s="9" t="str">
        <f t="shared" si="2"/>
        <v>No</v>
      </c>
      <c r="G13" s="8">
        <v>97.360559582999997</v>
      </c>
      <c r="H13" s="9" t="str">
        <f t="shared" si="3"/>
        <v>Yes</v>
      </c>
      <c r="I13" s="10" t="s">
        <v>217</v>
      </c>
      <c r="J13" s="10">
        <v>2.645</v>
      </c>
      <c r="K13" s="9" t="str">
        <f t="shared" si="0"/>
        <v>Yes</v>
      </c>
    </row>
    <row r="14" spans="1:11" x14ac:dyDescent="0.2">
      <c r="A14" s="99" t="s">
        <v>13</v>
      </c>
      <c r="B14" s="34" t="s">
        <v>217</v>
      </c>
      <c r="C14" s="35">
        <v>97321</v>
      </c>
      <c r="D14" s="9" t="str">
        <f>IF($B14="N/A","N/A",IF(C14&gt;15,"No",IF(C14&lt;-15,"No","Yes")))</f>
        <v>N/A</v>
      </c>
      <c r="E14" s="35">
        <v>18064</v>
      </c>
      <c r="F14" s="9" t="str">
        <f>IF($B14="N/A","N/A",IF(E14&gt;15,"No",IF(E14&lt;-15,"No","Yes")))</f>
        <v>N/A</v>
      </c>
      <c r="G14" s="35">
        <v>9947</v>
      </c>
      <c r="H14" s="9" t="str">
        <f>IF($B14="N/A","N/A",IF(G14&gt;15,"No",IF(G14&lt;-15,"No","Yes")))</f>
        <v>N/A</v>
      </c>
      <c r="I14" s="10">
        <v>-81.400000000000006</v>
      </c>
      <c r="J14" s="10">
        <v>-44.9</v>
      </c>
      <c r="K14" s="9" t="str">
        <f t="shared" si="0"/>
        <v>No</v>
      </c>
    </row>
    <row r="15" spans="1:11" x14ac:dyDescent="0.2">
      <c r="A15" s="99" t="s">
        <v>442</v>
      </c>
      <c r="B15" s="34" t="s">
        <v>219</v>
      </c>
      <c r="C15" s="8">
        <v>2.8616639780000002</v>
      </c>
      <c r="D15" s="9" t="str">
        <f>IF($B15="N/A","N/A",IF(C15&gt;20,"No",IF(C15&lt;5,"No","Yes")))</f>
        <v>No</v>
      </c>
      <c r="E15" s="8">
        <v>5.2369353409999997</v>
      </c>
      <c r="F15" s="9" t="str">
        <f>IF($B15="N/A","N/A",IF(E15&gt;20,"No",IF(E15&lt;5,"No","Yes")))</f>
        <v>Yes</v>
      </c>
      <c r="G15" s="8">
        <v>7.0272443953000003</v>
      </c>
      <c r="H15" s="9" t="str">
        <f>IF($B15="N/A","N/A",IF(G15&gt;20,"No",IF(G15&lt;5,"No","Yes")))</f>
        <v>Yes</v>
      </c>
      <c r="I15" s="10">
        <v>83</v>
      </c>
      <c r="J15" s="10">
        <v>34.19</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92.972755605000003</v>
      </c>
      <c r="H16" s="9" t="str">
        <f>IF($B16="N/A","N/A",IF(G16&gt;15,"No",IF(G16&lt;-15,"No","Yes")))</f>
        <v>N/A</v>
      </c>
      <c r="I16" s="10" t="s">
        <v>217</v>
      </c>
      <c r="J16" s="10" t="s">
        <v>217</v>
      </c>
      <c r="K16" s="9" t="str">
        <f t="shared" si="0"/>
        <v>N/A</v>
      </c>
    </row>
    <row r="17" spans="1:11" x14ac:dyDescent="0.2">
      <c r="A17" s="99" t="s">
        <v>444</v>
      </c>
      <c r="B17" s="34" t="s">
        <v>239</v>
      </c>
      <c r="C17" s="8">
        <v>10.791093392000001</v>
      </c>
      <c r="D17" s="9" t="str">
        <f>IF($B17="N/A","N/A",IF(C17&gt;1,"Yes","No"))</f>
        <v>Yes</v>
      </c>
      <c r="E17" s="8">
        <v>8.0989813994999995</v>
      </c>
      <c r="F17" s="9" t="str">
        <f>IF($B17="N/A","N/A",IF(E17&gt;1,"Yes","No"))</f>
        <v>Yes</v>
      </c>
      <c r="G17" s="8">
        <v>0.4725042726</v>
      </c>
      <c r="H17" s="9" t="str">
        <f>IF($B17="N/A","N/A",IF(G17&gt;1,"Yes","No"))</f>
        <v>No</v>
      </c>
      <c r="I17" s="10">
        <v>-24.9</v>
      </c>
      <c r="J17" s="10">
        <v>-94.2</v>
      </c>
      <c r="K17" s="9" t="str">
        <f t="shared" si="0"/>
        <v>No</v>
      </c>
    </row>
    <row r="18" spans="1:11" x14ac:dyDescent="0.2">
      <c r="A18" s="99" t="s">
        <v>856</v>
      </c>
      <c r="B18" s="34" t="s">
        <v>217</v>
      </c>
      <c r="C18" s="100">
        <v>1902.6724432999999</v>
      </c>
      <c r="D18" s="9" t="str">
        <f>IF($B18="N/A","N/A",IF(C18&gt;15,"No",IF(C18&lt;-15,"No","Yes")))</f>
        <v>N/A</v>
      </c>
      <c r="E18" s="100">
        <v>1561.4490771999999</v>
      </c>
      <c r="F18" s="9" t="str">
        <f>IF($B18="N/A","N/A",IF(E18&gt;15,"No",IF(E18&lt;-15,"No","Yes")))</f>
        <v>N/A</v>
      </c>
      <c r="G18" s="100">
        <v>3204.9574468000001</v>
      </c>
      <c r="H18" s="9" t="str">
        <f>IF($B18="N/A","N/A",IF(G18&gt;15,"No",IF(G18&lt;-15,"No","Yes")))</f>
        <v>N/A</v>
      </c>
      <c r="I18" s="10">
        <v>-17.899999999999999</v>
      </c>
      <c r="J18" s="10">
        <v>105.3</v>
      </c>
      <c r="K18" s="9" t="str">
        <f t="shared" si="0"/>
        <v>No</v>
      </c>
    </row>
    <row r="19" spans="1:11" x14ac:dyDescent="0.2">
      <c r="A19" s="3" t="s">
        <v>131</v>
      </c>
      <c r="B19" s="34" t="s">
        <v>217</v>
      </c>
      <c r="C19" s="35">
        <v>11</v>
      </c>
      <c r="D19" s="34" t="s">
        <v>217</v>
      </c>
      <c r="E19" s="35">
        <v>21</v>
      </c>
      <c r="F19" s="34" t="s">
        <v>217</v>
      </c>
      <c r="G19" s="35">
        <v>42</v>
      </c>
      <c r="H19" s="9" t="str">
        <f>IF($B19="N/A","N/A",IF(G19&gt;15,"No",IF(G19&lt;-15,"No","Yes")))</f>
        <v>N/A</v>
      </c>
      <c r="I19" s="10">
        <v>110</v>
      </c>
      <c r="J19" s="10">
        <v>100</v>
      </c>
      <c r="K19" s="9" t="str">
        <f t="shared" si="0"/>
        <v>No</v>
      </c>
    </row>
    <row r="20" spans="1:11" x14ac:dyDescent="0.2">
      <c r="A20" s="3" t="s">
        <v>350</v>
      </c>
      <c r="B20" s="29" t="s">
        <v>217</v>
      </c>
      <c r="C20" s="8" t="s">
        <v>217</v>
      </c>
      <c r="D20" s="34" t="s">
        <v>217</v>
      </c>
      <c r="E20" s="8" t="s">
        <v>217</v>
      </c>
      <c r="F20" s="34" t="s">
        <v>217</v>
      </c>
      <c r="G20" s="8">
        <v>3.82527597E-2</v>
      </c>
      <c r="H20" s="9" t="str">
        <f>IF($B20="N/A","N/A",IF(G20&gt;15,"No",IF(G20&lt;-15,"No","Yes")))</f>
        <v>N/A</v>
      </c>
      <c r="I20" s="10" t="s">
        <v>217</v>
      </c>
      <c r="J20" s="10" t="s">
        <v>217</v>
      </c>
      <c r="K20" s="9" t="str">
        <f t="shared" si="0"/>
        <v>N/A</v>
      </c>
    </row>
    <row r="21" spans="1:11" ht="25.5" x14ac:dyDescent="0.2">
      <c r="A21" s="3" t="s">
        <v>835</v>
      </c>
      <c r="B21" s="34" t="s">
        <v>217</v>
      </c>
      <c r="C21" s="100">
        <v>3763.3</v>
      </c>
      <c r="D21" s="9" t="str">
        <f>IF($B21="N/A","N/A",IF(C21&gt;60,"No",IF(C21&lt;15,"No","Yes")))</f>
        <v>N/A</v>
      </c>
      <c r="E21" s="100">
        <v>2464.4761905</v>
      </c>
      <c r="F21" s="9" t="str">
        <f>IF($B21="N/A","N/A",IF(E21&gt;60,"No",IF(E21&lt;15,"No","Yes")))</f>
        <v>N/A</v>
      </c>
      <c r="G21" s="100">
        <v>2592.6666667</v>
      </c>
      <c r="H21" s="9" t="str">
        <f>IF($B21="N/A","N/A",IF(G21&gt;60,"No",IF(G21&lt;15,"No","Yes")))</f>
        <v>N/A</v>
      </c>
      <c r="I21" s="10">
        <v>-34.5</v>
      </c>
      <c r="J21" s="10">
        <v>5.202</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94536</v>
      </c>
      <c r="D6" s="9" t="str">
        <f>IF($B6="N/A","N/A",IF(C6&gt;15,"No",IF(C6&lt;-15,"No","Yes")))</f>
        <v>N/A</v>
      </c>
      <c r="E6" s="35">
        <v>17118</v>
      </c>
      <c r="F6" s="9" t="str">
        <f>IF($B6="N/A","N/A",IF(E6&gt;15,"No",IF(E6&lt;-15,"No","Yes")))</f>
        <v>N/A</v>
      </c>
      <c r="G6" s="35">
        <v>9248</v>
      </c>
      <c r="H6" s="9" t="str">
        <f>IF($B6="N/A","N/A",IF(G6&gt;15,"No",IF(G6&lt;-15,"No","Yes")))</f>
        <v>N/A</v>
      </c>
      <c r="I6" s="10">
        <v>-81.900000000000006</v>
      </c>
      <c r="J6" s="10">
        <v>-46</v>
      </c>
      <c r="K6" s="9" t="str">
        <f t="shared" ref="K6:K1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138.57167763999999</v>
      </c>
      <c r="D9" s="9" t="str">
        <f>IF($B9="N/A","N/A",IF(C9&gt;100,"No",IF(C9&lt;50,"No","Yes")))</f>
        <v>No</v>
      </c>
      <c r="E9" s="36">
        <v>141.21357046</v>
      </c>
      <c r="F9" s="9" t="str">
        <f>IF($B9="N/A","N/A",IF(E9&gt;100,"No",IF(E9&lt;50,"No","Yes")))</f>
        <v>No</v>
      </c>
      <c r="G9" s="36">
        <v>145.75709996000001</v>
      </c>
      <c r="H9" s="9" t="str">
        <f>IF($B9="N/A","N/A",IF(G9&gt;100,"No",IF(G9&lt;50,"No","Yes")))</f>
        <v>No</v>
      </c>
      <c r="I9" s="10">
        <v>1.907</v>
      </c>
      <c r="J9" s="10">
        <v>3.2170000000000001</v>
      </c>
      <c r="K9" s="9" t="str">
        <f t="shared" si="0"/>
        <v>Yes</v>
      </c>
    </row>
    <row r="10" spans="1:11" ht="25.5" x14ac:dyDescent="0.2">
      <c r="A10" s="81" t="s">
        <v>838</v>
      </c>
      <c r="B10" s="34" t="s">
        <v>217</v>
      </c>
      <c r="C10" s="36">
        <v>238.96068363000001</v>
      </c>
      <c r="D10" s="9" t="str">
        <f>IF($B10="N/A","N/A",IF(C10&gt;15,"No",IF(C10&lt;-15,"No","Yes")))</f>
        <v>N/A</v>
      </c>
      <c r="E10" s="36">
        <v>248.69241468999999</v>
      </c>
      <c r="F10" s="9" t="str">
        <f>IF($B10="N/A","N/A",IF(E10&gt;15,"No",IF(E10&lt;-15,"No","Yes")))</f>
        <v>N/A</v>
      </c>
      <c r="G10" s="36">
        <v>254.60176873</v>
      </c>
      <c r="H10" s="9" t="str">
        <f>IF($B10="N/A","N/A",IF(G10&gt;15,"No",IF(G10&lt;-15,"No","Yes")))</f>
        <v>N/A</v>
      </c>
      <c r="I10" s="10">
        <v>4.0730000000000004</v>
      </c>
      <c r="J10" s="10">
        <v>2.3759999999999999</v>
      </c>
      <c r="K10" s="9" t="str">
        <f t="shared" si="0"/>
        <v>Yes</v>
      </c>
    </row>
    <row r="11" spans="1:11" ht="25.5" x14ac:dyDescent="0.2">
      <c r="A11" s="81" t="s">
        <v>839</v>
      </c>
      <c r="B11" s="34" t="s">
        <v>217</v>
      </c>
      <c r="C11" s="36">
        <v>96.619047619</v>
      </c>
      <c r="D11" s="9" t="str">
        <f>IF($B11="N/A","N/A",IF(C11&gt;15,"No",IF(C11&lt;-15,"No","Yes")))</f>
        <v>N/A</v>
      </c>
      <c r="E11" s="36">
        <v>260</v>
      </c>
      <c r="F11" s="9" t="str">
        <f>IF($B11="N/A","N/A",IF(E11&gt;15,"No",IF(E11&lt;-15,"No","Yes")))</f>
        <v>N/A</v>
      </c>
      <c r="G11" s="36" t="s">
        <v>1743</v>
      </c>
      <c r="H11" s="9" t="str">
        <f>IF($B11="N/A","N/A",IF(G11&gt;15,"No",IF(G11&lt;-15,"No","Yes")))</f>
        <v>N/A</v>
      </c>
      <c r="I11" s="10">
        <v>169.1</v>
      </c>
      <c r="J11" s="10" t="s">
        <v>1743</v>
      </c>
      <c r="K11" s="9" t="str">
        <f t="shared" si="0"/>
        <v>N/A</v>
      </c>
    </row>
    <row r="12" spans="1:11" ht="25.5" x14ac:dyDescent="0.2">
      <c r="A12" s="81" t="s">
        <v>840</v>
      </c>
      <c r="B12" s="34" t="s">
        <v>217</v>
      </c>
      <c r="C12" s="36">
        <v>286.07980327000001</v>
      </c>
      <c r="D12" s="9" t="str">
        <f>IF($B12="N/A","N/A",IF(C12&gt;15,"No",IF(C12&lt;-15,"No","Yes")))</f>
        <v>N/A</v>
      </c>
      <c r="E12" s="36">
        <v>314.78989503999998</v>
      </c>
      <c r="F12" s="9" t="str">
        <f>IF($B12="N/A","N/A",IF(E12&gt;15,"No",IF(E12&lt;-15,"No","Yes")))</f>
        <v>N/A</v>
      </c>
      <c r="G12" s="36">
        <v>316.82013652000001</v>
      </c>
      <c r="H12" s="9" t="str">
        <f>IF($B12="N/A","N/A",IF(G12&gt;15,"No",IF(G12&lt;-15,"No","Yes")))</f>
        <v>N/A</v>
      </c>
      <c r="I12" s="10">
        <v>10.039999999999999</v>
      </c>
      <c r="J12" s="10">
        <v>0.64500000000000002</v>
      </c>
      <c r="K12" s="9" t="str">
        <f t="shared" si="0"/>
        <v>Yes</v>
      </c>
    </row>
    <row r="13" spans="1:11" x14ac:dyDescent="0.2">
      <c r="A13" s="81" t="s">
        <v>655</v>
      </c>
      <c r="B13" s="34" t="s">
        <v>241</v>
      </c>
      <c r="C13" s="8">
        <v>90.803503426999995</v>
      </c>
      <c r="D13" s="9" t="str">
        <f>IF($B13="N/A","N/A",IF(C13&gt;99,"No",IF(C13&lt;75,"No","Yes")))</f>
        <v>Yes</v>
      </c>
      <c r="E13" s="8">
        <v>48.428554738000003</v>
      </c>
      <c r="F13" s="9" t="str">
        <f>IF($B13="N/A","N/A",IF(E13&gt;99,"No",IF(E13&lt;75,"No","Yes")))</f>
        <v>No</v>
      </c>
      <c r="G13" s="8">
        <v>6.2283737023999999</v>
      </c>
      <c r="H13" s="9" t="str">
        <f>IF($B13="N/A","N/A",IF(G13&gt;99,"No",IF(G13&lt;75,"No","Yes")))</f>
        <v>No</v>
      </c>
      <c r="I13" s="10">
        <v>-46.7</v>
      </c>
      <c r="J13" s="10">
        <v>-87.1</v>
      </c>
      <c r="K13" s="9" t="str">
        <f t="shared" ref="K13:K24" si="1">IF(J13="Div by 0", "N/A", IF(J13="N/A","N/A", IF(J13&gt;30, "No", IF(J13&lt;-30, "No", "Yes"))))</f>
        <v>No</v>
      </c>
    </row>
    <row r="14" spans="1:11" x14ac:dyDescent="0.2">
      <c r="A14" s="81" t="s">
        <v>495</v>
      </c>
      <c r="B14" s="34" t="s">
        <v>217</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81" t="s">
        <v>841</v>
      </c>
      <c r="B15" s="34" t="s">
        <v>217</v>
      </c>
      <c r="C15" s="35">
        <v>12.060553109000001</v>
      </c>
      <c r="D15" s="9" t="str">
        <f>IF($B15="N/A","N/A",IF(C15&gt;15,"No",IF(C15&lt;-15,"No","Yes")))</f>
        <v>N/A</v>
      </c>
      <c r="E15" s="10">
        <v>13.768998794</v>
      </c>
      <c r="F15" s="9" t="str">
        <f>IF($B15="N/A","N/A",IF(E15&gt;15,"No",IF(E15&lt;-15,"No","Yes")))</f>
        <v>N/A</v>
      </c>
      <c r="G15" s="10">
        <v>20.234375</v>
      </c>
      <c r="H15" s="9" t="str">
        <f>IF($B15="N/A","N/A",IF(G15&gt;15,"No",IF(G15&lt;-15,"No","Yes")))</f>
        <v>N/A</v>
      </c>
      <c r="I15" s="10">
        <v>14.17</v>
      </c>
      <c r="J15" s="10">
        <v>46.96</v>
      </c>
      <c r="K15" s="9" t="str">
        <f t="shared" si="1"/>
        <v>No</v>
      </c>
    </row>
    <row r="16" spans="1:11" x14ac:dyDescent="0.2">
      <c r="A16" s="78" t="s">
        <v>656</v>
      </c>
      <c r="B16" s="59" t="s">
        <v>242</v>
      </c>
      <c r="C16" s="9">
        <v>8.3343911314000003</v>
      </c>
      <c r="D16" s="9" t="str">
        <f>IF($B16="N/A","N/A",IF(C16&gt;20,"No",IF(C16&lt;=0,"No","Yes")))</f>
        <v>Yes</v>
      </c>
      <c r="E16" s="9">
        <v>47.394555439000001</v>
      </c>
      <c r="F16" s="9" t="str">
        <f>IF($B16="N/A","N/A",IF(E16&gt;20,"No",IF(E16&lt;=0,"No","Yes")))</f>
        <v>No</v>
      </c>
      <c r="G16" s="9">
        <v>86.094290657000002</v>
      </c>
      <c r="H16" s="9" t="str">
        <f>IF($B16="N/A","N/A",IF(G16&gt;20,"No",IF(G16&lt;=0,"No","Yes")))</f>
        <v>No</v>
      </c>
      <c r="I16" s="10">
        <v>468.7</v>
      </c>
      <c r="J16" s="10">
        <v>81.650000000000006</v>
      </c>
      <c r="K16" s="9" t="str">
        <f t="shared" si="1"/>
        <v>No</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11.369590048999999</v>
      </c>
      <c r="D18" s="9" t="str">
        <f>IF($B18="N/A","N/A",IF(C18&gt;15,"No",IF(C18&lt;-15,"No","Yes")))</f>
        <v>N/A</v>
      </c>
      <c r="E18" s="10">
        <v>11.165167016</v>
      </c>
      <c r="F18" s="9" t="str">
        <f>IF($B18="N/A","N/A",IF(E18&gt;15,"No",IF(E18&lt;-15,"No","Yes")))</f>
        <v>N/A</v>
      </c>
      <c r="G18" s="10">
        <v>11.33308214</v>
      </c>
      <c r="H18" s="9" t="str">
        <f>IF($B18="N/A","N/A",IF(G18&gt;15,"No",IF(G18&lt;-15,"No","Yes")))</f>
        <v>N/A</v>
      </c>
      <c r="I18" s="10">
        <v>-1.8</v>
      </c>
      <c r="J18" s="10">
        <v>1.504</v>
      </c>
      <c r="K18" s="9" t="str">
        <f t="shared" si="1"/>
        <v>Yes</v>
      </c>
    </row>
    <row r="19" spans="1:11" x14ac:dyDescent="0.2">
      <c r="A19" s="81" t="s">
        <v>657</v>
      </c>
      <c r="B19" s="59" t="s">
        <v>243</v>
      </c>
      <c r="C19" s="9">
        <v>3.1733943000000001E-3</v>
      </c>
      <c r="D19" s="9" t="str">
        <f>IF($B19="N/A","N/A",IF(C19&gt;10,"No",IF(C19&lt;=0,"No","Yes")))</f>
        <v>Yes</v>
      </c>
      <c r="E19" s="9">
        <v>5.8418039000000003E-3</v>
      </c>
      <c r="F19" s="9" t="str">
        <f>IF($B19="N/A","N/A",IF(E19&gt;10,"No",IF(E19&lt;=0,"No","Yes")))</f>
        <v>Yes</v>
      </c>
      <c r="G19" s="9">
        <v>0</v>
      </c>
      <c r="H19" s="9" t="str">
        <f>IF($B19="N/A","N/A",IF(G19&gt;10,"No",IF(G19&lt;=0,"No","Yes")))</f>
        <v>No</v>
      </c>
      <c r="I19" s="10">
        <v>84.09</v>
      </c>
      <c r="J19" s="10">
        <v>-100</v>
      </c>
      <c r="K19" s="9" t="str">
        <f t="shared" si="1"/>
        <v>No</v>
      </c>
    </row>
    <row r="20" spans="1:11" x14ac:dyDescent="0.2">
      <c r="A20" s="81" t="s">
        <v>129</v>
      </c>
      <c r="B20" s="34" t="s">
        <v>217</v>
      </c>
      <c r="C20" s="9">
        <v>100</v>
      </c>
      <c r="D20" s="9" t="str">
        <f>IF($B20="N/A","N/A",IF(C20&gt;15,"No",IF(C20&lt;-15,"No","Yes")))</f>
        <v>N/A</v>
      </c>
      <c r="E20" s="9">
        <v>100</v>
      </c>
      <c r="F20" s="9" t="str">
        <f>IF($B20="N/A","N/A",IF(E20&gt;15,"No",IF(E20&lt;-15,"No","Yes")))</f>
        <v>N/A</v>
      </c>
      <c r="G20" s="9" t="s">
        <v>1743</v>
      </c>
      <c r="H20" s="9" t="str">
        <f>IF($B20="N/A","N/A",IF(G20&gt;15,"No",IF(G20&lt;-15,"No","Yes")))</f>
        <v>N/A</v>
      </c>
      <c r="I20" s="10">
        <v>0</v>
      </c>
      <c r="J20" s="10" t="s">
        <v>1743</v>
      </c>
      <c r="K20" s="9" t="str">
        <f t="shared" si="1"/>
        <v>N/A</v>
      </c>
    </row>
    <row r="21" spans="1:11" x14ac:dyDescent="0.2">
      <c r="A21" s="81" t="s">
        <v>843</v>
      </c>
      <c r="B21" s="34" t="s">
        <v>217</v>
      </c>
      <c r="C21" s="10">
        <v>7</v>
      </c>
      <c r="D21" s="9" t="str">
        <f>IF($B21="N/A","N/A",IF(C21&gt;15,"No",IF(C21&lt;-15,"No","Yes")))</f>
        <v>N/A</v>
      </c>
      <c r="E21" s="10">
        <v>3</v>
      </c>
      <c r="F21" s="9" t="str">
        <f>IF($B21="N/A","N/A",IF(E21&gt;15,"No",IF(E21&lt;-15,"No","Yes")))</f>
        <v>N/A</v>
      </c>
      <c r="G21" s="10" t="s">
        <v>1743</v>
      </c>
      <c r="H21" s="9" t="str">
        <f>IF($B21="N/A","N/A",IF(G21&gt;15,"No",IF(G21&lt;-15,"No","Yes")))</f>
        <v>N/A</v>
      </c>
      <c r="I21" s="10">
        <v>-57.1</v>
      </c>
      <c r="J21" s="10" t="s">
        <v>1743</v>
      </c>
      <c r="K21" s="9" t="str">
        <f t="shared" si="1"/>
        <v>N/A</v>
      </c>
    </row>
    <row r="22" spans="1:11" x14ac:dyDescent="0.2">
      <c r="A22" s="81" t="s">
        <v>1720</v>
      </c>
      <c r="B22" s="59" t="s">
        <v>228</v>
      </c>
      <c r="C22" s="9">
        <v>0.85893204710000004</v>
      </c>
      <c r="D22" s="9" t="str">
        <f>IF($B22="N/A","N/A",IF(C22&gt;5,"No",IF(C22&lt;=0,"No","Yes")))</f>
        <v>Yes</v>
      </c>
      <c r="E22" s="9">
        <v>4.1710480195999997</v>
      </c>
      <c r="F22" s="9" t="str">
        <f>IF($B22="N/A","N/A",IF(E22&gt;5,"No",IF(E22&lt;=0,"No","Yes")))</f>
        <v>Yes</v>
      </c>
      <c r="G22" s="9">
        <v>7.6773356400999999</v>
      </c>
      <c r="H22" s="9" t="str">
        <f>IF($B22="N/A","N/A",IF(G22&gt;5,"No",IF(G22&lt;=0,"No","Yes")))</f>
        <v>No</v>
      </c>
      <c r="I22" s="10">
        <v>385.6</v>
      </c>
      <c r="J22" s="10">
        <v>84.06</v>
      </c>
      <c r="K22" s="9" t="str">
        <f t="shared" si="1"/>
        <v>No</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7.7623152709000003</v>
      </c>
      <c r="D24" s="9" t="str">
        <f>IF($B24="N/A","N/A",IF(C24&gt;15,"No",IF(C24&lt;-15,"No","Yes")))</f>
        <v>N/A</v>
      </c>
      <c r="E24" s="10">
        <v>7.8725490196000001</v>
      </c>
      <c r="F24" s="9" t="str">
        <f>IF($B24="N/A","N/A",IF(E24&gt;15,"No",IF(E24&lt;-15,"No","Yes")))</f>
        <v>N/A</v>
      </c>
      <c r="G24" s="10">
        <v>8.2535211268000008</v>
      </c>
      <c r="H24" s="9" t="str">
        <f>IF($B24="N/A","N/A",IF(G24&gt;15,"No",IF(G24&lt;-15,"No","Yes")))</f>
        <v>N/A</v>
      </c>
      <c r="I24" s="10">
        <v>1.42</v>
      </c>
      <c r="J24" s="10">
        <v>4.8390000000000004</v>
      </c>
      <c r="K24" s="9" t="str">
        <f t="shared" si="1"/>
        <v>Yes</v>
      </c>
    </row>
    <row r="25" spans="1:11" x14ac:dyDescent="0.2">
      <c r="A25" s="81" t="s">
        <v>15</v>
      </c>
      <c r="B25" s="34" t="s">
        <v>244</v>
      </c>
      <c r="C25" s="9">
        <v>0</v>
      </c>
      <c r="D25" s="9" t="str">
        <f>IF($B25="N/A","N/A",IF(C25&gt;20,"No",IF(C25&lt;1,"No","Yes")))</f>
        <v>No</v>
      </c>
      <c r="E25" s="9">
        <v>0</v>
      </c>
      <c r="F25" s="9" t="str">
        <f>IF($B25="N/A","N/A",IF(E25&gt;20,"No",IF(E25&lt;1,"No","Yes")))</f>
        <v>No</v>
      </c>
      <c r="G25" s="9">
        <v>0</v>
      </c>
      <c r="H25" s="9" t="str">
        <f>IF($B25="N/A","N/A",IF(G25&gt;20,"No",IF(G25&lt;1,"No","Yes")))</f>
        <v>No</v>
      </c>
      <c r="I25" s="10" t="s">
        <v>1743</v>
      </c>
      <c r="J25" s="10" t="s">
        <v>1743</v>
      </c>
      <c r="K25" s="9" t="str">
        <f t="shared" ref="K25:K34" si="2">IF(J25="Div by 0", "N/A", IF(J25="N/A","N/A", IF(J25&gt;30, "No", IF(J25&lt;-30, "No", "Yes"))))</f>
        <v>N/A</v>
      </c>
    </row>
    <row r="26" spans="1:11" x14ac:dyDescent="0.2">
      <c r="A26" s="81" t="s">
        <v>163</v>
      </c>
      <c r="B26" s="34" t="s">
        <v>218</v>
      </c>
      <c r="C26" s="9">
        <v>91.900440044000007</v>
      </c>
      <c r="D26" s="9" t="str">
        <f>IF($B26="N/A","N/A",IF(C26&gt;100,"No",IF(C26&lt;95,"No","Yes")))</f>
        <v>No</v>
      </c>
      <c r="E26" s="9">
        <v>54.223624254999997</v>
      </c>
      <c r="F26" s="9" t="str">
        <f>IF($B26="N/A","N/A",IF(E26&gt;100,"No",IF(E26&lt;95,"No","Yes")))</f>
        <v>No</v>
      </c>
      <c r="G26" s="9">
        <v>16.792820069000001</v>
      </c>
      <c r="H26" s="9" t="str">
        <f>IF($B26="N/A","N/A",IF(G26&gt;100,"No",IF(G26&lt;95,"No","Yes")))</f>
        <v>No</v>
      </c>
      <c r="I26" s="10">
        <v>-41</v>
      </c>
      <c r="J26" s="10">
        <v>-69</v>
      </c>
      <c r="K26" s="9" t="str">
        <f t="shared" si="2"/>
        <v>No</v>
      </c>
    </row>
    <row r="27" spans="1:11" x14ac:dyDescent="0.2">
      <c r="A27" s="81" t="s">
        <v>32</v>
      </c>
      <c r="B27" s="34" t="s">
        <v>218</v>
      </c>
      <c r="C27" s="9">
        <v>99.643522044999997</v>
      </c>
      <c r="D27" s="9" t="str">
        <f>IF($B27="N/A","N/A",IF(C27&gt;100,"No",IF(C27&lt;95,"No","Yes")))</f>
        <v>Yes</v>
      </c>
      <c r="E27" s="9">
        <v>99.766327841999995</v>
      </c>
      <c r="F27" s="9" t="str">
        <f>IF($B27="N/A","N/A",IF(E27&gt;100,"No",IF(E27&lt;95,"No","Yes")))</f>
        <v>Yes</v>
      </c>
      <c r="G27" s="9">
        <v>99.967560554000002</v>
      </c>
      <c r="H27" s="9" t="str">
        <f>IF($B27="N/A","N/A",IF(G27&gt;100,"No",IF(G27&lt;95,"No","Yes")))</f>
        <v>Yes</v>
      </c>
      <c r="I27" s="10">
        <v>0.1232</v>
      </c>
      <c r="J27" s="10">
        <v>0.20169999999999999</v>
      </c>
      <c r="K27" s="9" t="str">
        <f t="shared" si="2"/>
        <v>Yes</v>
      </c>
    </row>
    <row r="28" spans="1:11" x14ac:dyDescent="0.2">
      <c r="A28" s="81" t="s">
        <v>845</v>
      </c>
      <c r="B28" s="34" t="s">
        <v>230</v>
      </c>
      <c r="C28" s="9">
        <v>20.525695601999999</v>
      </c>
      <c r="D28" s="9" t="str">
        <f>IF($B28="N/A","N/A",IF(C28&gt;30,"No",IF(C28&lt;5,"No","Yes")))</f>
        <v>Yes</v>
      </c>
      <c r="E28" s="9">
        <v>63.906780652999998</v>
      </c>
      <c r="F28" s="9" t="str">
        <f>IF($B28="N/A","N/A",IF(E28&gt;30,"No",IF(E28&lt;5,"No","Yes")))</f>
        <v>No</v>
      </c>
      <c r="G28" s="9">
        <v>94.353704704999998</v>
      </c>
      <c r="H28" s="9" t="str">
        <f>IF($B28="N/A","N/A",IF(G28&gt;30,"No",IF(G28&lt;5,"No","Yes")))</f>
        <v>No</v>
      </c>
      <c r="I28" s="10">
        <v>211.4</v>
      </c>
      <c r="J28" s="10">
        <v>47.64</v>
      </c>
      <c r="K28" s="9" t="str">
        <f t="shared" si="2"/>
        <v>No</v>
      </c>
    </row>
    <row r="29" spans="1:11" x14ac:dyDescent="0.2">
      <c r="A29" s="81" t="s">
        <v>846</v>
      </c>
      <c r="B29" s="34" t="s">
        <v>231</v>
      </c>
      <c r="C29" s="9">
        <v>61.294705888999999</v>
      </c>
      <c r="D29" s="9" t="str">
        <f>IF($B29="N/A","N/A",IF(C29&gt;75,"No",IF(C29&lt;15,"No","Yes")))</f>
        <v>Yes</v>
      </c>
      <c r="E29" s="9">
        <v>25.764140999999999</v>
      </c>
      <c r="F29" s="9" t="str">
        <f>IF($B29="N/A","N/A",IF(E29&gt;75,"No",IF(E29&lt;15,"No","Yes")))</f>
        <v>Yes</v>
      </c>
      <c r="G29" s="9">
        <v>4.2076798268999998</v>
      </c>
      <c r="H29" s="9" t="str">
        <f>IF($B29="N/A","N/A",IF(G29&gt;75,"No",IF(G29&lt;15,"No","Yes")))</f>
        <v>No</v>
      </c>
      <c r="I29" s="10">
        <v>-58</v>
      </c>
      <c r="J29" s="10">
        <v>-83.7</v>
      </c>
      <c r="K29" s="9" t="str">
        <f t="shared" si="2"/>
        <v>No</v>
      </c>
    </row>
    <row r="30" spans="1:11" x14ac:dyDescent="0.2">
      <c r="A30" s="81" t="s">
        <v>847</v>
      </c>
      <c r="B30" s="34" t="s">
        <v>232</v>
      </c>
      <c r="C30" s="9">
        <v>18.179598510000002</v>
      </c>
      <c r="D30" s="9" t="str">
        <f>IF($B30="N/A","N/A",IF(C30&gt;70,"No",IF(C30&lt;25,"No","Yes")))</f>
        <v>No</v>
      </c>
      <c r="E30" s="9">
        <v>10.329078345999999</v>
      </c>
      <c r="F30" s="9" t="str">
        <f>IF($B30="N/A","N/A",IF(E30&gt;70,"No",IF(E30&lt;25,"No","Yes")))</f>
        <v>No</v>
      </c>
      <c r="G30" s="9">
        <v>1.4386154678</v>
      </c>
      <c r="H30" s="9" t="str">
        <f>IF($B30="N/A","N/A",IF(G30&gt;70,"No",IF(G30&lt;25,"No","Yes")))</f>
        <v>No</v>
      </c>
      <c r="I30" s="10">
        <v>-43.2</v>
      </c>
      <c r="J30" s="10">
        <v>-86.1</v>
      </c>
      <c r="K30" s="9" t="str">
        <f t="shared" si="2"/>
        <v>No</v>
      </c>
    </row>
    <row r="31" spans="1:11" x14ac:dyDescent="0.2">
      <c r="A31" s="81" t="s">
        <v>164</v>
      </c>
      <c r="B31" s="34" t="s">
        <v>218</v>
      </c>
      <c r="C31" s="9">
        <v>99.997884404000004</v>
      </c>
      <c r="D31" s="9" t="str">
        <f>IF($B31="N/A","N/A",IF(C31&gt;100,"No",IF(C31&lt;95,"No","Yes")))</f>
        <v>Yes</v>
      </c>
      <c r="E31" s="9">
        <v>100</v>
      </c>
      <c r="F31" s="9" t="str">
        <f>IF($B31="N/A","N/A",IF(E31&gt;100,"No",IF(E31&lt;95,"No","Yes")))</f>
        <v>Yes</v>
      </c>
      <c r="G31" s="9">
        <v>100</v>
      </c>
      <c r="H31" s="9" t="str">
        <f>IF($B31="N/A","N/A",IF(G31&gt;100,"No",IF(G31&lt;95,"No","Yes")))</f>
        <v>Yes</v>
      </c>
      <c r="I31" s="10">
        <v>2.0999999999999999E-3</v>
      </c>
      <c r="J31" s="10">
        <v>0</v>
      </c>
      <c r="K31" s="9" t="str">
        <f t="shared" si="2"/>
        <v>Yes</v>
      </c>
    </row>
    <row r="32" spans="1:11" x14ac:dyDescent="0.2">
      <c r="A32" s="28" t="s">
        <v>373</v>
      </c>
      <c r="B32" s="34" t="s">
        <v>245</v>
      </c>
      <c r="C32" s="9">
        <v>0.30464584919999999</v>
      </c>
      <c r="D32" s="9" t="str">
        <f>IF($B32="N/A","N/A",IF(C32&gt;5,"No",IF(C32&lt;1,"No","Yes")))</f>
        <v>No</v>
      </c>
      <c r="E32" s="9">
        <v>0.3680336488</v>
      </c>
      <c r="F32" s="9" t="str">
        <f>IF($B32="N/A","N/A",IF(E32&gt;5,"No",IF(E32&lt;1,"No","Yes")))</f>
        <v>No</v>
      </c>
      <c r="G32" s="9">
        <v>0.55147058819999994</v>
      </c>
      <c r="H32" s="9" t="str">
        <f>IF($B32="N/A","N/A",IF(G32&gt;5,"No",IF(G32&lt;1,"No","Yes")))</f>
        <v>No</v>
      </c>
      <c r="I32" s="10">
        <v>20.81</v>
      </c>
      <c r="J32" s="10">
        <v>49.84</v>
      </c>
      <c r="K32" s="9" t="str">
        <f t="shared" si="2"/>
        <v>No</v>
      </c>
    </row>
    <row r="33" spans="1:11" x14ac:dyDescent="0.2">
      <c r="A33" s="28" t="s">
        <v>375</v>
      </c>
      <c r="B33" s="34" t="s">
        <v>246</v>
      </c>
      <c r="C33" s="9">
        <v>98.731700093000001</v>
      </c>
      <c r="D33" s="9" t="str">
        <f>IF($B33="N/A","N/A",IF(C33&gt;98,"No",IF(C33&lt;8,"No","Yes")))</f>
        <v>No</v>
      </c>
      <c r="E33" s="9">
        <v>98.989367916999996</v>
      </c>
      <c r="F33" s="9" t="str">
        <f>IF($B33="N/A","N/A",IF(E33&gt;98,"No",IF(E33&lt;8,"No","Yes")))</f>
        <v>No</v>
      </c>
      <c r="G33" s="9">
        <v>98.615916955000003</v>
      </c>
      <c r="H33" s="9" t="str">
        <f>IF($B33="N/A","N/A",IF(G33&gt;98,"No",IF(G33&lt;8,"No","Yes")))</f>
        <v>No</v>
      </c>
      <c r="I33" s="10">
        <v>0.26100000000000001</v>
      </c>
      <c r="J33" s="10">
        <v>-0.377</v>
      </c>
      <c r="K33" s="9" t="str">
        <f t="shared" si="2"/>
        <v>Yes</v>
      </c>
    </row>
    <row r="34" spans="1:11" x14ac:dyDescent="0.2">
      <c r="A34" s="28" t="s">
        <v>376</v>
      </c>
      <c r="B34" s="59" t="s">
        <v>228</v>
      </c>
      <c r="C34" s="9">
        <v>0.47072014890000002</v>
      </c>
      <c r="D34" s="9" t="str">
        <f>IF($B34="N/A","N/A",IF(C34&gt;5,"No",IF(C34&lt;=0,"No","Yes")))</f>
        <v>Yes</v>
      </c>
      <c r="E34" s="9">
        <v>0.32129921719999999</v>
      </c>
      <c r="F34" s="9" t="str">
        <f>IF($B34="N/A","N/A",IF(E34&gt;5,"No",IF(E34&lt;=0,"No","Yes")))</f>
        <v>Yes</v>
      </c>
      <c r="G34" s="9">
        <v>0.42171280280000001</v>
      </c>
      <c r="H34" s="9" t="str">
        <f>IF($B34="N/A","N/A",IF(G34&gt;5,"No",IF(G34&lt;=0,"No","Yes")))</f>
        <v>Yes</v>
      </c>
      <c r="I34" s="10">
        <v>-31.7</v>
      </c>
      <c r="J34" s="10">
        <v>31.25</v>
      </c>
      <c r="K34" s="9" t="str">
        <f t="shared" si="2"/>
        <v>No</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2785</v>
      </c>
      <c r="D6" s="9" t="str">
        <f>IF($B6="N/A","N/A",IF(C6&gt;15,"No",IF(C6&lt;-15,"No","Yes")))</f>
        <v>N/A</v>
      </c>
      <c r="E6" s="35">
        <v>946</v>
      </c>
      <c r="F6" s="9" t="str">
        <f>IF($B6="N/A","N/A",IF(E6&gt;15,"No",IF(E6&lt;-15,"No","Yes")))</f>
        <v>N/A</v>
      </c>
      <c r="G6" s="35">
        <v>699</v>
      </c>
      <c r="H6" s="9" t="str">
        <f>IF($B6="N/A","N/A",IF(G6&gt;15,"No",IF(G6&lt;-15,"No","Yes")))</f>
        <v>N/A</v>
      </c>
      <c r="I6" s="10">
        <v>-66</v>
      </c>
      <c r="J6" s="10">
        <v>-26.1</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1917.8229802999999</v>
      </c>
      <c r="D9" s="9" t="str">
        <f>IF($B9="N/A","N/A",IF(C9&gt;15,"No",IF(C9&lt;-15,"No","Yes")))</f>
        <v>N/A</v>
      </c>
      <c r="E9" s="36">
        <v>1990.8202960000001</v>
      </c>
      <c r="F9" s="9" t="str">
        <f>IF($B9="N/A","N/A",IF(E9&gt;15,"No",IF(E9&lt;-15,"No","Yes")))</f>
        <v>N/A</v>
      </c>
      <c r="G9" s="36">
        <v>1939.4363375999999</v>
      </c>
      <c r="H9" s="9" t="str">
        <f>IF($B9="N/A","N/A",IF(G9&gt;15,"No",IF(G9&lt;-15,"No","Yes")))</f>
        <v>N/A</v>
      </c>
      <c r="I9" s="10">
        <v>3.806</v>
      </c>
      <c r="J9" s="10">
        <v>-2.58</v>
      </c>
      <c r="K9" s="9" t="str">
        <f t="shared" si="0"/>
        <v>Yes</v>
      </c>
    </row>
    <row r="10" spans="1:11" x14ac:dyDescent="0.2">
      <c r="A10" s="81" t="s">
        <v>655</v>
      </c>
      <c r="B10" s="34" t="s">
        <v>241</v>
      </c>
      <c r="C10" s="8">
        <v>97.737881508000001</v>
      </c>
      <c r="D10" s="9" t="str">
        <f>IF($B10="N/A","N/A",IF(C10&gt;99,"No",IF(C10&lt;75,"No","Yes")))</f>
        <v>Yes</v>
      </c>
      <c r="E10" s="8">
        <v>96.194503170999994</v>
      </c>
      <c r="F10" s="9" t="str">
        <f>IF($B10="N/A","N/A",IF(E10&gt;99,"No",IF(E10&lt;75,"No","Yes")))</f>
        <v>Yes</v>
      </c>
      <c r="G10" s="8">
        <v>98.426323319000005</v>
      </c>
      <c r="H10" s="9" t="str">
        <f>IF($B10="N/A","N/A",IF(G10&gt;99,"No",IF(G10&lt;75,"No","Yes")))</f>
        <v>Yes</v>
      </c>
      <c r="I10" s="10">
        <v>-1.58</v>
      </c>
      <c r="J10" s="10">
        <v>2.3199999999999998</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1.9389587074000001</v>
      </c>
      <c r="D12" s="9" t="str">
        <f>IF($B12="N/A","N/A",IF(C12&gt;10,"No",IF(C12&lt;=0,"No","Yes")))</f>
        <v>Yes</v>
      </c>
      <c r="E12" s="9">
        <v>3.8054968288</v>
      </c>
      <c r="F12" s="9" t="str">
        <f>IF($B12="N/A","N/A",IF(E12&gt;10,"No",IF(E12&lt;=0,"No","Yes")))</f>
        <v>Yes</v>
      </c>
      <c r="G12" s="9">
        <v>1.573676681</v>
      </c>
      <c r="H12" s="9" t="str">
        <f>IF($B12="N/A","N/A",IF(G12&gt;10,"No",IF(G12&lt;=0,"No","Yes")))</f>
        <v>Yes</v>
      </c>
      <c r="I12" s="10">
        <v>96.26</v>
      </c>
      <c r="J12" s="10">
        <v>-58.6</v>
      </c>
      <c r="K12" s="9" t="str">
        <f t="shared" si="0"/>
        <v>No</v>
      </c>
    </row>
    <row r="13" spans="1:11" x14ac:dyDescent="0.2">
      <c r="A13" s="81" t="s">
        <v>658</v>
      </c>
      <c r="B13" s="59" t="s">
        <v>228</v>
      </c>
      <c r="C13" s="9">
        <v>0.3231597846</v>
      </c>
      <c r="D13" s="9" t="str">
        <f>IF($B13="N/A","N/A",IF(C13&gt;5,"No",IF(C13&lt;=0,"No","Yes")))</f>
        <v>Yes</v>
      </c>
      <c r="E13" s="9">
        <v>0</v>
      </c>
      <c r="F13" s="9" t="str">
        <f>IF($B13="N/A","N/A",IF(E13&gt;5,"No",IF(E13&lt;=0,"No","Yes")))</f>
        <v>No</v>
      </c>
      <c r="G13" s="9">
        <v>0</v>
      </c>
      <c r="H13" s="9" t="str">
        <f>IF($B13="N/A","N/A",IF(G13&gt;5,"No",IF(G13&lt;=0,"No","Yes")))</f>
        <v>No</v>
      </c>
      <c r="I13" s="10">
        <v>-100</v>
      </c>
      <c r="J13" s="10" t="s">
        <v>1743</v>
      </c>
      <c r="K13" s="9" t="str">
        <f t="shared" si="0"/>
        <v>N/A</v>
      </c>
    </row>
    <row r="14" spans="1:11" x14ac:dyDescent="0.2">
      <c r="A14" s="81" t="s">
        <v>163</v>
      </c>
      <c r="B14" s="34" t="s">
        <v>218</v>
      </c>
      <c r="C14" s="9">
        <v>99.964093356999996</v>
      </c>
      <c r="D14" s="9" t="str">
        <f>IF($B14="N/A","N/A",IF(C14&gt;100,"No",IF(C14&lt;95,"No","Yes")))</f>
        <v>Yes</v>
      </c>
      <c r="E14" s="9">
        <v>100</v>
      </c>
      <c r="F14" s="9" t="str">
        <f>IF($B14="N/A","N/A",IF(E14&gt;100,"No",IF(E14&lt;95,"No","Yes")))</f>
        <v>Yes</v>
      </c>
      <c r="G14" s="9">
        <v>100</v>
      </c>
      <c r="H14" s="9" t="str">
        <f>IF($B14="N/A","N/A",IF(G14&gt;100,"No",IF(G14&lt;95,"No","Yes")))</f>
        <v>Yes</v>
      </c>
      <c r="I14" s="10">
        <v>3.5900000000000001E-2</v>
      </c>
      <c r="J14" s="10">
        <v>0</v>
      </c>
      <c r="K14" s="9" t="str">
        <f t="shared" si="0"/>
        <v>Yes</v>
      </c>
    </row>
    <row r="15" spans="1:11" x14ac:dyDescent="0.2">
      <c r="A15" s="81" t="s">
        <v>32</v>
      </c>
      <c r="B15" s="34" t="s">
        <v>218</v>
      </c>
      <c r="C15" s="9">
        <v>99.928186714999995</v>
      </c>
      <c r="D15" s="9" t="str">
        <f>IF($B15="N/A","N/A",IF(C15&gt;100,"No",IF(C15&lt;95,"No","Yes")))</f>
        <v>Yes</v>
      </c>
      <c r="E15" s="9">
        <v>100</v>
      </c>
      <c r="F15" s="9" t="str">
        <f>IF($B15="N/A","N/A",IF(E15&gt;100,"No",IF(E15&lt;95,"No","Yes")))</f>
        <v>Yes</v>
      </c>
      <c r="G15" s="9">
        <v>100</v>
      </c>
      <c r="H15" s="9" t="str">
        <f>IF($B15="N/A","N/A",IF(G15&gt;100,"No",IF(G15&lt;95,"No","Yes")))</f>
        <v>Yes</v>
      </c>
      <c r="I15" s="10">
        <v>7.1900000000000006E-2</v>
      </c>
      <c r="J15" s="10">
        <v>0</v>
      </c>
      <c r="K15" s="9" t="str">
        <f t="shared" si="0"/>
        <v>Yes</v>
      </c>
    </row>
    <row r="16" spans="1:11" x14ac:dyDescent="0.2">
      <c r="A16" s="81" t="s">
        <v>845</v>
      </c>
      <c r="B16" s="34" t="s">
        <v>230</v>
      </c>
      <c r="C16" s="9">
        <v>9.3783686669000002</v>
      </c>
      <c r="D16" s="9" t="str">
        <f>IF($B16="N/A","N/A",IF(C16&gt;30,"No",IF(C16&lt;5,"No","Yes")))</f>
        <v>Yes</v>
      </c>
      <c r="E16" s="9">
        <v>5.4968287525999999</v>
      </c>
      <c r="F16" s="9" t="str">
        <f>IF($B16="N/A","N/A",IF(E16&gt;30,"No",IF(E16&lt;5,"No","Yes")))</f>
        <v>Yes</v>
      </c>
      <c r="G16" s="9">
        <v>3.4334763948</v>
      </c>
      <c r="H16" s="9" t="str">
        <f>IF($B16="N/A","N/A",IF(G16&gt;30,"No",IF(G16&lt;5,"No","Yes")))</f>
        <v>No</v>
      </c>
      <c r="I16" s="10">
        <v>-41.4</v>
      </c>
      <c r="J16" s="10">
        <v>-37.5</v>
      </c>
      <c r="K16" s="9" t="str">
        <f t="shared" si="0"/>
        <v>No</v>
      </c>
    </row>
    <row r="17" spans="1:11" x14ac:dyDescent="0.2">
      <c r="A17" s="81" t="s">
        <v>846</v>
      </c>
      <c r="B17" s="34" t="s">
        <v>231</v>
      </c>
      <c r="C17" s="9">
        <v>34.998203377999999</v>
      </c>
      <c r="D17" s="9" t="str">
        <f>IF($B17="N/A","N/A",IF(C17&gt;75,"No",IF(C17&lt;15,"No","Yes")))</f>
        <v>Yes</v>
      </c>
      <c r="E17" s="9">
        <v>31.395348837</v>
      </c>
      <c r="F17" s="9" t="str">
        <f>IF($B17="N/A","N/A",IF(E17&gt;75,"No",IF(E17&lt;15,"No","Yes")))</f>
        <v>Yes</v>
      </c>
      <c r="G17" s="9">
        <v>25.035765379000001</v>
      </c>
      <c r="H17" s="9" t="str">
        <f>IF($B17="N/A","N/A",IF(G17&gt;75,"No",IF(G17&lt;15,"No","Yes")))</f>
        <v>Yes</v>
      </c>
      <c r="I17" s="10">
        <v>-10.3</v>
      </c>
      <c r="J17" s="10">
        <v>-20.3</v>
      </c>
      <c r="K17" s="9" t="str">
        <f t="shared" si="0"/>
        <v>Yes</v>
      </c>
    </row>
    <row r="18" spans="1:11" x14ac:dyDescent="0.2">
      <c r="A18" s="81" t="s">
        <v>847</v>
      </c>
      <c r="B18" s="34" t="s">
        <v>232</v>
      </c>
      <c r="C18" s="9">
        <v>55.623427954999997</v>
      </c>
      <c r="D18" s="9" t="str">
        <f>IF($B18="N/A","N/A",IF(C18&gt;70,"No",IF(C18&lt;25,"No","Yes")))</f>
        <v>Yes</v>
      </c>
      <c r="E18" s="9">
        <v>63.107822409999997</v>
      </c>
      <c r="F18" s="9" t="str">
        <f>IF($B18="N/A","N/A",IF(E18&gt;70,"No",IF(E18&lt;25,"No","Yes")))</f>
        <v>Yes</v>
      </c>
      <c r="G18" s="9">
        <v>71.530758226000003</v>
      </c>
      <c r="H18" s="9" t="str">
        <f>IF($B18="N/A","N/A",IF(G18&gt;70,"No",IF(G18&lt;25,"No","Yes")))</f>
        <v>No</v>
      </c>
      <c r="I18" s="10">
        <v>13.46</v>
      </c>
      <c r="J18" s="10">
        <v>13.35</v>
      </c>
      <c r="K18" s="9" t="str">
        <f t="shared" si="0"/>
        <v>Yes</v>
      </c>
    </row>
    <row r="19" spans="1:11" x14ac:dyDescent="0.2">
      <c r="A19" s="81" t="s">
        <v>164</v>
      </c>
      <c r="B19" s="34" t="s">
        <v>218</v>
      </c>
      <c r="C19" s="9">
        <v>99.245960503000006</v>
      </c>
      <c r="D19" s="9" t="str">
        <f>IF($B19="N/A","N/A",IF(C19&gt;100,"No",IF(C19&lt;95,"No","Yes")))</f>
        <v>Yes</v>
      </c>
      <c r="E19" s="9">
        <v>99.682875264000003</v>
      </c>
      <c r="F19" s="9" t="str">
        <f>IF($B19="N/A","N/A",IF(E19&gt;100,"No",IF(E19&lt;95,"No","Yes")))</f>
        <v>Yes</v>
      </c>
      <c r="G19" s="9">
        <v>99.570815451000001</v>
      </c>
      <c r="H19" s="9" t="str">
        <f>IF($B19="N/A","N/A",IF(G19&gt;100,"No",IF(G19&lt;95,"No","Yes")))</f>
        <v>Yes</v>
      </c>
      <c r="I19" s="10">
        <v>0.44019999999999998</v>
      </c>
      <c r="J19" s="10">
        <v>-0.112</v>
      </c>
      <c r="K19" s="9" t="str">
        <f t="shared" si="0"/>
        <v>Yes</v>
      </c>
    </row>
    <row r="20" spans="1:11" x14ac:dyDescent="0.2">
      <c r="A20" s="28" t="s">
        <v>373</v>
      </c>
      <c r="B20" s="34" t="s">
        <v>245</v>
      </c>
      <c r="C20" s="9">
        <v>11.490125673</v>
      </c>
      <c r="D20" s="9" t="str">
        <f>IF($B20="N/A","N/A",IF(C20&gt;5,"No",IF(C20&lt;1,"No","Yes")))</f>
        <v>No</v>
      </c>
      <c r="E20" s="9">
        <v>19.344608878999999</v>
      </c>
      <c r="F20" s="9" t="str">
        <f>IF($B20="N/A","N/A",IF(E20&gt;5,"No",IF(E20&lt;1,"No","Yes")))</f>
        <v>No</v>
      </c>
      <c r="G20" s="9">
        <v>25.321888412</v>
      </c>
      <c r="H20" s="9" t="str">
        <f>IF($B20="N/A","N/A",IF(G20&gt;5,"No",IF(G20&lt;1,"No","Yes")))</f>
        <v>No</v>
      </c>
      <c r="I20" s="10">
        <v>68.36</v>
      </c>
      <c r="J20" s="10">
        <v>30.9</v>
      </c>
      <c r="K20" s="9" t="str">
        <f t="shared" si="0"/>
        <v>No</v>
      </c>
    </row>
    <row r="21" spans="1:11" x14ac:dyDescent="0.2">
      <c r="A21" s="28" t="s">
        <v>375</v>
      </c>
      <c r="B21" s="34" t="s">
        <v>246</v>
      </c>
      <c r="C21" s="9">
        <v>69.730700179999999</v>
      </c>
      <c r="D21" s="9" t="str">
        <f>IF($B21="N/A","N/A",IF(C21&gt;98,"No",IF(C21&lt;8,"No","Yes")))</f>
        <v>Yes</v>
      </c>
      <c r="E21" s="9">
        <v>60.465116279</v>
      </c>
      <c r="F21" s="9" t="str">
        <f>IF($B21="N/A","N/A",IF(E21&gt;98,"No",IF(E21&lt;8,"No","Yes")))</f>
        <v>Yes</v>
      </c>
      <c r="G21" s="9">
        <v>54.792560801</v>
      </c>
      <c r="H21" s="9" t="str">
        <f>IF($B21="N/A","N/A",IF(G21&gt;98,"No",IF(G21&lt;8,"No","Yes")))</f>
        <v>Yes</v>
      </c>
      <c r="I21" s="10">
        <v>-13.3</v>
      </c>
      <c r="J21" s="10">
        <v>-9.3800000000000008</v>
      </c>
      <c r="K21" s="9" t="str">
        <f t="shared" si="0"/>
        <v>Yes</v>
      </c>
    </row>
    <row r="22" spans="1:11" x14ac:dyDescent="0.2">
      <c r="A22" s="28" t="s">
        <v>376</v>
      </c>
      <c r="B22" s="59" t="s">
        <v>228</v>
      </c>
      <c r="C22" s="9">
        <v>1.9389587074000001</v>
      </c>
      <c r="D22" s="9" t="str">
        <f>IF($B22="N/A","N/A",IF(C22&gt;5,"No",IF(C22&lt;=0,"No","Yes")))</f>
        <v>Yes</v>
      </c>
      <c r="E22" s="9">
        <v>1.7970401691</v>
      </c>
      <c r="F22" s="9" t="str">
        <f>IF($B22="N/A","N/A",IF(E22&gt;5,"No",IF(E22&lt;=0,"No","Yes")))</f>
        <v>Yes</v>
      </c>
      <c r="G22" s="9">
        <v>2.1459227468000002</v>
      </c>
      <c r="H22" s="9" t="str">
        <f>IF($B22="N/A","N/A",IF(G22&gt;5,"No",IF(G22&lt;=0,"No","Yes")))</f>
        <v>Yes</v>
      </c>
      <c r="I22" s="10">
        <v>-7.32</v>
      </c>
      <c r="J22" s="10">
        <v>19.41</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2014-12-04T21:33:13Z</dcterms:modified>
  <dc:language>English</dc:language>
</cp:coreProperties>
</file>