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8"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<sst xmlns="http://schemas.openxmlformats.org/spreadsheetml/2006/main" count="7075" uniqueCount="1749">
  <si>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</si>
  <si>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</si>
  <si>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</si>
  <si>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</si>
  <si>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</si>
  <si>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</si>
  <si>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</si>
  <si>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</si>
  <si>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</si>
  <si>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</si>
  <si>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</si>
  <si>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</si>
  <si>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</si>
  <si>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</si>
  <si>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</si>
  <si>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</si>
  <si>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</si>
  <si>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</si>
  <si>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</si>
  <si>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</si>
  <si>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</si>
  <si>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</si>
  <si>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</si>
  <si>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</si>
  <si>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</si>
  <si>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</si>
  <si>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</si>
  <si>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</si>
  <si>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</si>
  <si>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</si>
  <si>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</si>
  <si>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</si>
  <si>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</si>
  <si>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</si>
  <si>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</si>
  <si>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</si>
  <si>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</si>
  <si>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</si>
  <si>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</si>
  <si>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</si>
  <si>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</si>
  <si>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</si>
  <si>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</si>
  <si>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</si>
  <si>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</si>
  <si>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</si>
  <si>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</si>
  <si>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</si>
  <si>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</si>
  <si>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</si>
  <si>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</si>
  <si>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</si>
  <si>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</si>
  <si>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</si>
  <si>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</si>
  <si>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</si>
  <si>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</si>
  <si>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</si>
  <si>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</si>
  <si>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</si>
  <si>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</si>
  <si>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</si>
  <si>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</si>
  <si>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</si>
  <si>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</si>
  <si>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</si>
  <si>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</si>
  <si>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</si>
  <si>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</si>
  <si>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</si>
  <si>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</si>
  <si>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</si>
  <si>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</si>
  <si>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</si>
  <si>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</si>
  <si>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</si>
  <si>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</si>
  <si>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</si>
  <si>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</si>
  <si>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</si>
  <si>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</si>
  <si>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</si>
  <si>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</si>
  <si>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</si>
  <si>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</si>
  <si>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</si>
  <si>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</si>
  <si>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</si>
  <si>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</si>
  <si>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</si>
  <si>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</si>
  <si>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</si>
  <si>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</si>
  <si>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</si>
  <si>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</si>
  <si>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</si>
  <si>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</si>
  <si>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</si>
  <si>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</si>
  <si>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</si>
  <si>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</si>
  <si>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</si>
  <si>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</si>
  <si>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</si>
  <si>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</si>
  <si>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</si>
  <si>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</si>
  <si>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</si>
  <si>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</si>
  <si>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</si>
  <si>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</si>
  <si>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</si>
  <si>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</si>
  <si>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</si>
  <si>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</si>
  <si>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</si>
  <si>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</si>
  <si>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</si>
  <si>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</si>
  <si>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</si>
  <si>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</si>
  <si>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</si>
  <si>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</si>
  <si>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</si>
  <si>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</si>
  <si>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</si>
  <si>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</si>
  <si>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</si>
  <si>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</si>
  <si>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</si>
  <si>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</si>
  <si>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</si>
  <si>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</si>
  <si>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</si>
  <si>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</si>
  <si>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</si>
  <si>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</si>
  <si>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</si>
  <si>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</si>
  <si>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</si>
  <si>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</si>
  <si>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</si>
  <si>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</si>
  <si>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</si>
  <si>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</si>
  <si>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</si>
  <si>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</si>
  <si>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</si>
  <si>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</si>
  <si>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</si>
  <si>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</si>
  <si>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</si>
  <si>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</si>
  <si>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</si>
  <si>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</si>
  <si>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</si>
  <si>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</si>
  <si>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</si>
  <si>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</si>
  <si>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</si>
  <si>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</si>
  <si>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</si>
  <si>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</si>
  <si>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</si>
  <si>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</si>
  <si>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</si>
  <si>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</si>
  <si>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</si>
  <si>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</si>
  <si>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</si>
  <si>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</si>
  <si>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</si>
  <si>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</si>
  <si>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</si>
  <si>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</si>
  <si>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</si>
  <si>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</si>
  <si>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</si>
  <si>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</si>
  <si>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</si>
  <si>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</si>
  <si>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</si>
  <si>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</si>
  <si>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</si>
  <si>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</si>
  <si>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</si>
  <si>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</si>
  <si>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</si>
  <si>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</si>
  <si>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</si>
  <si>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</si>
  <si>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</si>
  <si>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</si>
  <si>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</si>
  <si>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</si>
  <si>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</si>
  <si>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</si>
  <si>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</si>
  <si>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</si>
  <si>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</si>
  <si>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</si>
  <si>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</si>
  <si>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</si>
  <si>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</si>
  <si>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</si>
  <si>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</si>
  <si>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</si>
  <si>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</si>
  <si>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</si>
  <si>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</si>
  <si>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</si>
  <si>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</si>
  <si>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</si>
  <si>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</si>
  <si>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</si>
  <si>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</si>
  <si>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</si>
  <si>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</si>
  <si>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</si>
  <si>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</si>
  <si>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</si>
  <si>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</si>
  <si>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</si>
  <si>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</si>
  <si>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</si>
  <si>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</si>
  <si>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</si>
  <si>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</si>
  <si>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</si>
  <si>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</si>
  <si>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</si>
  <si>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</si>
  <si>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</si>
  <si>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</si>
  <si>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</si>
  <si>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</si>
  <si>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</si>
  <si>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</si>
  <si>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</si>
  <si>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</si>
  <si>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</si>
  <si>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</si>
  <si>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</si>
  <si>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</si>
  <si>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</si>
  <si>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</si>
  <si>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</si>
  <si>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</si>
  <si>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</si>
  <si>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</si>
  <si>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</si>
  <si>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</si>
  <si>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</si>
  <si>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</si>
  <si>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</si>
  <si>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</si>
  <si>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</si>
  <si>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</si>
  <si>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</si>
  <si>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</si>
  <si>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</si>
  <si>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</si>
  <si>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</si>
  <si>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</si>
  <si>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</si>
  <si>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</si>
  <si>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</si>
  <si>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</si>
  <si>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</si>
  <si>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</si>
  <si>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</si>
  <si>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</si>
  <si>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</si>
  <si>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</si>
  <si>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</si>
  <si>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</si>
  <si>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</si>
  <si>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</si>
  <si>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</si>
  <si>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</si>
  <si>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</si>
  <si>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</si>
  <si>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</si>
  <si>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</si>
  <si>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</si>
  <si>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</si>
  <si>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</si>
  <si>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</si>
  <si>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</si>
  <si>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</si>
  <si>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</si>
  <si>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</si>
  <si>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</si>
  <si>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</si>
  <si>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</si>
  <si>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</si>
  <si>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</si>
  <si>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</si>
  <si>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</si>
  <si>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</si>
  <si>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</si>
  <si>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</si>
  <si>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</si>
  <si>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</si>
  <si>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</si>
  <si>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</si>
  <si>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</si>
  <si>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</si>
  <si>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</si>
  <si>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</si>
  <si>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</si>
  <si>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</si>
  <si>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</si>
  <si>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</si>
  <si>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</si>
  <si>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</si>
  <si>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</si>
  <si>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</si>
  <si>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</si>
  <si>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</si>
  <si>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</si>
  <si>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</si>
  <si>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</si>
  <si>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</si>
  <si>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</si>
  <si>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</si>
  <si>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</si>
  <si>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</si>
  <si>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</si>
  <si>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</si>
  <si>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</si>
  <si>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</si>
  <si>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</si>
  <si>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</si>
  <si>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</si>
  <si>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</si>
  <si>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</si>
  <si>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</si>
  <si>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</si>
  <si>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</si>
  <si>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</si>
  <si>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</si>
  <si>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</si>
  <si>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</si>
  <si>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</si>
  <si>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</si>
  <si>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</si>
  <si>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</si>
  <si>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</si>
  <si>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</si>
  <si>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</si>
  <si>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</si>
  <si>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</si>
  <si>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</si>
  <si>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</si>
  <si>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</si>
  <si>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</si>
  <si>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</si>
  <si>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</si>
  <si>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</si>
  <si>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</si>
  <si>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</si>
  <si>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</si>
  <si>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</si>
  <si>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</si>
  <si>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</si>
  <si>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</si>
  <si>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</si>
  <si>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</si>
  <si>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</si>
  <si>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</si>
  <si>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</si>
  <si>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</si>
  <si>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</si>
  <si>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</si>
  <si>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</si>
  <si>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</si>
  <si>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</si>
  <si>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</si>
  <si>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</si>
  <si>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</si>
  <si>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</si>
  <si>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</si>
  <si>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</si>
  <si>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</si>
  <si>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</si>
  <si>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</si>
  <si>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</si>
  <si>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</si>
  <si>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</si>
  <si>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</si>
  <si>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</si>
  <si>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</si>
  <si>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</si>
  <si>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</si>
  <si>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</si>
  <si>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</si>
  <si>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</si>
  <si>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</si>
  <si>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</si>
  <si>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</si>
  <si>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</si>
  <si>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</si>
  <si>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</si>
  <si>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</si>
  <si>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</si>
  <si>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</si>
  <si>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</si>
  <si>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</si>
  <si>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</si>
  <si>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</si>
  <si>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</si>
  <si>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</si>
  <si>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</si>
  <si>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</si>
  <si>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</si>
  <si>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</si>
  <si>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</si>
  <si>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</si>
  <si>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</si>
  <si>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</si>
  <si>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</si>
  <si>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</si>
  <si>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</si>
  <si>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</si>
  <si>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</si>
  <si>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</si>
  <si>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</si>
  <si>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</si>
  <si>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</si>
  <si>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</si>
  <si>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</si>
  <si>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</si>
  <si>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</si>
  <si>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</si>
  <si>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</si>
  <si>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</si>
  <si>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</si>
  <si>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</si>
  <si>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</si>
  <si>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</si>
  <si>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</si>
  <si>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</si>
  <si>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</si>
  <si>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</si>
  <si>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</si>
  <si>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</si>
  <si>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</si>
  <si>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</si>
  <si>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</si>
  <si>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</si>
  <si>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</si>
  <si>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</si>
  <si>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</si>
  <si>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</si>
  <si>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</si>
  <si>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</si>
  <si>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</si>
  <si>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</si>
  <si>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</si>
  <si>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</si>
  <si>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</si>
  <si>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</si>
  <si>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</si>
  <si>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</si>
  <si>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</si>
  <si>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</si>
  <si>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</si>
  <si>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</si>
  <si>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</si>
  <si>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</si>
  <si>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</si>
  <si>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</si>
  <si>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</si>
  <si>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</si>
  <si>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</si>
  <si>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</si>
  <si>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</si>
  <si>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</si>
  <si>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</si>
  <si>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</si>
  <si>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</si>
  <si>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</si>
  <si>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</si>
  <si>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</si>
  <si>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</si>
  <si>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</si>
  <si>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</si>
  <si>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</si>
  <si>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</si>
  <si>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</si>
  <si>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</si>
  <si>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</si>
  <si>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</si>
  <si>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</si>
  <si>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</si>
  <si>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</si>
  <si>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</si>
  <si>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</si>
  <si>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</si>
  <si>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</si>
  <si>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</si>
  <si>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</si>
  <si>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</si>
  <si>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</si>
  <si>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</si>
  <si>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</si>
  <si>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</si>
  <si>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</si>
  <si>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</si>
  <si>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</si>
  <si>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</si>
  <si>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</si>
  <si>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</si>
  <si>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</si>
  <si>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</si>
  <si>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</si>
  <si>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</si>
  <si>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</si>
  <si>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</si>
  <si>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</si>
  <si>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</si>
  <si>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</si>
  <si>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</si>
  <si>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</si>
  <si>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</si>
  <si>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</si>
  <si>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</si>
  <si>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</si>
  <si>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</si>
  <si>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</si>
  <si>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</si>
  <si>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</si>
  <si>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</si>
  <si>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</si>
  <si>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</si>
  <si>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</si>
  <si>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</si>
  <si>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</si>
  <si>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</si>
  <si>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</si>
  <si>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</si>
  <si>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</si>
  <si>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</si>
  <si>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</si>
  <si>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</si>
  <si>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</si>
  <si>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</si>
  <si>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</si>
  <si>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</si>
  <si>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</si>
  <si>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</si>
  <si>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</si>
  <si>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</si>
  <si>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</si>
  <si>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</si>
  <si>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</si>
  <si>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</si>
  <si>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</si>
  <si>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</si>
  <si>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</si>
  <si>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</si>
  <si>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</si>
  <si>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</si>
  <si>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</si>
  <si>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</si>
  <si>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</si>
  <si>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</si>
  <si>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</si>
  <si>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</si>
  <si>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</si>
  <si>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</si>
  <si>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</si>
  <si>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</si>
  <si>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</si>
  <si>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</si>
  <si>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</si>
  <si>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</si>
  <si>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</si>
  <si>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</si>
  <si>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</si>
  <si>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</si>
  <si>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</si>
  <si>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</si>
  <si>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</si>
  <si>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</si>
  <si>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</si>
  <si>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</si>
  <si>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</si>
  <si>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</si>
  <si>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</si>
  <si>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</si>
  <si>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</si>
  <si>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</si>
  <si>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</si>
  <si>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</si>
  <si>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</si>
  <si>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</si>
  <si>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</si>
  <si>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</si>
  <si>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</si>
  <si>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</si>
  <si>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</si>
  <si>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</si>
  <si>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</si>
  <si>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</si>
  <si>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</si>
  <si>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</si>
  <si>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</si>
  <si>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</si>
  <si>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</si>
  <si>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</si>
  <si>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</si>
  <si>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</si>
  <si>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</si>
  <si>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</si>
  <si>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</si>
  <si>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</si>
  <si>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</si>
  <si>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</si>
  <si>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</si>
  <si>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</si>
  <si>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</si>
  <si>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</si>
  <si>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</si>
  <si>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</si>
  <si>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</si>
  <si>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</si>
  <si>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</si>
  <si>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</si>
  <si>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</si>
  <si>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</si>
  <si>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</si>
  <si>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</si>
  <si>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</si>
  <si>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</si>
  <si>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</si>
  <si>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</si>
  <si>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</si>
  <si>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</si>
  <si>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</si>
  <si>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</si>
  <si>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</si>
  <si>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</si>
  <si>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</si>
  <si>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</si>
  <si>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</si>
  <si>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</si>
  <si>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</si>
  <si>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</si>
  <si>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</si>
  <si>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</si>
  <si>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</si>
  <si>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</si>
  <si>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</si>
  <si>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</si>
  <si>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</si>
  <si>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</si>
  <si>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</si>
  <si>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</si>
  <si>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</si>
  <si>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</si>
  <si>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</si>
  <si>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</si>
  <si>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</si>
  <si>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</si>
  <si>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</si>
  <si>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</si>
  <si>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</si>
  <si>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</si>
  <si>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</si>
  <si>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</si>
  <si>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</si>
  <si>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</si>
  <si>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</si>
  <si>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</si>
  <si>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</si>
  <si>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</si>
  <si>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</si>
  <si>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</si>
  <si>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</si>
  <si>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</si>
  <si>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</si>
  <si>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</si>
  <si>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</si>
  <si>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</si>
  <si>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</si>
  <si>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</si>
  <si>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</si>
  <si>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</si>
  <si>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</si>
  <si>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</si>
  <si>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</si>
  <si>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</si>
  <si>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</si>
  <si>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</si>
  <si>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</si>
  <si>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</si>
  <si>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</si>
  <si>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</si>
  <si>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</si>
  <si>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</si>
  <si>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</si>
  <si>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</si>
  <si>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</si>
  <si>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</si>
  <si>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</si>
  <si>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</si>
  <si>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</si>
  <si>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</si>
  <si>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</si>
  <si>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</si>
  <si>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</si>
  <si>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</si>
  <si>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</si>
  <si>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</si>
  <si>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</si>
  <si>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</si>
  <si>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</si>
  <si>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</si>
  <si>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</si>
  <si>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</si>
  <si>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</si>
  <si>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</si>
  <si>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</si>
  <si>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</si>
  <si>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</si>
  <si>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</si>
  <si>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</si>
  <si>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</si>
  <si>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</si>
  <si>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</si>
  <si>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</si>
  <si>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</si>
  <si>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</si>
  <si>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</si>
  <si>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</si>
  <si>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</si>
  <si>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</si>
  <si>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</si>
  <si>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</si>
  <si>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</si>
  <si>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</si>
  <si>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</si>
  <si>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</si>
  <si>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</si>
  <si>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</si>
  <si>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</si>
  <si>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</si>
  <si>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</si>
  <si>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</si>
  <si>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</si>
  <si>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</si>
  <si>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</si>
  <si>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</si>
  <si>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</si>
  <si>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</si>
  <si>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</si>
  <si>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</si>
  <si>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</si>
  <si>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</si>
  <si>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</si>
  <si>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</si>
  <si>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</si>
  <si>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</si>
  <si>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</si>
  <si>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</si>
  <si>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</si>
  <si>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</si>
  <si>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</si>
  <si>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</si>
  <si>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</si>
  <si>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</si>
  <si>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</si>
  <si>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</si>
  <si>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</si>
  <si>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</si>
  <si>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</si>
  <si>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</si>
  <si>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</si>
  <si>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</si>
  <si>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</si>
  <si>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</si>
  <si>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</si>
  <si>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</si>
  <si>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</si>
  <si>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</si>
  <si>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</si>
  <si>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</si>
  <si>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</si>
  <si>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</si>
  <si>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</si>
  <si>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</si>
  <si>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</si>
  <si>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</si>
  <si>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</si>
  <si>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</si>
  <si>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</si>
  <si>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</si>
  <si>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</si>
  <si>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</si>
  <si>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</si>
  <si>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</si>
  <si>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</si>
  <si>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</si>
  <si>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</si>
  <si>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</si>
  <si>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</si>
  <si>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</si>
  <si>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</si>
  <si>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</si>
  <si>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</si>
  <si>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</si>
  <si>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</si>
  <si>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</si>
  <si>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</si>
  <si>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</si>
  <si>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</si>
  <si>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</si>
  <si>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</si>
  <si>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</si>
  <si>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</si>
  <si>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</si>
  <si>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</si>
  <si>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</si>
  <si>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</si>
  <si>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</si>
  <si>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</si>
  <si>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</si>
  <si>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</si>
  <si>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</si>
  <si>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</si>
  <si>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</si>
  <si>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</si>
  <si>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</si>
  <si>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</si>
  <si>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</si>
  <si>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</si>
  <si>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</si>
  <si>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</si>
  <si>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</si>
  <si>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</si>
  <si>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</si>
  <si>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</si>
  <si>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</si>
  <si>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</si>
  <si>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</si>
  <si>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</si>
  <si>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</si>
  <si>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</si>
  <si>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</si>
  <si>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</si>
  <si>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</si>
  <si>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</si>
  <si>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</si>
  <si>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</si>
  <si>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</si>
  <si>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</si>
  <si>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</si>
  <si>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</si>
  <si>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</si>
  <si>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</si>
  <si>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</si>
  <si>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</si>
  <si>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</si>
  <si>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</si>
  <si>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</si>
  <si>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</si>
  <si>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</si>
  <si>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</si>
  <si>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</si>
  <si>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</si>
  <si>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</si>
  <si>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</si>
  <si>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</si>
  <si>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</si>
  <si>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</si>
  <si>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</si>
  <si>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</si>
  <si>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</si>
  <si>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</si>
  <si>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</si>
  <si>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</si>
  <si>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</si>
  <si>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</si>
  <si>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</si>
  <si>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</si>
  <si>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</si>
  <si>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</si>
  <si>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</si>
  <si>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</si>
  <si>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</si>
  <si>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</si>
  <si>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</si>
  <si>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</si>
  <si>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</si>
  <si>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</si>
  <si>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</si>
  <si>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</si>
  <si>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</si>
  <si>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</si>
  <si>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</si>
  <si>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</si>
  <si>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</si>
  <si>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</si>
  <si>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</si>
  <si>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</si>
  <si>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</si>
  <si>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</si>
  <si>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</si>
  <si>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</si>
  <si>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</si>
  <si>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</si>
  <si>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</si>
  <si>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</si>
  <si>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</si>
  <si>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</si>
  <si>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</si>
  <si>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</si>
  <si>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</si>
  <si>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</si>
  <si>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</si>
  <si>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</si>
  <si>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</si>
  <si>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</si>
  <si>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</si>
  <si>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</si>
  <si>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</si>
  <si>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</si>
  <si>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</si>
  <si>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</si>
  <si>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</si>
  <si>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</si>
  <si>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</si>
  <si>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</si>
  <si>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</si>
  <si>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</si>
  <si>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</si>
  <si>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</si>
  <si>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</si>
  <si>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</si>
  <si>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</si>
  <si>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</si>
  <si>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</si>
  <si>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</si>
  <si>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</si>
  <si>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</si>
  <si>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</si>
  <si>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</si>
  <si>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</si>
  <si>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</si>
  <si>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</si>
  <si>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</si>
  <si>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</si>
  <si>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</si>
  <si>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</si>
  <si>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</si>
  <si>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</si>
  <si>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</si>
  <si>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</si>
  <si>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</si>
  <si>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</si>
  <si>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</si>
  <si>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</si>
  <si>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</si>
  <si>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</si>
  <si>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</si>
  <si>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</si>
  <si>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</si>
  <si>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</si>
  <si>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</si>
  <si>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</si>
  <si>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</si>
  <si>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</si>
  <si>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</si>
  <si>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</si>
  <si>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</si>
  <si>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</si>
  <si>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</si>
  <si>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</si>
  <si>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</si>
  <si>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</si>
  <si>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</si>
  <si>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</si>
  <si>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</si>
  <si>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</si>
  <si>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</si>
  <si>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</si>
  <si>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</si>
  <si>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</si>
  <si>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</si>
  <si>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</si>
  <si>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</si>
  <si>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</si>
  <si>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</si>
  <si>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</si>
  <si>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</si>
  <si>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</si>
  <si>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</si>
  <si>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</si>
  <si>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</si>
  <si>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</si>
  <si>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</si>
  <si>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</si>
  <si>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</si>
  <si>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</si>
  <si>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</si>
  <si>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</si>
  <si>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</si>
  <si>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</si>
  <si>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</si>
  <si>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</si>
  <si>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</si>
  <si>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</si>
  <si>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</si>
  <si>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</si>
  <si>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</si>
  <si>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</si>
  <si>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</si>
  <si>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</si>
  <si>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</si>
  <si>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</si>
  <si>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</si>
  <si>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</si>
  <si>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</si>
  <si>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</si>
  <si>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</si>
  <si>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</si>
  <si>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</si>
  <si>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</si>
  <si>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</si>
  <si>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</si>
  <si>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</si>
  <si>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</si>
  <si>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</si>
  <si>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</si>
  <si>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</si>
  <si>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</si>
  <si>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</si>
  <si>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</si>
  <si>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</si>
  <si>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</si>
  <si>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</si>
  <si>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</si>
  <si>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</si>
  <si>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</si>
  <si>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</si>
  <si>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</si>
  <si>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</si>
  <si>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</si>
  <si>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</si>
  <si>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</si>
  <si>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</si>
  <si>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</si>
  <si>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</si>
  <si>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</si>
  <si>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</si>
  <si>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</si>
  <si>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</si>
  <si>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</si>
  <si>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</si>
  <si>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</si>
  <si>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</si>
  <si>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</si>
  <si>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</si>
  <si>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</si>
  <si>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</si>
  <si>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</si>
  <si>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</si>
  <si>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</si>
  <si>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</si>
  <si>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</si>
  <si>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</si>
  <si>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</si>
  <si>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</si>
  <si>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</si>
  <si>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</si>
  <si>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</si>
  <si>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</si>
  <si>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</si>
  <si>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</si>
  <si>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</si>
  <si>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</si>
  <si>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</si>
  <si>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</si>
  <si>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</si>
  <si>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</si>
  <si>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</si>
  <si>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</si>
  <si>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</si>
  <si>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</si>
  <si>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</si>
  <si>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</si>
  <si>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</si>
  <si>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</si>
  <si>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</si>
  <si>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</si>
  <si>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</si>
  <si>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</si>
  <si>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</si>
  <si>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</si>
  <si>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</si>
  <si>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</si>
  <si>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</si>
  <si>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</si>
  <si>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</si>
  <si>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</si>
  <si>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</si>
  <si>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</si>
  <si>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</si>
  <si>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</si>
  <si>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</si>
  <si>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</si>
  <si>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</si>
  <si>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</si>
  <si>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</si>
  <si>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</si>
  <si>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</si>
  <si>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</si>
  <si>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</si>
  <si>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</si>
  <si>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</si>
  <si>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</si>
  <si>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</si>
  <si>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</si>
  <si>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</si>
  <si>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</si>
  <si>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</si>
  <si>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</si>
  <si>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</si>
  <si>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</si>
  <si>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</si>
  <si>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</si>
  <si>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</si>
  <si>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</si>
  <si>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</si>
  <si>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</si>
  <si>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</si>
  <si>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</si>
  <si>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</si>
  <si>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</si>
  <si>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</si>
  <si>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</si>
  <si>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</si>
  <si>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</si>
  <si>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</si>
  <si>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</si>
  <si>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</si>
  <si>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</si>
  <si>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</si>
  <si>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</si>
  <si>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</si>
  <si>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</si>
  <si>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</si>
  <si>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</si>
  <si>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</si>
  <si>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</si>
  <si>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</si>
  <si>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</si>
  <si>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</si>
  <si>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</si>
  <si>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</si>
  <si>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</si>
  <si>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</si>
  <si>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</si>
  <si>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</si>
  <si>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</si>
  <si>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</si>
  <si>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</si>
  <si>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</si>
  <si>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</si>
  <si>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</si>
  <si>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</si>
  <si>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</si>
  <si>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</si>
  <si>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</si>
  <si>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</si>
  <si>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</si>
  <si>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</si>
  <si>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</si>
  <si>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</si>
  <si>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</si>
  <si>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</si>
  <si>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</si>
  <si>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</si>
  <si>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</si>
  <si>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</si>
  <si>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</si>
  <si>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</si>
  <si>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</si>
  <si>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</si>
  <si>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</si>
  <si>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</si>
  <si>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</si>
  <si>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</si>
  <si>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</si>
  <si>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</si>
  <si>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</si>
  <si>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</si>
  <si>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</si>
  <si>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</si>
  <si>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</si>
  <si>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</si>
  <si>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</si>
  <si>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</si>
  <si>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</si>
  <si>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</si>
  <si>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</si>
  <si>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</si>
  <si>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</si>
  <si>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</si>
  <si>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</si>
  <si>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</si>
  <si>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</si>
  <si>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</si>
  <si>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</si>
  <si>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</si>
  <si>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</si>
  <si>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</si>
  <si>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</si>
  <si>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</si>
  <si>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</si>
  <si>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</si>
  <si>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</si>
  <si>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</si>
  <si>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</si>
  <si>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</si>
  <si>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</si>
  <si>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</si>
  <si>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</si>
  <si>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</si>
  <si>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</si>
  <si>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</si>
  <si>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</si>
  <si>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</si>
  <si>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</si>
  <si>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</si>
  <si>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</si>
  <si>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</si>
  <si>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</si>
  <si>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</si>
  <si>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</si>
  <si>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</si>
  <si>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</si>
  <si>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</si>
  <si>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</si>
  <si>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</si>
  <si>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</si>
  <si>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</si>
  <si>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</si>
  <si>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</si>
  <si>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</si>
  <si>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</si>
  <si>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</si>
  <si>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</si>
  <si>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</si>
  <si>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</si>
  <si>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</si>
  <si>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</si>
  <si>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</si>
  <si>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</si>
  <si>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</si>
  <si>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</si>
  <si>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</si>
  <si>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</si>
  <si>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</si>
  <si>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</si>
  <si>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</si>
  <si>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</si>
  <si>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</si>
  <si>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</si>
  <si>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</si>
  <si>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</si>
  <si>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</si>
  <si>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</si>
  <si>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</si>
  <si>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</si>
  <si>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</si>
  <si>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</si>
  <si>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</si>
  <si>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</si>
  <si>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</si>
  <si>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</si>
  <si>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</si>
  <si>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</si>
  <si>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</si>
  <si>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</si>
  <si>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</si>
  <si>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</si>
  <si>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</si>
  <si>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</si>
  <si>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</si>
  <si>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</si>
  <si>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</si>
  <si>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</si>
  <si>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</si>
  <si>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</si>
  <si>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</si>
  <si>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</si>
  <si>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</si>
  <si>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</si>
  <si>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</si>
  <si>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</si>
  <si>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</si>
  <si>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</si>
  <si>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</si>
  <si>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</si>
  <si>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</si>
  <si>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</si>
  <si>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</si>
  <si>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</si>
  <si>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</si>
  <si>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</si>
  <si>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</si>
  <si>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</si>
  <si>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</si>
  <si>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</si>
  <si>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</si>
  <si>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</si>
  <si>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</si>
  <si>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</si>
  <si>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</si>
  <si>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</si>
  <si>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</si>
  <si>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</si>
  <si>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</si>
  <si>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</si>
  <si>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</si>
  <si>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</si>
  <si>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</si>
  <si>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</si>
  <si>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</si>
  <si>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</si>
  <si>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</si>
  <si>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</si>
  <si>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</si>
  <si>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</si>
  <si>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</si>
  <si>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</si>
  <si>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</si>
  <si>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</si>
  <si>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</si>
  <si>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</si>
  <si>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</si>
  <si>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</si>
  <si>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</si>
  <si>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</si>
  <si>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</si>
  <si>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</si>
  <si>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</si>
  <si>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</si>
  <si>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</si>
  <si>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</si>
  <si>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</si>
  <si>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</si>
  <si>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</si>
  <si>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</si>
  <si>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</si>
  <si>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</si>
  <si>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</si>
  <si>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</si>
  <si>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</si>
  <si>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</si>
  <si>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</si>
  <si>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</si>
  <si>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</si>
  <si>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</si>
  <si>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</si>
  <si>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</si>
  <si>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</si>
  <si>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</si>
  <si>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</si>
  <si>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</si>
  <si>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</si>
  <si>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</si>
  <si>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</si>
  <si>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</si>
  <si>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</si>
  <si>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</si>
  <si>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</si>
  <si>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</si>
  <si>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</si>
  <si>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</si>
  <si>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</si>
  <si>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</si>
  <si>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</si>
  <si>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</si>
  <si>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</si>
  <si>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</si>
  <si>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</si>
  <si>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</si>
  <si>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</si>
  <si>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</si>
  <si>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</si>
  <si>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</si>
  <si>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</si>
  <si>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</si>
  <si>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</si>
  <si>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</si>
  <si>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</si>
  <si>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</si>
  <si>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</si>
  <si>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</si>
  <si>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</si>
  <si>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</si>
  <si>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</si>
  <si>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</si>
  <si>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</si>
  <si>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</si>
  <si>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</si>
  <si>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</si>
  <si>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</si>
  <si>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</si>
  <si>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</si>
  <si>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</si>
  <si>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</si>
  <si>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</si>
  <si>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</si>
  <si>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</si>
  <si>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</si>
  <si>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</si>
  <si>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</si>
  <si>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</si>
  <si>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</si>
  <si>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</si>
  <si>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</si>
  <si>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</si>
  <si>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</si>
  <si>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</si>
  <si>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</si>
  <si>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</si>
  <si>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</si>
  <si>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</si>
  <si>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</si>
  <si>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</si>
  <si>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</si>
  <si>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</si>
  <si>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</si>
  <si>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</si>
  <si>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</si>
  <si>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</si>
  <si>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</si>
  <si>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</si>
  <si>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</si>
  <si>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</si>
  <si>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</si>
  <si>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</si>
  <si>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</si>
  <si>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</si>
  <si>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</si>
  <si>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</si>
  <si>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</si>
  <si>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</si>
  <si>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</si>
  <si>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</si>
  <si>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</si>
  <si>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</si>
  <si>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</si>
  <si>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</si>
  <si>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</si>
  <si>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</si>
  <si>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</si>
  <si>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</si>
  <si>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</si>
  <si>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</si>
  <si>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</si>
  <si>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</si>
  <si>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</si>
  <si>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</si>
  <si>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</si>
  <si>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</si>
  <si>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</si>
  <si>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</si>
  <si>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</si>
  <si>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</si>
  <si>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</si>
  <si>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</si>
  <si>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</si>
  <si>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</si>
  <si>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</si>
  <si>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</si>
  <si>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</si>
  <si>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</si>
  <si>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</si>
  <si>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</si>
  <si>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</si>
  <si>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</si>
  <si>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</si>
  <si>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</si>
  <si>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</si>
  <si>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</si>
  <si>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</si>
  <si>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</si>
  <si>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</si>
  <si>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</si>
  <si>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</si>
  <si>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</si>
  <si>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</si>
  <si>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</si>
  <si>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</si>
  <si>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</si>
  <si>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</si>
  <si>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</si>
  <si>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</si>
  <si>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</si>
  <si>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</si>
  <si>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</si>
  <si>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</si>
  <si>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</si>
  <si>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</si>
  <si>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</si>
  <si>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</si>
  <si>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</si>
  <si>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</si>
  <si>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</si>
  <si>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</si>
  <si>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</si>
  <si>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</si>
  <si>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</si>
  <si>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</si>
  <si>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</si>
  <si>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</si>
  <si>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</si>
  <si>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</si>
  <si>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</si>
  <si>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</si>
  <si>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</si>
  <si>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</si>
  <si>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</si>
  <si>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</si>
  <si>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</si>
  <si>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</si>
  <si>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</si>
  <si>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</si>
  <si>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</si>
  <si>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</si>
  <si>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</si>
  <si>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</si>
  <si>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</si>
  <si>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</si>
  <si>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</si>
  <si>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</si>
  <si>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</si>
  <si>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</si>
  <si>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</si>
  <si>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</si>
  <si>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</si>
  <si>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</si>
  <si>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</si>
  <si>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</si>
  <si>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</si>
  <si>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</si>
  <si>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</si>
  <si>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</si>
  <si>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</si>
  <si>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</si>
  <si>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</si>
  <si>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</si>
  <si>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</si>
  <si>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</si>
  <si>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</si>
  <si>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</si>
  <si>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</si>
  <si>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</si>
  <si>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</si>
  <si>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</si>
  <si>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</si>
  <si>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</si>
  <si>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</si>
  <si>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</si>
  <si>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</si>
  <si>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</si>
  <si>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</si>
  <si>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</si>
  <si>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</si>
  <si>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</si>
  <si>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</si>
  <si>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</si>
  <si>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</si>
  <si>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</si>
  <si>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</si>
  <si>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</si>
  <si>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</si>
  <si>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</si>
  <si>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</si>
  <si>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</si>
  <si>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</si>
  <si>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</si>
  <si>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</si>
  <si>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</si>
  <si>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</si>
  <si>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</si>
  <si>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</si>
  <si>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</si>
  <si>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</si>
  <si>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</si>
  <si>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</si>
  <si>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</si>
  <si>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</si>
  <si>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</si>
  <si>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</si>
  <si>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</si>
  <si>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</si>
  <si>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</si>
  <si>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</si>
  <si>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</si>
  <si>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</si>
  <si>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</si>
  <si>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</si>
  <si>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</si>
  <si>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</si>
  <si>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</si>
  <si>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</si>
  <si>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</si>
  <si>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</si>
  <si>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</si>
  <si>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</si>
  <si>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</si>
  <si>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</si>
  <si>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</si>
  <si>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</si>
  <si>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</si>
  <si>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</si>
  <si>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</si>
  <si>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</si>
  <si>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</si>
  <si>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</si>
  <si>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</si>
  <si>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</si>
  <si>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</si>
  <si>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</si>
  <si>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</si>
  <si>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</si>
  <si>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</si>
  <si>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</si>
  <si>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</si>
  <si>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</si>
  <si>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</si>
  <si>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</si>
  <si>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</si>
  <si>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</si>
  <si>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</si>
  <si>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</si>
  <si>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</si>
  <si>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</si>
  <si>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</si>
  <si>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</si>
  <si>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</si>
  <si>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</si>
  <si>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</si>
  <si>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</si>
  <si>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</si>
  <si>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</si>
  <si>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</si>
  <si>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</si>
  <si>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</si>
  <si>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</si>
  <si>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</si>
  <si>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</si>
  <si>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</si>
  <si>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</si>
  <si>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</si>
  <si>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</si>
  <si>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</si>
  <si>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</si>
  <si>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</si>
  <si>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</si>
  <si>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</si>
  <si>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</si>
  <si>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</si>
  <si>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</si>
  <si>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</si>
  <si>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</si>
  <si>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</si>
  <si>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</si>
  <si>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</si>
  <si>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</si>
  <si>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</si>
  <si>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</si>
  <si>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</si>
  <si>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</si>
  <si>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</si>
  <si>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</si>
  <si>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</si>
  <si>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</si>
  <si>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</si>
  <si>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</si>
  <si>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</si>
  <si>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</si>
  <si>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</si>
  <si>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</si>
  <si>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</si>
  <si>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</si>
  <si>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</si>
  <si>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</si>
  <si>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</si>
  <si>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</si>
  <si>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</si>
  <si>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</si>
  <si>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</si>
  <si>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</si>
  <si>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</si>
  <si>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</si>
  <si>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</si>
  <si>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</si>
  <si>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</si>
  <si>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</si>
  <si>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</si>
  <si>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</si>
  <si>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</si>
  <si>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</si>
  <si>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</si>
  <si>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</si>
  <si>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</si>
  <si>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</si>
  <si>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</si>
  <si>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</si>
  <si>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</si>
  <si>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</si>
  <si>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</si>
  <si>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</si>
  <si>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</si>
  <si>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</si>
  <si>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</si>
  <si>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</si>
  <si>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</si>
  <si>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</si>
  <si>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</si>
  <si>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</si>
  <si>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</si>
  <si>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</si>
  <si>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</si>
  <si>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</si>
  <si>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</si>
  <si>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</si>
  <si>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</si>
  <si>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</si>
  <si>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</si>
  <si>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</si>
  <si>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</si>
  <si>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</si>
  <si>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</si>
  <si>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</si>
  <si>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</si>
  <si>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State: NJ</t>
  </si>
  <si>
    <t>Div by 0</t>
  </si>
  <si>
    <t>Mathematica Policy Research
1100 1st Street, NE
12th Floor
Washington, DC 20002-4221
Project Director: Susan Williams
Reference Number: 50160.210
Contract Number: HHSM-500-2014-00034I
Task Order: HHSM-500-T0007</t>
  </si>
  <si>
    <t>June 30, 2016</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</si>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</sst>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14" sqref="A14"/>
    </sheetView>
  </sheetViews>
  <sheetFormatPr defaultRowHeight="12.75" x14ac:dyDescent="0.2"/>
  <cols>
    <col min="1" max="1" width="106.5703125" customWidth="1"/>
    <col min="2" max="9" width="9.140625" customWidth="1"/>
  </cols>
  <sheetData>
    <row r="1" spans="1:1" ht="77.25" customHeight="1" x14ac:dyDescent="0.25">
      <c r="A1" s="124" t="s">
        <v>1634</v>
      </c>
    </row>
    <row r="2" spans="1:1" ht="15" x14ac:dyDescent="0.25">
      <c r="A2" s="124" t="s">
        <v>648</v>
      </c>
    </row>
    <row r="3" spans="1:1" ht="30" x14ac:dyDescent="0.6">
      <c r="A3" s="125" t="s">
        <v>1635</v>
      </c>
    </row>
    <row r="4" spans="1:1" ht="30" x14ac:dyDescent="0.6">
      <c r="A4" s="125" t="s">
        <v>1720</v>
      </c>
    </row>
    <row r="5" spans="1:1" ht="18" x14ac:dyDescent="0.25">
      <c r="A5" s="126" t="s">
        <v>1747</v>
      </c>
    </row>
    <row r="6" spans="1:1" ht="16.5" customHeight="1" x14ac:dyDescent="0.2">
      <c r="A6" s="127" t="s">
        <v>648</v>
      </c>
    </row>
    <row r="7" spans="1:1" ht="13.5" x14ac:dyDescent="0.25">
      <c r="A7" s="128" t="s">
        <v>1636</v>
      </c>
    </row>
    <row r="8" spans="1:1" ht="62.1" customHeight="1" x14ac:dyDescent="0.2">
      <c r="A8" s="129" t="s">
        <v>1637</v>
      </c>
    </row>
    <row r="9" spans="1:1" x14ac:dyDescent="0.2">
      <c r="A9" s="130" t="s">
        <v>648</v>
      </c>
    </row>
    <row r="10" spans="1:1" ht="13.5" x14ac:dyDescent="0.25">
      <c r="A10" s="128" t="s">
        <v>1638</v>
      </c>
    </row>
    <row r="11" spans="1:1" ht="95.1" customHeight="1" x14ac:dyDescent="0.2">
      <c r="A11" s="131" t="s">
        <v>1746</v>
      </c>
    </row>
    <row r="12" spans="1:1" x14ac:dyDescent="0.2">
      <c r="A12" s="14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1582</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105" t="s">
        <v>213</v>
      </c>
      <c r="C6" s="36">
        <v>0</v>
      </c>
      <c r="D6" s="9" t="str">
        <f>IF($B6="N/A","N/A",IF(C6&lt;0,"No","Yes"))</f>
        <v>N/A</v>
      </c>
      <c r="E6" s="36">
        <v>0</v>
      </c>
      <c r="F6" s="9" t="str">
        <f>IF($B6="N/A","N/A",IF(E6&lt;0,"No","Yes"))</f>
        <v>N/A</v>
      </c>
      <c r="G6" s="36">
        <v>2076</v>
      </c>
      <c r="H6" s="9" t="str">
        <f>IF($B6="N/A","N/A",IF(G6&lt;0,"No","Yes"))</f>
        <v>N/A</v>
      </c>
      <c r="I6" s="10" t="s">
        <v>1745</v>
      </c>
      <c r="J6" s="10" t="s">
        <v>1745</v>
      </c>
      <c r="K6" s="9" t="str">
        <f t="shared" ref="K6:K11" si="0">IF(J6="Div by 0", "N/A", IF(J6="N/A","N/A", IF(J6&gt;30, "No", IF(J6&lt;-30, "No", "Yes"))))</f>
        <v>N/A</v>
      </c>
    </row>
    <row r="7" spans="1:11" x14ac:dyDescent="0.2">
      <c r="A7" s="86" t="s">
        <v>443</v>
      </c>
      <c r="B7" s="105" t="s">
        <v>213</v>
      </c>
      <c r="C7" s="9" t="s">
        <v>1745</v>
      </c>
      <c r="D7" s="9" t="str">
        <f t="shared" ref="D7:D11" si="1">IF($B7="N/A","N/A",IF(C7&lt;0,"No","Yes"))</f>
        <v>N/A</v>
      </c>
      <c r="E7" s="9" t="s">
        <v>1745</v>
      </c>
      <c r="F7" s="9" t="str">
        <f t="shared" ref="F7:F11" si="2">IF($B7="N/A","N/A",IF(E7&lt;0,"No","Yes"))</f>
        <v>N/A</v>
      </c>
      <c r="G7" s="9">
        <v>53.709055876999997</v>
      </c>
      <c r="H7" s="9" t="str">
        <f t="shared" ref="H7:H11" si="3">IF($B7="N/A","N/A",IF(G7&lt;0,"No","Yes"))</f>
        <v>N/A</v>
      </c>
      <c r="I7" s="10" t="s">
        <v>1745</v>
      </c>
      <c r="J7" s="10" t="s">
        <v>1745</v>
      </c>
      <c r="K7" s="9" t="str">
        <f t="shared" si="0"/>
        <v>N/A</v>
      </c>
    </row>
    <row r="8" spans="1:11" x14ac:dyDescent="0.2">
      <c r="A8" s="86" t="s">
        <v>444</v>
      </c>
      <c r="B8" s="105" t="s">
        <v>213</v>
      </c>
      <c r="C8" s="9" t="s">
        <v>1745</v>
      </c>
      <c r="D8" s="9" t="str">
        <f t="shared" si="1"/>
        <v>N/A</v>
      </c>
      <c r="E8" s="9" t="s">
        <v>1745</v>
      </c>
      <c r="F8" s="9" t="str">
        <f t="shared" si="2"/>
        <v>N/A</v>
      </c>
      <c r="G8" s="9">
        <v>45.375722543000002</v>
      </c>
      <c r="H8" s="9" t="str">
        <f t="shared" si="3"/>
        <v>N/A</v>
      </c>
      <c r="I8" s="10" t="s">
        <v>1745</v>
      </c>
      <c r="J8" s="10" t="s">
        <v>1745</v>
      </c>
      <c r="K8" s="9" t="str">
        <f t="shared" si="0"/>
        <v>N/A</v>
      </c>
    </row>
    <row r="9" spans="1:11" x14ac:dyDescent="0.2">
      <c r="A9" s="86" t="s">
        <v>445</v>
      </c>
      <c r="B9" s="105" t="s">
        <v>213</v>
      </c>
      <c r="C9" s="9" t="s">
        <v>1745</v>
      </c>
      <c r="D9" s="9" t="str">
        <f t="shared" si="1"/>
        <v>N/A</v>
      </c>
      <c r="E9" s="9" t="s">
        <v>1745</v>
      </c>
      <c r="F9" s="9" t="str">
        <f t="shared" si="2"/>
        <v>N/A</v>
      </c>
      <c r="G9" s="9">
        <v>0.19267822740000001</v>
      </c>
      <c r="H9" s="9" t="str">
        <f t="shared" si="3"/>
        <v>N/A</v>
      </c>
      <c r="I9" s="10" t="s">
        <v>1745</v>
      </c>
      <c r="J9" s="10" t="s">
        <v>1745</v>
      </c>
      <c r="K9" s="9" t="str">
        <f t="shared" si="0"/>
        <v>N/A</v>
      </c>
    </row>
    <row r="10" spans="1:11" x14ac:dyDescent="0.2">
      <c r="A10" s="86" t="s">
        <v>446</v>
      </c>
      <c r="B10" s="105" t="s">
        <v>213</v>
      </c>
      <c r="C10" s="9" t="s">
        <v>1745</v>
      </c>
      <c r="D10" s="9" t="str">
        <f t="shared" si="1"/>
        <v>N/A</v>
      </c>
      <c r="E10" s="9" t="s">
        <v>1745</v>
      </c>
      <c r="F10" s="9" t="str">
        <f t="shared" si="2"/>
        <v>N/A</v>
      </c>
      <c r="G10" s="9">
        <v>0.4816955684</v>
      </c>
      <c r="H10" s="9" t="str">
        <f t="shared" si="3"/>
        <v>N/A</v>
      </c>
      <c r="I10" s="10" t="s">
        <v>1745</v>
      </c>
      <c r="J10" s="10" t="s">
        <v>1745</v>
      </c>
      <c r="K10" s="9" t="str">
        <f t="shared" si="0"/>
        <v>N/A</v>
      </c>
    </row>
    <row r="11" spans="1:11" x14ac:dyDescent="0.2">
      <c r="A11" s="86" t="s">
        <v>204</v>
      </c>
      <c r="B11" s="105" t="s">
        <v>213</v>
      </c>
      <c r="C11" s="9" t="s">
        <v>1745</v>
      </c>
      <c r="D11" s="9" t="str">
        <f t="shared" si="1"/>
        <v>N/A</v>
      </c>
      <c r="E11" s="9" t="s">
        <v>1745</v>
      </c>
      <c r="F11" s="9" t="str">
        <f t="shared" si="2"/>
        <v>N/A</v>
      </c>
      <c r="G11" s="9">
        <v>71.965317919</v>
      </c>
      <c r="H11" s="9" t="str">
        <f t="shared" si="3"/>
        <v>N/A</v>
      </c>
      <c r="I11" s="10" t="s">
        <v>1745</v>
      </c>
      <c r="J11" s="10" t="s">
        <v>1745</v>
      </c>
      <c r="K11" s="9" t="str">
        <f t="shared" si="0"/>
        <v>N/A</v>
      </c>
    </row>
    <row r="12" spans="1:11" x14ac:dyDescent="0.2">
      <c r="A12" s="86" t="s">
        <v>652</v>
      </c>
      <c r="B12" s="105" t="s">
        <v>213</v>
      </c>
      <c r="C12" s="9" t="s">
        <v>1745</v>
      </c>
      <c r="D12" s="9" t="str">
        <f t="shared" ref="D12:D23" si="4">IF($B12="N/A","N/A",IF(C12&lt;0,"No","Yes"))</f>
        <v>N/A</v>
      </c>
      <c r="E12" s="9" t="s">
        <v>1745</v>
      </c>
      <c r="F12" s="9" t="str">
        <f t="shared" ref="F12:F23" si="5">IF($B12="N/A","N/A",IF(E12&lt;0,"No","Yes"))</f>
        <v>N/A</v>
      </c>
      <c r="G12" s="9">
        <v>100</v>
      </c>
      <c r="H12" s="9" t="str">
        <f t="shared" ref="H12:H23" si="6">IF($B12="N/A","N/A",IF(G12&lt;0,"No","Yes"))</f>
        <v>N/A</v>
      </c>
      <c r="I12" s="10" t="s">
        <v>1745</v>
      </c>
      <c r="J12" s="10" t="s">
        <v>1745</v>
      </c>
      <c r="K12" s="9" t="str">
        <f t="shared" ref="K12:K23" si="7">IF(J12="Div by 0", "N/A", IF(J12="N/A","N/A", IF(J12&gt;30, "No", IF(J12&lt;-30, "No", "Yes"))))</f>
        <v>N/A</v>
      </c>
    </row>
    <row r="13" spans="1:11" x14ac:dyDescent="0.2">
      <c r="A13" s="86" t="s">
        <v>651</v>
      </c>
      <c r="B13" s="105" t="s">
        <v>213</v>
      </c>
      <c r="C13" s="9" t="s">
        <v>1745</v>
      </c>
      <c r="D13" s="9" t="str">
        <f t="shared" si="4"/>
        <v>N/A</v>
      </c>
      <c r="E13" s="9" t="s">
        <v>1745</v>
      </c>
      <c r="F13" s="9" t="str">
        <f t="shared" si="5"/>
        <v>N/A</v>
      </c>
      <c r="G13" s="9">
        <v>71.001926781999998</v>
      </c>
      <c r="H13" s="9" t="str">
        <f t="shared" si="6"/>
        <v>N/A</v>
      </c>
      <c r="I13" s="10" t="s">
        <v>1745</v>
      </c>
      <c r="J13" s="10" t="s">
        <v>1745</v>
      </c>
      <c r="K13" s="9" t="str">
        <f t="shared" si="7"/>
        <v>N/A</v>
      </c>
    </row>
    <row r="14" spans="1:11" x14ac:dyDescent="0.2">
      <c r="A14" s="86" t="s">
        <v>852</v>
      </c>
      <c r="B14" s="105" t="s">
        <v>213</v>
      </c>
      <c r="C14" s="10" t="s">
        <v>1745</v>
      </c>
      <c r="D14" s="9" t="str">
        <f t="shared" si="4"/>
        <v>N/A</v>
      </c>
      <c r="E14" s="10" t="s">
        <v>1745</v>
      </c>
      <c r="F14" s="9" t="str">
        <f t="shared" si="5"/>
        <v>N/A</v>
      </c>
      <c r="G14" s="10">
        <v>15.631614654</v>
      </c>
      <c r="H14" s="9" t="str">
        <f t="shared" si="6"/>
        <v>N/A</v>
      </c>
      <c r="I14" s="10" t="s">
        <v>1745</v>
      </c>
      <c r="J14" s="10" t="s">
        <v>1745</v>
      </c>
      <c r="K14" s="9" t="str">
        <f t="shared" si="7"/>
        <v>N/A</v>
      </c>
    </row>
    <row r="15" spans="1:11" x14ac:dyDescent="0.2">
      <c r="A15" s="86" t="s">
        <v>653</v>
      </c>
      <c r="B15" s="105" t="s">
        <v>213</v>
      </c>
      <c r="C15" s="9" t="s">
        <v>1745</v>
      </c>
      <c r="D15" s="9" t="str">
        <f t="shared" si="4"/>
        <v>N/A</v>
      </c>
      <c r="E15" s="9" t="s">
        <v>1745</v>
      </c>
      <c r="F15" s="9" t="str">
        <f t="shared" si="5"/>
        <v>N/A</v>
      </c>
      <c r="G15" s="9">
        <v>0</v>
      </c>
      <c r="H15" s="9" t="str">
        <f t="shared" si="6"/>
        <v>N/A</v>
      </c>
      <c r="I15" s="10" t="s">
        <v>1745</v>
      </c>
      <c r="J15" s="10" t="s">
        <v>1745</v>
      </c>
      <c r="K15" s="9" t="str">
        <f t="shared" si="7"/>
        <v>N/A</v>
      </c>
    </row>
    <row r="16" spans="1:11" x14ac:dyDescent="0.2">
      <c r="A16" s="86" t="s">
        <v>370</v>
      </c>
      <c r="B16" s="105" t="s">
        <v>213</v>
      </c>
      <c r="C16" s="9" t="s">
        <v>1745</v>
      </c>
      <c r="D16" s="9" t="str">
        <f t="shared" si="4"/>
        <v>N/A</v>
      </c>
      <c r="E16" s="9" t="s">
        <v>1745</v>
      </c>
      <c r="F16" s="9" t="str">
        <f t="shared" si="5"/>
        <v>N/A</v>
      </c>
      <c r="G16" s="9" t="s">
        <v>1745</v>
      </c>
      <c r="H16" s="9" t="str">
        <f t="shared" si="6"/>
        <v>N/A</v>
      </c>
      <c r="I16" s="10" t="s">
        <v>1745</v>
      </c>
      <c r="J16" s="10" t="s">
        <v>1745</v>
      </c>
      <c r="K16" s="9" t="str">
        <f t="shared" si="7"/>
        <v>N/A</v>
      </c>
    </row>
    <row r="17" spans="1:11" x14ac:dyDescent="0.2">
      <c r="A17" s="86" t="s">
        <v>853</v>
      </c>
      <c r="B17" s="105" t="s">
        <v>213</v>
      </c>
      <c r="C17" s="10" t="s">
        <v>1745</v>
      </c>
      <c r="D17" s="9" t="str">
        <f t="shared" si="4"/>
        <v>N/A</v>
      </c>
      <c r="E17" s="10" t="s">
        <v>1745</v>
      </c>
      <c r="F17" s="9" t="str">
        <f t="shared" si="5"/>
        <v>N/A</v>
      </c>
      <c r="G17" s="10" t="s">
        <v>1745</v>
      </c>
      <c r="H17" s="9" t="str">
        <f t="shared" si="6"/>
        <v>N/A</v>
      </c>
      <c r="I17" s="10" t="s">
        <v>1745</v>
      </c>
      <c r="J17" s="10" t="s">
        <v>1745</v>
      </c>
      <c r="K17" s="9" t="str">
        <f t="shared" si="7"/>
        <v>N/A</v>
      </c>
    </row>
    <row r="18" spans="1:11" x14ac:dyDescent="0.2">
      <c r="A18" s="86" t="s">
        <v>654</v>
      </c>
      <c r="B18" s="105" t="s">
        <v>213</v>
      </c>
      <c r="C18" s="9" t="s">
        <v>1745</v>
      </c>
      <c r="D18" s="9" t="str">
        <f t="shared" si="4"/>
        <v>N/A</v>
      </c>
      <c r="E18" s="9" t="s">
        <v>1745</v>
      </c>
      <c r="F18" s="9" t="str">
        <f t="shared" si="5"/>
        <v>N/A</v>
      </c>
      <c r="G18" s="9">
        <v>0</v>
      </c>
      <c r="H18" s="9" t="str">
        <f t="shared" si="6"/>
        <v>N/A</v>
      </c>
      <c r="I18" s="10" t="s">
        <v>1745</v>
      </c>
      <c r="J18" s="10" t="s">
        <v>1745</v>
      </c>
      <c r="K18" s="9" t="str">
        <f t="shared" si="7"/>
        <v>N/A</v>
      </c>
    </row>
    <row r="19" spans="1:11" x14ac:dyDescent="0.2">
      <c r="A19" s="86" t="s">
        <v>205</v>
      </c>
      <c r="B19" s="105" t="s">
        <v>213</v>
      </c>
      <c r="C19" s="9" t="s">
        <v>1745</v>
      </c>
      <c r="D19" s="9" t="str">
        <f t="shared" si="4"/>
        <v>N/A</v>
      </c>
      <c r="E19" s="9" t="s">
        <v>1745</v>
      </c>
      <c r="F19" s="9" t="str">
        <f t="shared" si="5"/>
        <v>N/A</v>
      </c>
      <c r="G19" s="9" t="s">
        <v>1745</v>
      </c>
      <c r="H19" s="9" t="str">
        <f t="shared" si="6"/>
        <v>N/A</v>
      </c>
      <c r="I19" s="10" t="s">
        <v>1745</v>
      </c>
      <c r="J19" s="10" t="s">
        <v>1745</v>
      </c>
      <c r="K19" s="9" t="str">
        <f t="shared" si="7"/>
        <v>N/A</v>
      </c>
    </row>
    <row r="20" spans="1:11" x14ac:dyDescent="0.2">
      <c r="A20" s="86" t="s">
        <v>854</v>
      </c>
      <c r="B20" s="105" t="s">
        <v>213</v>
      </c>
      <c r="C20" s="10" t="s">
        <v>1745</v>
      </c>
      <c r="D20" s="9" t="str">
        <f t="shared" si="4"/>
        <v>N/A</v>
      </c>
      <c r="E20" s="10" t="s">
        <v>1745</v>
      </c>
      <c r="F20" s="9" t="str">
        <f t="shared" si="5"/>
        <v>N/A</v>
      </c>
      <c r="G20" s="10" t="s">
        <v>1745</v>
      </c>
      <c r="H20" s="9" t="str">
        <f t="shared" si="6"/>
        <v>N/A</v>
      </c>
      <c r="I20" s="10" t="s">
        <v>1745</v>
      </c>
      <c r="J20" s="10" t="s">
        <v>1745</v>
      </c>
      <c r="K20" s="9" t="str">
        <f t="shared" si="7"/>
        <v>N/A</v>
      </c>
    </row>
    <row r="21" spans="1:11" x14ac:dyDescent="0.2">
      <c r="A21" s="86" t="s">
        <v>655</v>
      </c>
      <c r="B21" s="105" t="s">
        <v>213</v>
      </c>
      <c r="C21" s="9" t="s">
        <v>1745</v>
      </c>
      <c r="D21" s="9" t="str">
        <f t="shared" si="4"/>
        <v>N/A</v>
      </c>
      <c r="E21" s="9" t="s">
        <v>1745</v>
      </c>
      <c r="F21" s="9" t="str">
        <f t="shared" si="5"/>
        <v>N/A</v>
      </c>
      <c r="G21" s="9">
        <v>0</v>
      </c>
      <c r="H21" s="9" t="str">
        <f t="shared" si="6"/>
        <v>N/A</v>
      </c>
      <c r="I21" s="10" t="s">
        <v>1745</v>
      </c>
      <c r="J21" s="10" t="s">
        <v>1745</v>
      </c>
      <c r="K21" s="9" t="str">
        <f t="shared" si="7"/>
        <v>N/A</v>
      </c>
    </row>
    <row r="22" spans="1:11" x14ac:dyDescent="0.2">
      <c r="A22" s="86" t="s">
        <v>1698</v>
      </c>
      <c r="B22" s="105" t="s">
        <v>213</v>
      </c>
      <c r="C22" s="9" t="s">
        <v>1745</v>
      </c>
      <c r="D22" s="9" t="str">
        <f t="shared" si="4"/>
        <v>N/A</v>
      </c>
      <c r="E22" s="9" t="s">
        <v>1745</v>
      </c>
      <c r="F22" s="9" t="str">
        <f t="shared" si="5"/>
        <v>N/A</v>
      </c>
      <c r="G22" s="9" t="s">
        <v>1745</v>
      </c>
      <c r="H22" s="9" t="str">
        <f t="shared" si="6"/>
        <v>N/A</v>
      </c>
      <c r="I22" s="10" t="s">
        <v>1745</v>
      </c>
      <c r="J22" s="10" t="s">
        <v>1745</v>
      </c>
      <c r="K22" s="9" t="str">
        <f t="shared" si="7"/>
        <v>N/A</v>
      </c>
    </row>
    <row r="23" spans="1:11" x14ac:dyDescent="0.2">
      <c r="A23" s="86" t="s">
        <v>855</v>
      </c>
      <c r="B23" s="105" t="s">
        <v>213</v>
      </c>
      <c r="C23" s="10" t="s">
        <v>1745</v>
      </c>
      <c r="D23" s="9" t="str">
        <f t="shared" si="4"/>
        <v>N/A</v>
      </c>
      <c r="E23" s="10" t="s">
        <v>1745</v>
      </c>
      <c r="F23" s="9" t="str">
        <f t="shared" si="5"/>
        <v>N/A</v>
      </c>
      <c r="G23" s="10" t="s">
        <v>1745</v>
      </c>
      <c r="H23" s="9" t="str">
        <f t="shared" si="6"/>
        <v>N/A</v>
      </c>
      <c r="I23" s="10" t="s">
        <v>1745</v>
      </c>
      <c r="J23" s="10" t="s">
        <v>1745</v>
      </c>
      <c r="K23" s="9" t="str">
        <f t="shared" si="7"/>
        <v>N/A</v>
      </c>
    </row>
    <row r="24" spans="1:11" x14ac:dyDescent="0.2">
      <c r="A24" s="86" t="s">
        <v>15</v>
      </c>
      <c r="B24" s="105" t="s">
        <v>213</v>
      </c>
      <c r="C24" s="9" t="s">
        <v>1745</v>
      </c>
      <c r="D24" s="9" t="str">
        <f>IF($B24="N/A","N/A",IF(C24&lt;0,"No","Yes"))</f>
        <v>N/A</v>
      </c>
      <c r="E24" s="9" t="s">
        <v>1745</v>
      </c>
      <c r="F24" s="9" t="str">
        <f>IF($B24="N/A","N/A",IF(E24&lt;0,"No","Yes"))</f>
        <v>N/A</v>
      </c>
      <c r="G24" s="9">
        <v>0</v>
      </c>
      <c r="H24" s="9" t="str">
        <f>IF($B24="N/A","N/A",IF(G24&lt;0,"No","Yes"))</f>
        <v>N/A</v>
      </c>
      <c r="I24" s="10" t="s">
        <v>1745</v>
      </c>
      <c r="J24" s="10" t="s">
        <v>1745</v>
      </c>
      <c r="K24" s="9" t="str">
        <f t="shared" ref="K24:K30" si="8">IF(J24="Div by 0", "N/A", IF(J24="N/A","N/A", IF(J24&gt;30, "No", IF(J24&lt;-30, "No", "Yes"))))</f>
        <v>N/A</v>
      </c>
    </row>
    <row r="25" spans="1:11" x14ac:dyDescent="0.2">
      <c r="A25" s="86" t="s">
        <v>159</v>
      </c>
      <c r="B25" s="105" t="s">
        <v>213</v>
      </c>
      <c r="C25" s="9" t="s">
        <v>1745</v>
      </c>
      <c r="D25" s="9" t="str">
        <f>IF($B25="N/A","N/A",IF(C25&lt;0,"No","Yes"))</f>
        <v>N/A</v>
      </c>
      <c r="E25" s="9" t="s">
        <v>1745</v>
      </c>
      <c r="F25" s="9" t="str">
        <f>IF($B25="N/A","N/A",IF(E25&lt;0,"No","Yes"))</f>
        <v>N/A</v>
      </c>
      <c r="G25" s="9">
        <v>100</v>
      </c>
      <c r="H25" s="9" t="str">
        <f>IF($B25="N/A","N/A",IF(G25&lt;0,"No","Yes"))</f>
        <v>N/A</v>
      </c>
      <c r="I25" s="10" t="s">
        <v>1745</v>
      </c>
      <c r="J25" s="10" t="s">
        <v>1745</v>
      </c>
      <c r="K25" s="9" t="str">
        <f t="shared" si="8"/>
        <v>N/A</v>
      </c>
    </row>
    <row r="26" spans="1:11" x14ac:dyDescent="0.2">
      <c r="A26" s="86" t="s">
        <v>32</v>
      </c>
      <c r="B26" s="105" t="s">
        <v>213</v>
      </c>
      <c r="C26" s="9" t="s">
        <v>1745</v>
      </c>
      <c r="D26" s="9" t="str">
        <f>IF($B26="N/A","N/A",IF(C26&lt;0,"No","Yes"))</f>
        <v>N/A</v>
      </c>
      <c r="E26" s="9" t="s">
        <v>1745</v>
      </c>
      <c r="F26" s="9" t="str">
        <f>IF($B26="N/A","N/A",IF(E26&lt;0,"No","Yes"))</f>
        <v>N/A</v>
      </c>
      <c r="G26" s="9">
        <v>100</v>
      </c>
      <c r="H26" s="9" t="str">
        <f>IF($B26="N/A","N/A",IF(G26&lt;0,"No","Yes"))</f>
        <v>N/A</v>
      </c>
      <c r="I26" s="10" t="s">
        <v>1745</v>
      </c>
      <c r="J26" s="10" t="s">
        <v>1745</v>
      </c>
      <c r="K26" s="9" t="str">
        <f t="shared" si="8"/>
        <v>N/A</v>
      </c>
    </row>
    <row r="27" spans="1:11" x14ac:dyDescent="0.2">
      <c r="A27" s="86" t="s">
        <v>160</v>
      </c>
      <c r="B27" s="105" t="s">
        <v>213</v>
      </c>
      <c r="C27" s="9" t="s">
        <v>1745</v>
      </c>
      <c r="D27" s="9" t="str">
        <f t="shared" ref="D27:D30" si="9">IF($B27="N/A","N/A",IF(C27&lt;0,"No","Yes"))</f>
        <v>N/A</v>
      </c>
      <c r="E27" s="9" t="s">
        <v>1745</v>
      </c>
      <c r="F27" s="9" t="str">
        <f t="shared" ref="F27:F30" si="10">IF($B27="N/A","N/A",IF(E27&lt;0,"No","Yes"))</f>
        <v>N/A</v>
      </c>
      <c r="G27" s="9">
        <v>30.973025048</v>
      </c>
      <c r="H27" s="9" t="str">
        <f t="shared" ref="H27:H30" si="11">IF($B27="N/A","N/A",IF(G27&lt;0,"No","Yes"))</f>
        <v>N/A</v>
      </c>
      <c r="I27" s="10" t="s">
        <v>1745</v>
      </c>
      <c r="J27" s="10" t="s">
        <v>1745</v>
      </c>
      <c r="K27" s="9" t="str">
        <f t="shared" si="8"/>
        <v>N/A</v>
      </c>
    </row>
    <row r="28" spans="1:11" x14ac:dyDescent="0.2">
      <c r="A28" s="29" t="s">
        <v>372</v>
      </c>
      <c r="B28" s="105" t="s">
        <v>213</v>
      </c>
      <c r="C28" s="9" t="s">
        <v>1745</v>
      </c>
      <c r="D28" s="9" t="str">
        <f t="shared" si="9"/>
        <v>N/A</v>
      </c>
      <c r="E28" s="9" t="s">
        <v>1745</v>
      </c>
      <c r="F28" s="9" t="str">
        <f t="shared" si="10"/>
        <v>N/A</v>
      </c>
      <c r="G28" s="9">
        <v>23.073217725999999</v>
      </c>
      <c r="H28" s="9" t="str">
        <f t="shared" si="11"/>
        <v>N/A</v>
      </c>
      <c r="I28" s="10" t="s">
        <v>1745</v>
      </c>
      <c r="J28" s="10" t="s">
        <v>1745</v>
      </c>
      <c r="K28" s="9" t="str">
        <f t="shared" si="8"/>
        <v>N/A</v>
      </c>
    </row>
    <row r="29" spans="1:11" x14ac:dyDescent="0.2">
      <c r="A29" s="29" t="s">
        <v>374</v>
      </c>
      <c r="B29" s="105" t="s">
        <v>213</v>
      </c>
      <c r="C29" s="9" t="s">
        <v>1745</v>
      </c>
      <c r="D29" s="9" t="str">
        <f t="shared" si="9"/>
        <v>N/A</v>
      </c>
      <c r="E29" s="9" t="s">
        <v>1745</v>
      </c>
      <c r="F29" s="9" t="str">
        <f t="shared" si="10"/>
        <v>N/A</v>
      </c>
      <c r="G29" s="9">
        <v>0</v>
      </c>
      <c r="H29" s="9" t="str">
        <f t="shared" si="11"/>
        <v>N/A</v>
      </c>
      <c r="I29" s="10" t="s">
        <v>1745</v>
      </c>
      <c r="J29" s="10" t="s">
        <v>1745</v>
      </c>
      <c r="K29" s="9" t="str">
        <f t="shared" si="8"/>
        <v>N/A</v>
      </c>
    </row>
    <row r="30" spans="1:11" x14ac:dyDescent="0.2">
      <c r="A30" s="29" t="s">
        <v>375</v>
      </c>
      <c r="B30" s="105" t="s">
        <v>213</v>
      </c>
      <c r="C30" s="9" t="s">
        <v>1745</v>
      </c>
      <c r="D30" s="9" t="str">
        <f t="shared" si="9"/>
        <v>N/A</v>
      </c>
      <c r="E30" s="9" t="s">
        <v>1745</v>
      </c>
      <c r="F30" s="9" t="str">
        <f t="shared" si="10"/>
        <v>N/A</v>
      </c>
      <c r="G30" s="9">
        <v>1.1078998072999999</v>
      </c>
      <c r="H30" s="9" t="str">
        <f t="shared" si="11"/>
        <v>N/A</v>
      </c>
      <c r="I30" s="10" t="s">
        <v>1745</v>
      </c>
      <c r="J30" s="10" t="s">
        <v>1745</v>
      </c>
      <c r="K30" s="9" t="str">
        <f t="shared" si="8"/>
        <v>N/A</v>
      </c>
    </row>
    <row r="31" spans="1:11" ht="12" customHeight="1" x14ac:dyDescent="0.2">
      <c r="A31" s="161" t="s">
        <v>1633</v>
      </c>
      <c r="B31" s="162"/>
      <c r="C31" s="162"/>
      <c r="D31" s="162"/>
      <c r="E31" s="162"/>
      <c r="F31" s="162"/>
      <c r="G31" s="162"/>
      <c r="H31" s="162"/>
      <c r="I31" s="162"/>
      <c r="J31" s="162"/>
      <c r="K31" s="163"/>
    </row>
    <row r="32" spans="1:11" x14ac:dyDescent="0.2">
      <c r="A32" s="156" t="s">
        <v>1631</v>
      </c>
      <c r="B32" s="157"/>
      <c r="C32" s="157"/>
      <c r="D32" s="157"/>
      <c r="E32" s="157"/>
      <c r="F32" s="157"/>
      <c r="G32" s="157"/>
      <c r="H32" s="157"/>
      <c r="I32" s="157"/>
      <c r="J32" s="157"/>
      <c r="K32" s="158"/>
    </row>
    <row r="33" spans="1:11" x14ac:dyDescent="0.2">
      <c r="A33" s="159" t="s">
        <v>1732</v>
      </c>
      <c r="B33" s="159"/>
      <c r="C33" s="159"/>
      <c r="D33" s="159"/>
      <c r="E33" s="159"/>
      <c r="F33" s="159"/>
      <c r="G33" s="159"/>
      <c r="H33" s="159"/>
      <c r="I33" s="159"/>
      <c r="J33" s="159"/>
      <c r="K33" s="160"/>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9"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x14ac:dyDescent="0.2">
      <c r="A2" s="153" t="s">
        <v>1583</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86" t="s">
        <v>343</v>
      </c>
      <c r="B6" s="9" t="s">
        <v>213</v>
      </c>
      <c r="C6" s="27">
        <v>7</v>
      </c>
      <c r="D6" s="9" t="s">
        <v>213</v>
      </c>
      <c r="E6" s="27">
        <v>7</v>
      </c>
      <c r="F6" s="9" t="s">
        <v>213</v>
      </c>
      <c r="G6" s="27">
        <v>7</v>
      </c>
      <c r="H6" s="9" t="s">
        <v>213</v>
      </c>
      <c r="I6" s="135" t="s">
        <v>213</v>
      </c>
      <c r="J6" s="135" t="s">
        <v>213</v>
      </c>
      <c r="K6" s="9" t="s">
        <v>213</v>
      </c>
    </row>
    <row r="7" spans="1:11" x14ac:dyDescent="0.2">
      <c r="A7" s="89" t="s">
        <v>12</v>
      </c>
      <c r="B7" s="30" t="s">
        <v>213</v>
      </c>
      <c r="C7" s="99">
        <v>69504666</v>
      </c>
      <c r="D7" s="32" t="str">
        <f>IF($B7="N/A","N/A",IF(C7&gt;15,"No",IF(C7&lt;-15,"No","Yes")))</f>
        <v>N/A</v>
      </c>
      <c r="E7" s="31">
        <v>79843128</v>
      </c>
      <c r="F7" s="32" t="str">
        <f>IF($B7="N/A","N/A",IF(E7&gt;15,"No",IF(E7&lt;-15,"No","Yes")))</f>
        <v>N/A</v>
      </c>
      <c r="G7" s="31">
        <v>83491865</v>
      </c>
      <c r="H7" s="32" t="str">
        <f>IF($B7="N/A","N/A",IF(G7&gt;15,"No",IF(G7&lt;-15,"No","Yes")))</f>
        <v>N/A</v>
      </c>
      <c r="I7" s="33">
        <v>14.87</v>
      </c>
      <c r="J7" s="33">
        <v>4.57</v>
      </c>
      <c r="K7" s="32" t="str">
        <f t="shared" ref="K7:K54" si="0">IF(J7="Div by 0", "N/A", IF(J7="N/A","N/A", IF(J7&gt;30, "No", IF(J7&lt;-30, "No", "Yes"))))</f>
        <v>Yes</v>
      </c>
    </row>
    <row r="8" spans="1:11" x14ac:dyDescent="0.2">
      <c r="A8" s="89" t="s">
        <v>362</v>
      </c>
      <c r="B8" s="30" t="s">
        <v>213</v>
      </c>
      <c r="C8" s="145">
        <v>28.602255279000001</v>
      </c>
      <c r="D8" s="32" t="str">
        <f>IF($B8="N/A","N/A",IF(C8&gt;15,"No",IF(C8&lt;-15,"No","Yes")))</f>
        <v>N/A</v>
      </c>
      <c r="E8" s="34">
        <v>15.651959427</v>
      </c>
      <c r="F8" s="32" t="str">
        <f>IF($B8="N/A","N/A",IF(E8&gt;15,"No",IF(E8&lt;-15,"No","Yes")))</f>
        <v>N/A</v>
      </c>
      <c r="G8" s="34">
        <v>15.651900937000001</v>
      </c>
      <c r="H8" s="32" t="str">
        <f>IF($B8="N/A","N/A",IF(G8&gt;15,"No",IF(G8&lt;-15,"No","Yes")))</f>
        <v>N/A</v>
      </c>
      <c r="I8" s="33">
        <v>-45.3</v>
      </c>
      <c r="J8" s="33">
        <v>0</v>
      </c>
      <c r="K8" s="32" t="str">
        <f t="shared" si="0"/>
        <v>Yes</v>
      </c>
    </row>
    <row r="9" spans="1:11" x14ac:dyDescent="0.2">
      <c r="A9" s="89" t="s">
        <v>119</v>
      </c>
      <c r="B9" s="35" t="s">
        <v>213</v>
      </c>
      <c r="C9" s="98">
        <v>39.202073138999999</v>
      </c>
      <c r="D9" s="9" t="str">
        <f>IF($B9="N/A","N/A",IF(C9&gt;15,"No",IF(C9&lt;-15,"No","Yes")))</f>
        <v>N/A</v>
      </c>
      <c r="E9" s="9">
        <v>53.269860620000003</v>
      </c>
      <c r="F9" s="9" t="str">
        <f>IF($B9="N/A","N/A",IF(E9&gt;15,"No",IF(E9&lt;-15,"No","Yes")))</f>
        <v>N/A</v>
      </c>
      <c r="G9" s="9">
        <v>54.174715104999997</v>
      </c>
      <c r="H9" s="9" t="str">
        <f>IF($B9="N/A","N/A",IF(G9&gt;15,"No",IF(G9&lt;-15,"No","Yes")))</f>
        <v>N/A</v>
      </c>
      <c r="I9" s="10">
        <v>35.89</v>
      </c>
      <c r="J9" s="10">
        <v>1.6990000000000001</v>
      </c>
      <c r="K9" s="9" t="str">
        <f t="shared" si="0"/>
        <v>Yes</v>
      </c>
    </row>
    <row r="10" spans="1:11" x14ac:dyDescent="0.2">
      <c r="A10" s="89" t="s">
        <v>120</v>
      </c>
      <c r="B10" s="35" t="s">
        <v>213</v>
      </c>
      <c r="C10" s="98">
        <v>0.82322242940000001</v>
      </c>
      <c r="D10" s="9" t="str">
        <f>IF($B10="N/A","N/A",IF(C10&gt;15,"No",IF(C10&lt;-15,"No","Yes")))</f>
        <v>N/A</v>
      </c>
      <c r="E10" s="9">
        <v>0.77094925439999995</v>
      </c>
      <c r="F10" s="9" t="str">
        <f>IF($B10="N/A","N/A",IF(E10&gt;15,"No",IF(E10&lt;-15,"No","Yes")))</f>
        <v>N/A</v>
      </c>
      <c r="G10" s="9">
        <v>0.73675680860000003</v>
      </c>
      <c r="H10" s="9" t="str">
        <f>IF($B10="N/A","N/A",IF(G10&gt;15,"No",IF(G10&lt;-15,"No","Yes")))</f>
        <v>N/A</v>
      </c>
      <c r="I10" s="10">
        <v>-6.35</v>
      </c>
      <c r="J10" s="10">
        <v>-4.4400000000000004</v>
      </c>
      <c r="K10" s="9" t="str">
        <f t="shared" si="0"/>
        <v>Yes</v>
      </c>
    </row>
    <row r="11" spans="1:11" x14ac:dyDescent="0.2">
      <c r="A11" s="89" t="s">
        <v>856</v>
      </c>
      <c r="B11" s="35" t="s">
        <v>213</v>
      </c>
      <c r="C11" s="98">
        <v>31.372449153000002</v>
      </c>
      <c r="D11" s="9" t="str">
        <f>IF($B11="N/A","N/A",IF(C11&gt;15,"No",IF(C11&lt;-15,"No","Yes")))</f>
        <v>N/A</v>
      </c>
      <c r="E11" s="9">
        <v>30.307230699000002</v>
      </c>
      <c r="F11" s="9" t="str">
        <f>IF($B11="N/A","N/A",IF(E11&gt;15,"No",IF(E11&lt;-15,"No","Yes")))</f>
        <v>N/A</v>
      </c>
      <c r="G11" s="9">
        <v>29.436627149</v>
      </c>
      <c r="H11" s="9" t="str">
        <f>IF($B11="N/A","N/A",IF(G11&gt;15,"No",IF(G11&lt;-15,"No","Yes")))</f>
        <v>N/A</v>
      </c>
      <c r="I11" s="10">
        <v>-3.4</v>
      </c>
      <c r="J11" s="10">
        <v>-2.87</v>
      </c>
      <c r="K11" s="9" t="str">
        <f t="shared" si="0"/>
        <v>Yes</v>
      </c>
    </row>
    <row r="12" spans="1:11" x14ac:dyDescent="0.2">
      <c r="A12" s="89" t="s">
        <v>857</v>
      </c>
      <c r="B12" s="100" t="s">
        <v>214</v>
      </c>
      <c r="C12" s="98">
        <v>94.172270690999994</v>
      </c>
      <c r="D12" s="9" t="str">
        <f>IF(OR($B12="N/A",$C12="N/A"),"N/A",IF(C12&gt;100,"No",IF(C12&lt;95,"No","Yes")))</f>
        <v>No</v>
      </c>
      <c r="E12" s="98">
        <v>95.843438410000005</v>
      </c>
      <c r="F12" s="9" t="str">
        <f>IF(OR($B12="N/A",$E12="N/A"),"N/A",IF(E12&gt;100,"No",IF(E12&lt;95,"No","Yes")))</f>
        <v>Yes</v>
      </c>
      <c r="G12" s="98">
        <v>96.832067785999996</v>
      </c>
      <c r="H12" s="9" t="str">
        <f>IF($B12="N/A","N/A",IF(G12&gt;100,"No",IF(G12&lt;95,"No","Yes")))</f>
        <v>Yes</v>
      </c>
      <c r="I12" s="101">
        <v>1.7749999999999999</v>
      </c>
      <c r="J12" s="101">
        <v>1.032</v>
      </c>
      <c r="K12" s="9" t="str">
        <f t="shared" si="0"/>
        <v>Yes</v>
      </c>
    </row>
    <row r="13" spans="1:11" x14ac:dyDescent="0.2">
      <c r="A13" s="89" t="s">
        <v>347</v>
      </c>
      <c r="B13" s="100" t="s">
        <v>213</v>
      </c>
      <c r="C13" s="98">
        <v>0</v>
      </c>
      <c r="D13" s="9" t="str">
        <f>IF($B13="N/A","N/A",IF(C13&gt;100,"No",IF(C13&lt;95,"No","Yes")))</f>
        <v>N/A</v>
      </c>
      <c r="E13" s="98">
        <v>1.12503E-5</v>
      </c>
      <c r="F13" s="9" t="str">
        <f>IF($B13="N/A","N/A",IF(E13&gt;100,"No",IF(E13&lt;95,"No","Yes")))</f>
        <v>N/A</v>
      </c>
      <c r="G13" s="98">
        <v>0</v>
      </c>
      <c r="H13" s="9" t="str">
        <f>IF($B13="N/A","N/A",IF(G13&gt;100,"No",IF(G13&lt;95,"No","Yes")))</f>
        <v>N/A</v>
      </c>
      <c r="I13" s="101" t="s">
        <v>1745</v>
      </c>
      <c r="J13" s="101">
        <v>-100</v>
      </c>
      <c r="K13" s="9" t="str">
        <f t="shared" si="0"/>
        <v>No</v>
      </c>
    </row>
    <row r="14" spans="1:11" x14ac:dyDescent="0.2">
      <c r="A14" s="89" t="s">
        <v>348</v>
      </c>
      <c r="B14" s="100" t="s">
        <v>213</v>
      </c>
      <c r="C14" s="98">
        <v>0</v>
      </c>
      <c r="D14" s="9" t="str">
        <f t="shared" ref="D14" si="1">IF($B14="N/A","N/A",IF(C14&lt;0,"No","Yes"))</f>
        <v>N/A</v>
      </c>
      <c r="E14" s="98">
        <v>1.12503E-5</v>
      </c>
      <c r="F14" s="9" t="str">
        <f t="shared" ref="F14" si="2">IF($B14="N/A","N/A",IF(E14&lt;0,"No","Yes"))</f>
        <v>N/A</v>
      </c>
      <c r="G14" s="98">
        <v>0</v>
      </c>
      <c r="H14" s="9" t="str">
        <f t="shared" ref="H14" si="3">IF($B14="N/A","N/A",IF(G14&lt;0,"No","Yes"))</f>
        <v>N/A</v>
      </c>
      <c r="I14" s="101" t="s">
        <v>1745</v>
      </c>
      <c r="J14" s="101">
        <v>-100</v>
      </c>
      <c r="K14" s="9" t="str">
        <f t="shared" si="0"/>
        <v>No</v>
      </c>
    </row>
    <row r="15" spans="1:11" x14ac:dyDescent="0.2">
      <c r="A15" s="89" t="s">
        <v>858</v>
      </c>
      <c r="B15" s="100" t="s">
        <v>214</v>
      </c>
      <c r="C15" s="98">
        <v>90.217625607000002</v>
      </c>
      <c r="D15" s="9" t="str">
        <f>IF(OR($B15="N/A",$C15="N/A"),"N/A",IF(C15&gt;100,"No",IF(C15&lt;95,"No","Yes")))</f>
        <v>No</v>
      </c>
      <c r="E15" s="98">
        <v>95.101992030000005</v>
      </c>
      <c r="F15" s="9" t="str">
        <f>IF(OR($B15="N/A",$E15="N/A"),"N/A",IF(E15&gt;100,"No",IF(E15&lt;95,"No","Yes")))</f>
        <v>Yes</v>
      </c>
      <c r="G15" s="98">
        <v>95.199892129000006</v>
      </c>
      <c r="H15" s="9" t="str">
        <f>IF($B15="N/A","N/A",IF(G15&gt;100,"No",IF(G15&lt;95,"No","Yes")))</f>
        <v>Yes</v>
      </c>
      <c r="I15" s="101">
        <v>5.4139999999999997</v>
      </c>
      <c r="J15" s="101">
        <v>0.10290000000000001</v>
      </c>
      <c r="K15" s="9" t="str">
        <f t="shared" si="0"/>
        <v>Yes</v>
      </c>
    </row>
    <row r="16" spans="1:11" x14ac:dyDescent="0.2">
      <c r="A16" s="89" t="s">
        <v>331</v>
      </c>
      <c r="B16" s="35" t="s">
        <v>213</v>
      </c>
      <c r="C16" s="87">
        <v>19879902</v>
      </c>
      <c r="D16" s="9" t="str">
        <f>IF($B16="N/A","N/A",IF(C16&gt;15,"No",IF(C16&lt;-15,"No","Yes")))</f>
        <v>N/A</v>
      </c>
      <c r="E16" s="36">
        <v>12497014</v>
      </c>
      <c r="F16" s="9" t="str">
        <f>IF($B16="N/A","N/A",IF(E16&gt;15,"No",IF(E16&lt;-15,"No","Yes")))</f>
        <v>N/A</v>
      </c>
      <c r="G16" s="36">
        <v>13068064</v>
      </c>
      <c r="H16" s="9" t="str">
        <f>IF($B16="N/A","N/A",IF(G16&gt;15,"No",IF(G16&lt;-15,"No","Yes")))</f>
        <v>N/A</v>
      </c>
      <c r="I16" s="10">
        <v>-37.1</v>
      </c>
      <c r="J16" s="10">
        <v>4.569</v>
      </c>
      <c r="K16" s="9" t="str">
        <f t="shared" si="0"/>
        <v>Yes</v>
      </c>
    </row>
    <row r="17" spans="1:11" x14ac:dyDescent="0.2">
      <c r="A17" s="89" t="s">
        <v>440</v>
      </c>
      <c r="B17" s="35" t="s">
        <v>215</v>
      </c>
      <c r="C17" s="98">
        <v>3.9591191144</v>
      </c>
      <c r="D17" s="9" t="str">
        <f>IF($B17="N/A","N/A",IF(C17&gt;20,"No",IF(C17&lt;5,"No","Yes")))</f>
        <v>No</v>
      </c>
      <c r="E17" s="9">
        <v>1.4455453118999999</v>
      </c>
      <c r="F17" s="9" t="str">
        <f>IF($B17="N/A","N/A",IF(E17&gt;20,"No",IF(E17&lt;5,"No","Yes")))</f>
        <v>No</v>
      </c>
      <c r="G17" s="9">
        <v>2.3894434553999999</v>
      </c>
      <c r="H17" s="9" t="str">
        <f>IF($B17="N/A","N/A",IF(G17&gt;20,"No",IF(G17&lt;5,"No","Yes")))</f>
        <v>No</v>
      </c>
      <c r="I17" s="10">
        <v>-63.5</v>
      </c>
      <c r="J17" s="10">
        <v>65.3</v>
      </c>
      <c r="K17" s="9" t="str">
        <f t="shared" si="0"/>
        <v>No</v>
      </c>
    </row>
    <row r="18" spans="1:11" x14ac:dyDescent="0.2">
      <c r="A18" s="89" t="s">
        <v>441</v>
      </c>
      <c r="B18" s="30" t="s">
        <v>213</v>
      </c>
      <c r="C18" s="98">
        <v>96.040880885999997</v>
      </c>
      <c r="D18" s="9" t="str">
        <f>IF($B18="N/A","N/A",IF(C18&gt;15,"No",IF(C18&lt;-15,"No","Yes")))</f>
        <v>N/A</v>
      </c>
      <c r="E18" s="9">
        <v>98.554454688000007</v>
      </c>
      <c r="F18" s="9" t="str">
        <f>IF($B18="N/A","N/A",IF(E18&gt;15,"No",IF(E18&lt;-15,"No","Yes")))</f>
        <v>N/A</v>
      </c>
      <c r="G18" s="9">
        <v>97.610556544999994</v>
      </c>
      <c r="H18" s="9" t="str">
        <f>IF($B18="N/A","N/A",IF(G18&gt;15,"No",IF(G18&lt;-15,"No","Yes")))</f>
        <v>N/A</v>
      </c>
      <c r="I18" s="10">
        <v>2.617</v>
      </c>
      <c r="J18" s="10">
        <v>-0.95799999999999996</v>
      </c>
      <c r="K18" s="9" t="str">
        <f t="shared" si="0"/>
        <v>Yes</v>
      </c>
    </row>
    <row r="19" spans="1:11" x14ac:dyDescent="0.2">
      <c r="A19" s="89" t="s">
        <v>442</v>
      </c>
      <c r="B19" s="35" t="s">
        <v>216</v>
      </c>
      <c r="C19" s="98">
        <v>2.2278781856999998</v>
      </c>
      <c r="D19" s="9" t="str">
        <f>IF($B19="N/A","N/A",IF(C19&gt;1,"Yes","No"))</f>
        <v>Yes</v>
      </c>
      <c r="E19" s="9">
        <v>1.4496582944</v>
      </c>
      <c r="F19" s="9" t="str">
        <f>IF($B19="N/A","N/A",IF(E19&gt;1,"Yes","No"))</f>
        <v>Yes</v>
      </c>
      <c r="G19" s="9">
        <v>2.9421726125999998</v>
      </c>
      <c r="H19" s="9" t="str">
        <f>IF($B19="N/A","N/A",IF(G19&gt;1,"Yes","No"))</f>
        <v>Yes</v>
      </c>
      <c r="I19" s="10">
        <v>-34.9</v>
      </c>
      <c r="J19" s="10">
        <v>103</v>
      </c>
      <c r="K19" s="9" t="str">
        <f t="shared" si="0"/>
        <v>No</v>
      </c>
    </row>
    <row r="20" spans="1:11" x14ac:dyDescent="0.2">
      <c r="A20" s="89" t="s">
        <v>859</v>
      </c>
      <c r="B20" s="35" t="s">
        <v>213</v>
      </c>
      <c r="C20" s="91">
        <v>838.51240460999998</v>
      </c>
      <c r="D20" s="9" t="str">
        <f>IF($B20="N/A","N/A",IF(C20&gt;15,"No",IF(C20&lt;-15,"No","Yes")))</f>
        <v>N/A</v>
      </c>
      <c r="E20" s="37">
        <v>39.799137797999997</v>
      </c>
      <c r="F20" s="9" t="str">
        <f>IF($B20="N/A","N/A",IF(E20&gt;15,"No",IF(E20&lt;-15,"No","Yes")))</f>
        <v>N/A</v>
      </c>
      <c r="G20" s="37">
        <v>52.206967761999998</v>
      </c>
      <c r="H20" s="9" t="str">
        <f>IF($B20="N/A","N/A",IF(G20&gt;15,"No",IF(G20&lt;-15,"No","Yes")))</f>
        <v>N/A</v>
      </c>
      <c r="I20" s="10">
        <v>-95.3</v>
      </c>
      <c r="J20" s="10">
        <v>31.18</v>
      </c>
      <c r="K20" s="9" t="str">
        <f t="shared" si="0"/>
        <v>No</v>
      </c>
    </row>
    <row r="21" spans="1:11" x14ac:dyDescent="0.2">
      <c r="A21" s="89" t="s">
        <v>34</v>
      </c>
      <c r="B21" s="35" t="s">
        <v>213</v>
      </c>
      <c r="C21" s="102">
        <v>25.445449272000001</v>
      </c>
      <c r="D21" s="9" t="str">
        <f>IF($B21="N/A","N/A",IF(C21&gt;15,"No",IF(C21&lt;-15,"No","Yes")))</f>
        <v>N/A</v>
      </c>
      <c r="E21" s="103">
        <v>33.482416186999998</v>
      </c>
      <c r="F21" s="9" t="str">
        <f>IF($B21="N/A","N/A",IF(E21&gt;15,"No",IF(E21&lt;-15,"No","Yes")))</f>
        <v>N/A</v>
      </c>
      <c r="G21" s="103">
        <v>33.401393265000003</v>
      </c>
      <c r="H21" s="9" t="str">
        <f>IF($B21="N/A","N/A",IF(G21&gt;15,"No",IF(G21&lt;-15,"No","Yes")))</f>
        <v>N/A</v>
      </c>
      <c r="I21" s="10">
        <v>31.59</v>
      </c>
      <c r="J21" s="10">
        <v>-0.24199999999999999</v>
      </c>
      <c r="K21" s="9" t="str">
        <f t="shared" si="0"/>
        <v>Yes</v>
      </c>
    </row>
    <row r="22" spans="1:11" x14ac:dyDescent="0.2">
      <c r="A22" s="89" t="s">
        <v>1699</v>
      </c>
      <c r="B22" s="35" t="s">
        <v>213</v>
      </c>
      <c r="C22" s="102">
        <v>26.864019279000001</v>
      </c>
      <c r="D22" s="9" t="str">
        <f>IF($B22="N/A","N/A",IF(C22&gt;15,"No",IF(C22&lt;-15,"No","Yes")))</f>
        <v>N/A</v>
      </c>
      <c r="E22" s="103">
        <v>32.461371368000002</v>
      </c>
      <c r="F22" s="9" t="str">
        <f>IF($B22="N/A","N/A",IF(E22&gt;15,"No",IF(E22&lt;-15,"No","Yes")))</f>
        <v>N/A</v>
      </c>
      <c r="G22" s="103">
        <v>31.884896615999999</v>
      </c>
      <c r="H22" s="9" t="str">
        <f>IF($B22="N/A","N/A",IF(G22&gt;15,"No",IF(G22&lt;-15,"No","Yes")))</f>
        <v>N/A</v>
      </c>
      <c r="I22" s="10">
        <v>20.84</v>
      </c>
      <c r="J22" s="10">
        <v>-1.78</v>
      </c>
      <c r="K22" s="9" t="str">
        <f t="shared" si="0"/>
        <v>Yes</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1745</v>
      </c>
      <c r="J23" s="10" t="s">
        <v>1745</v>
      </c>
      <c r="K23" s="9" t="str">
        <f t="shared" si="0"/>
        <v>N/A</v>
      </c>
    </row>
    <row r="24" spans="1:11" x14ac:dyDescent="0.2">
      <c r="A24" s="89" t="s">
        <v>860</v>
      </c>
      <c r="B24" s="35" t="s">
        <v>243</v>
      </c>
      <c r="C24" s="91">
        <v>266.19850012000001</v>
      </c>
      <c r="D24" s="9" t="str">
        <f>IF($B24="N/A","N/A",IF(C24&gt;300,"No",IF(C24&lt;75,"No","Yes")))</f>
        <v>Yes</v>
      </c>
      <c r="E24" s="37">
        <v>311.05788243000001</v>
      </c>
      <c r="F24" s="9" t="str">
        <f>IF($B24="N/A","N/A",IF(E24&gt;300,"No",IF(E24&lt;75,"No","Yes")))</f>
        <v>No</v>
      </c>
      <c r="G24" s="37">
        <v>322.15976162999999</v>
      </c>
      <c r="H24" s="9" t="str">
        <f>IF($B24="N/A","N/A",IF(G24&gt;300,"No",IF(G24&lt;75,"No","Yes")))</f>
        <v>No</v>
      </c>
      <c r="I24" s="10">
        <v>16.850000000000001</v>
      </c>
      <c r="J24" s="10">
        <v>3.569</v>
      </c>
      <c r="K24" s="9" t="str">
        <f t="shared" si="0"/>
        <v>Yes</v>
      </c>
    </row>
    <row r="25" spans="1:11" x14ac:dyDescent="0.2">
      <c r="A25" s="89" t="s">
        <v>861</v>
      </c>
      <c r="B25" s="35" t="s">
        <v>244</v>
      </c>
      <c r="C25" s="91">
        <v>8.3199745497999995</v>
      </c>
      <c r="D25" s="9" t="str">
        <f>IF($B25="N/A","N/A",IF(C25&gt;250,"No",IF(C25&lt;20,"No","Yes")))</f>
        <v>No</v>
      </c>
      <c r="E25" s="37">
        <v>9</v>
      </c>
      <c r="F25" s="9" t="str">
        <f>IF($B25="N/A","N/A",IF(E25&gt;250,"No",IF(E25&lt;20,"No","Yes")))</f>
        <v>No</v>
      </c>
      <c r="G25" s="37">
        <v>9</v>
      </c>
      <c r="H25" s="9" t="str">
        <f>IF($B25="N/A","N/A",IF(G25&gt;250,"No",IF(G25&lt;20,"No","Yes")))</f>
        <v>No</v>
      </c>
      <c r="I25" s="10">
        <v>8.173</v>
      </c>
      <c r="J25" s="10">
        <v>0</v>
      </c>
      <c r="K25" s="9" t="str">
        <f t="shared" si="0"/>
        <v>Yes</v>
      </c>
    </row>
    <row r="26" spans="1:11" x14ac:dyDescent="0.2">
      <c r="A26" s="89" t="s">
        <v>862</v>
      </c>
      <c r="B26" s="35" t="s">
        <v>245</v>
      </c>
      <c r="C26" s="91" t="s">
        <v>1745</v>
      </c>
      <c r="D26" s="9" t="str">
        <f>IF($B26="N/A","N/A",IF(C26&gt;5,"No",IF(C26&lt;3,"No","Yes")))</f>
        <v>No</v>
      </c>
      <c r="E26" s="37" t="s">
        <v>1745</v>
      </c>
      <c r="F26" s="9" t="str">
        <f>IF($B26="N/A","N/A",IF(E26&gt;5,"No",IF(E26&lt;3,"No","Yes")))</f>
        <v>No</v>
      </c>
      <c r="G26" s="37" t="s">
        <v>1745</v>
      </c>
      <c r="H26" s="9" t="str">
        <f>IF($B26="N/A","N/A",IF(G26&gt;5,"No",IF(G26&lt;3,"No","Yes")))</f>
        <v>No</v>
      </c>
      <c r="I26" s="10" t="s">
        <v>1745</v>
      </c>
      <c r="J26" s="10" t="s">
        <v>1745</v>
      </c>
      <c r="K26" s="9" t="str">
        <f t="shared" si="0"/>
        <v>N/A</v>
      </c>
    </row>
    <row r="27" spans="1:11" x14ac:dyDescent="0.2">
      <c r="A27" s="89" t="s">
        <v>131</v>
      </c>
      <c r="B27" s="35" t="s">
        <v>213</v>
      </c>
      <c r="C27" s="87">
        <v>300999</v>
      </c>
      <c r="D27" s="35" t="s">
        <v>213</v>
      </c>
      <c r="E27" s="36">
        <v>199399</v>
      </c>
      <c r="F27" s="35" t="s">
        <v>213</v>
      </c>
      <c r="G27" s="36">
        <v>175268</v>
      </c>
      <c r="H27" s="9" t="str">
        <f>IF($B27="N/A","N/A",IF(G27&gt;15,"No",IF(G27&lt;-15,"No","Yes")))</f>
        <v>N/A</v>
      </c>
      <c r="I27" s="10">
        <v>-33.799999999999997</v>
      </c>
      <c r="J27" s="10">
        <v>-12.1</v>
      </c>
      <c r="K27" s="9" t="str">
        <f t="shared" si="0"/>
        <v>Yes</v>
      </c>
    </row>
    <row r="28" spans="1:11" x14ac:dyDescent="0.2">
      <c r="A28" s="89" t="s">
        <v>346</v>
      </c>
      <c r="B28" s="35" t="s">
        <v>213</v>
      </c>
      <c r="C28" s="88">
        <v>0.43306301190000002</v>
      </c>
      <c r="D28" s="35" t="s">
        <v>213</v>
      </c>
      <c r="E28" s="8">
        <v>0.24973846220000001</v>
      </c>
      <c r="F28" s="35" t="s">
        <v>213</v>
      </c>
      <c r="G28" s="8">
        <v>0.20992224809999999</v>
      </c>
      <c r="H28" s="9" t="str">
        <f>IF($B28="N/A","N/A",IF(G28&gt;15,"No",IF(G28&lt;-15,"No","Yes")))</f>
        <v>N/A</v>
      </c>
      <c r="I28" s="10">
        <v>-42.3</v>
      </c>
      <c r="J28" s="10">
        <v>-15.9</v>
      </c>
      <c r="K28" s="9" t="str">
        <f t="shared" si="0"/>
        <v>Yes</v>
      </c>
    </row>
    <row r="29" spans="1:11" ht="25.5" x14ac:dyDescent="0.2">
      <c r="A29" s="89" t="s">
        <v>838</v>
      </c>
      <c r="B29" s="35" t="s">
        <v>213</v>
      </c>
      <c r="C29" s="37">
        <v>130.79589965</v>
      </c>
      <c r="D29" s="35" t="s">
        <v>213</v>
      </c>
      <c r="E29" s="37">
        <v>189.96404195</v>
      </c>
      <c r="F29" s="35" t="s">
        <v>213</v>
      </c>
      <c r="G29" s="37">
        <v>211.13465092999999</v>
      </c>
      <c r="H29" s="35" t="s">
        <v>213</v>
      </c>
      <c r="I29" s="10">
        <v>45.24</v>
      </c>
      <c r="J29" s="10">
        <v>11.14</v>
      </c>
      <c r="K29" s="9" t="str">
        <f t="shared" si="0"/>
        <v>Yes</v>
      </c>
    </row>
    <row r="30" spans="1:11" x14ac:dyDescent="0.2">
      <c r="A30" s="89" t="s">
        <v>27</v>
      </c>
      <c r="B30" s="35" t="s">
        <v>217</v>
      </c>
      <c r="C30" s="36">
        <v>0</v>
      </c>
      <c r="D30" s="9" t="str">
        <f>IF($B30="N/A","N/A",IF(C30="N/A","N/A",IF(C30=0,"Yes","No")))</f>
        <v>Yes</v>
      </c>
      <c r="E30" s="36">
        <v>11</v>
      </c>
      <c r="F30" s="9" t="str">
        <f>IF($B30="N/A","N/A",IF(E30="N/A","N/A",IF(E30=0,"Yes","No")))</f>
        <v>No</v>
      </c>
      <c r="G30" s="36">
        <v>0</v>
      </c>
      <c r="H30" s="9" t="str">
        <f>IF($B30="N/A","N/A",IF(G30=0,"Yes","No"))</f>
        <v>Yes</v>
      </c>
      <c r="I30" s="10" t="s">
        <v>1745</v>
      </c>
      <c r="J30" s="10">
        <v>-100</v>
      </c>
      <c r="K30" s="9" t="str">
        <f t="shared" si="0"/>
        <v>No</v>
      </c>
    </row>
    <row r="31" spans="1:11" x14ac:dyDescent="0.2">
      <c r="A31" s="89" t="s">
        <v>206</v>
      </c>
      <c r="B31" s="104" t="s">
        <v>213</v>
      </c>
      <c r="C31" s="87">
        <v>10606991</v>
      </c>
      <c r="D31" s="9" t="str">
        <f t="shared" ref="D31:F50" si="4">IF($B31="N/A","N/A",IF(C31&lt;0,"No","Yes"))</f>
        <v>N/A</v>
      </c>
      <c r="E31" s="87">
        <v>12286458</v>
      </c>
      <c r="F31" s="9" t="str">
        <f t="shared" si="4"/>
        <v>N/A</v>
      </c>
      <c r="G31" s="87">
        <v>12574039</v>
      </c>
      <c r="H31" s="9" t="str">
        <f t="shared" ref="H31:H50" si="5">IF($B31="N/A","N/A",IF(G31&lt;0,"No","Yes"))</f>
        <v>N/A</v>
      </c>
      <c r="I31" s="10">
        <v>15.83</v>
      </c>
      <c r="J31" s="10">
        <v>2.3410000000000002</v>
      </c>
      <c r="K31" s="9" t="str">
        <f t="shared" si="0"/>
        <v>Yes</v>
      </c>
    </row>
    <row r="32" spans="1:11" ht="25.5" x14ac:dyDescent="0.2">
      <c r="A32" s="2" t="s">
        <v>656</v>
      </c>
      <c r="B32" s="104" t="s">
        <v>213</v>
      </c>
      <c r="C32" s="88">
        <v>98.836144954000005</v>
      </c>
      <c r="D32" s="9" t="str">
        <f t="shared" si="4"/>
        <v>N/A</v>
      </c>
      <c r="E32" s="88">
        <v>99.390011344000001</v>
      </c>
      <c r="F32" s="9" t="str">
        <f t="shared" si="4"/>
        <v>N/A</v>
      </c>
      <c r="G32" s="88">
        <v>99.517919421000002</v>
      </c>
      <c r="H32" s="9" t="str">
        <f t="shared" si="5"/>
        <v>N/A</v>
      </c>
      <c r="I32" s="10">
        <v>0.56040000000000001</v>
      </c>
      <c r="J32" s="10">
        <v>0.12870000000000001</v>
      </c>
      <c r="K32" s="9" t="str">
        <f t="shared" si="0"/>
        <v>Yes</v>
      </c>
    </row>
    <row r="33" spans="1:11" x14ac:dyDescent="0.2">
      <c r="A33" s="2" t="s">
        <v>657</v>
      </c>
      <c r="B33" s="104" t="s">
        <v>213</v>
      </c>
      <c r="C33" s="88">
        <v>0</v>
      </c>
      <c r="D33" s="9" t="str">
        <f t="shared" si="4"/>
        <v>N/A</v>
      </c>
      <c r="E33" s="88">
        <v>0</v>
      </c>
      <c r="F33" s="9" t="str">
        <f t="shared" si="4"/>
        <v>N/A</v>
      </c>
      <c r="G33" s="88">
        <v>0</v>
      </c>
      <c r="H33" s="9" t="str">
        <f t="shared" si="5"/>
        <v>N/A</v>
      </c>
      <c r="I33" s="10" t="s">
        <v>1745</v>
      </c>
      <c r="J33" s="10" t="s">
        <v>1745</v>
      </c>
      <c r="K33" s="9" t="str">
        <f t="shared" si="0"/>
        <v>N/A</v>
      </c>
    </row>
    <row r="34" spans="1:11" x14ac:dyDescent="0.2">
      <c r="A34" s="2" t="s">
        <v>658</v>
      </c>
      <c r="B34" s="104" t="s">
        <v>213</v>
      </c>
      <c r="C34" s="88">
        <v>0</v>
      </c>
      <c r="D34" s="9" t="str">
        <f t="shared" si="4"/>
        <v>N/A</v>
      </c>
      <c r="E34" s="88">
        <v>0</v>
      </c>
      <c r="F34" s="9" t="str">
        <f t="shared" si="4"/>
        <v>N/A</v>
      </c>
      <c r="G34" s="88">
        <v>0</v>
      </c>
      <c r="H34" s="9" t="str">
        <f t="shared" si="5"/>
        <v>N/A</v>
      </c>
      <c r="I34" s="10" t="s">
        <v>1745</v>
      </c>
      <c r="J34" s="10" t="s">
        <v>1745</v>
      </c>
      <c r="K34" s="9" t="str">
        <f t="shared" si="0"/>
        <v>N/A</v>
      </c>
    </row>
    <row r="35" spans="1:11" x14ac:dyDescent="0.2">
      <c r="A35" s="2" t="s">
        <v>659</v>
      </c>
      <c r="B35" s="104" t="s">
        <v>213</v>
      </c>
      <c r="C35" s="88">
        <v>1.1638550461999999</v>
      </c>
      <c r="D35" s="9" t="str">
        <f t="shared" si="4"/>
        <v>N/A</v>
      </c>
      <c r="E35" s="88">
        <v>0.60998865579999995</v>
      </c>
      <c r="F35" s="9" t="str">
        <f t="shared" si="4"/>
        <v>N/A</v>
      </c>
      <c r="G35" s="88">
        <v>0.4820805789</v>
      </c>
      <c r="H35" s="9" t="str">
        <f t="shared" si="5"/>
        <v>N/A</v>
      </c>
      <c r="I35" s="10">
        <v>-47.6</v>
      </c>
      <c r="J35" s="10">
        <v>-21</v>
      </c>
      <c r="K35" s="9" t="str">
        <f t="shared" si="0"/>
        <v>Yes</v>
      </c>
    </row>
    <row r="36" spans="1:11" x14ac:dyDescent="0.2">
      <c r="A36" s="2" t="s">
        <v>349</v>
      </c>
      <c r="B36" s="104" t="s">
        <v>213</v>
      </c>
      <c r="C36" s="87">
        <v>11198325</v>
      </c>
      <c r="D36" s="9" t="str">
        <f t="shared" si="4"/>
        <v>N/A</v>
      </c>
      <c r="E36" s="87">
        <v>11911783</v>
      </c>
      <c r="F36" s="9" t="str">
        <f t="shared" si="4"/>
        <v>N/A</v>
      </c>
      <c r="G36" s="87">
        <v>12003150</v>
      </c>
      <c r="H36" s="9" t="str">
        <f t="shared" si="5"/>
        <v>N/A</v>
      </c>
      <c r="I36" s="10">
        <v>6.3710000000000004</v>
      </c>
      <c r="J36" s="10">
        <v>0.76700000000000002</v>
      </c>
      <c r="K36" s="9" t="str">
        <f t="shared" si="0"/>
        <v>Yes</v>
      </c>
    </row>
    <row r="37" spans="1:11" x14ac:dyDescent="0.2">
      <c r="A37" s="2" t="s">
        <v>660</v>
      </c>
      <c r="B37" s="104" t="s">
        <v>213</v>
      </c>
      <c r="C37" s="88">
        <v>0</v>
      </c>
      <c r="D37" s="9" t="str">
        <f t="shared" si="4"/>
        <v>N/A</v>
      </c>
      <c r="E37" s="88">
        <v>0</v>
      </c>
      <c r="F37" s="9" t="str">
        <f t="shared" si="4"/>
        <v>N/A</v>
      </c>
      <c r="G37" s="88">
        <v>0</v>
      </c>
      <c r="H37" s="9" t="str">
        <f t="shared" si="5"/>
        <v>N/A</v>
      </c>
      <c r="I37" s="10" t="s">
        <v>1745</v>
      </c>
      <c r="J37" s="10" t="s">
        <v>1745</v>
      </c>
      <c r="K37" s="9" t="str">
        <f t="shared" si="0"/>
        <v>N/A</v>
      </c>
    </row>
    <row r="38" spans="1:11" x14ac:dyDescent="0.2">
      <c r="A38" s="2" t="s">
        <v>661</v>
      </c>
      <c r="B38" s="104" t="s">
        <v>213</v>
      </c>
      <c r="C38" s="88">
        <v>0</v>
      </c>
      <c r="D38" s="9" t="str">
        <f t="shared" si="4"/>
        <v>N/A</v>
      </c>
      <c r="E38" s="88">
        <v>0</v>
      </c>
      <c r="F38" s="9" t="str">
        <f t="shared" si="4"/>
        <v>N/A</v>
      </c>
      <c r="G38" s="88">
        <v>0</v>
      </c>
      <c r="H38" s="9" t="str">
        <f t="shared" si="5"/>
        <v>N/A</v>
      </c>
      <c r="I38" s="10" t="s">
        <v>1745</v>
      </c>
      <c r="J38" s="10" t="s">
        <v>1745</v>
      </c>
      <c r="K38" s="9" t="str">
        <f t="shared" si="0"/>
        <v>N/A</v>
      </c>
    </row>
    <row r="39" spans="1:11" x14ac:dyDescent="0.2">
      <c r="A39" s="2" t="s">
        <v>662</v>
      </c>
      <c r="B39" s="104" t="s">
        <v>213</v>
      </c>
      <c r="C39" s="88">
        <v>0</v>
      </c>
      <c r="D39" s="9" t="str">
        <f t="shared" si="4"/>
        <v>N/A</v>
      </c>
      <c r="E39" s="88">
        <v>0</v>
      </c>
      <c r="F39" s="9" t="str">
        <f t="shared" si="4"/>
        <v>N/A</v>
      </c>
      <c r="G39" s="88">
        <v>0</v>
      </c>
      <c r="H39" s="9" t="str">
        <f t="shared" si="5"/>
        <v>N/A</v>
      </c>
      <c r="I39" s="10" t="s">
        <v>1745</v>
      </c>
      <c r="J39" s="10" t="s">
        <v>1745</v>
      </c>
      <c r="K39" s="9" t="str">
        <f t="shared" si="0"/>
        <v>N/A</v>
      </c>
    </row>
    <row r="40" spans="1:11" x14ac:dyDescent="0.2">
      <c r="A40" s="2" t="s">
        <v>663</v>
      </c>
      <c r="B40" s="104" t="s">
        <v>213</v>
      </c>
      <c r="C40" s="88">
        <v>0</v>
      </c>
      <c r="D40" s="9" t="str">
        <f t="shared" si="4"/>
        <v>N/A</v>
      </c>
      <c r="E40" s="88">
        <v>0</v>
      </c>
      <c r="F40" s="9" t="str">
        <f t="shared" si="4"/>
        <v>N/A</v>
      </c>
      <c r="G40" s="88">
        <v>0</v>
      </c>
      <c r="H40" s="9" t="str">
        <f t="shared" si="5"/>
        <v>N/A</v>
      </c>
      <c r="I40" s="10" t="s">
        <v>1745</v>
      </c>
      <c r="J40" s="10" t="s">
        <v>1745</v>
      </c>
      <c r="K40" s="9" t="str">
        <f t="shared" si="0"/>
        <v>N/A</v>
      </c>
    </row>
    <row r="41" spans="1:11" x14ac:dyDescent="0.2">
      <c r="A41" s="2" t="s">
        <v>664</v>
      </c>
      <c r="B41" s="104" t="s">
        <v>213</v>
      </c>
      <c r="C41" s="88">
        <v>99.263782753000001</v>
      </c>
      <c r="D41" s="9" t="str">
        <f t="shared" si="4"/>
        <v>N/A</v>
      </c>
      <c r="E41" s="88">
        <v>99.416451760000001</v>
      </c>
      <c r="F41" s="9" t="str">
        <f t="shared" si="4"/>
        <v>N/A</v>
      </c>
      <c r="G41" s="88">
        <v>99.520009330999997</v>
      </c>
      <c r="H41" s="9" t="str">
        <f t="shared" si="5"/>
        <v>N/A</v>
      </c>
      <c r="I41" s="10">
        <v>0.15379999999999999</v>
      </c>
      <c r="J41" s="10">
        <v>0.1042</v>
      </c>
      <c r="K41" s="9" t="str">
        <f t="shared" si="0"/>
        <v>Yes</v>
      </c>
    </row>
    <row r="42" spans="1:11" x14ac:dyDescent="0.2">
      <c r="A42" s="2" t="s">
        <v>665</v>
      </c>
      <c r="B42" s="104" t="s">
        <v>213</v>
      </c>
      <c r="C42" s="88">
        <v>99.263782753000001</v>
      </c>
      <c r="D42" s="9" t="str">
        <f t="shared" si="4"/>
        <v>N/A</v>
      </c>
      <c r="E42" s="88">
        <v>99.416451760000001</v>
      </c>
      <c r="F42" s="9" t="str">
        <f t="shared" si="4"/>
        <v>N/A</v>
      </c>
      <c r="G42" s="88">
        <v>99.520009330999997</v>
      </c>
      <c r="H42" s="9" t="str">
        <f t="shared" si="5"/>
        <v>N/A</v>
      </c>
      <c r="I42" s="10">
        <v>0.15379999999999999</v>
      </c>
      <c r="J42" s="10">
        <v>0.1042</v>
      </c>
      <c r="K42" s="9" t="str">
        <f t="shared" si="0"/>
        <v>Yes</v>
      </c>
    </row>
    <row r="43" spans="1:11" x14ac:dyDescent="0.2">
      <c r="A43" s="2" t="s">
        <v>666</v>
      </c>
      <c r="B43" s="104" t="s">
        <v>213</v>
      </c>
      <c r="C43" s="88">
        <v>0</v>
      </c>
      <c r="D43" s="9" t="str">
        <f t="shared" si="4"/>
        <v>N/A</v>
      </c>
      <c r="E43" s="88">
        <v>0</v>
      </c>
      <c r="F43" s="9" t="str">
        <f t="shared" si="4"/>
        <v>N/A</v>
      </c>
      <c r="G43" s="88">
        <v>0</v>
      </c>
      <c r="H43" s="9" t="str">
        <f t="shared" si="5"/>
        <v>N/A</v>
      </c>
      <c r="I43" s="10" t="s">
        <v>1745</v>
      </c>
      <c r="J43" s="10" t="s">
        <v>1745</v>
      </c>
      <c r="K43" s="9" t="str">
        <f t="shared" si="0"/>
        <v>N/A</v>
      </c>
    </row>
    <row r="44" spans="1:11" x14ac:dyDescent="0.2">
      <c r="A44" s="2" t="s">
        <v>667</v>
      </c>
      <c r="B44" s="104" t="s">
        <v>213</v>
      </c>
      <c r="C44" s="88">
        <v>0</v>
      </c>
      <c r="D44" s="9" t="str">
        <f t="shared" si="4"/>
        <v>N/A</v>
      </c>
      <c r="E44" s="88">
        <v>0</v>
      </c>
      <c r="F44" s="9" t="str">
        <f t="shared" si="4"/>
        <v>N/A</v>
      </c>
      <c r="G44" s="88">
        <v>0</v>
      </c>
      <c r="H44" s="9" t="str">
        <f t="shared" si="5"/>
        <v>N/A</v>
      </c>
      <c r="I44" s="10" t="s">
        <v>1745</v>
      </c>
      <c r="J44" s="10" t="s">
        <v>1745</v>
      </c>
      <c r="K44" s="9" t="str">
        <f t="shared" si="0"/>
        <v>N/A</v>
      </c>
    </row>
    <row r="45" spans="1:11" x14ac:dyDescent="0.2">
      <c r="A45" s="2" t="s">
        <v>668</v>
      </c>
      <c r="B45" s="104" t="s">
        <v>213</v>
      </c>
      <c r="C45" s="88">
        <v>0.7362172468</v>
      </c>
      <c r="D45" s="9" t="str">
        <f t="shared" si="4"/>
        <v>N/A</v>
      </c>
      <c r="E45" s="88">
        <v>0.58354823960000002</v>
      </c>
      <c r="F45" s="9" t="str">
        <f t="shared" si="4"/>
        <v>N/A</v>
      </c>
      <c r="G45" s="88">
        <v>0.47999066909999999</v>
      </c>
      <c r="H45" s="9" t="str">
        <f t="shared" si="5"/>
        <v>N/A</v>
      </c>
      <c r="I45" s="10">
        <v>-20.7</v>
      </c>
      <c r="J45" s="10">
        <v>-17.7</v>
      </c>
      <c r="K45" s="9" t="str">
        <f t="shared" si="0"/>
        <v>Yes</v>
      </c>
    </row>
    <row r="46" spans="1:11" x14ac:dyDescent="0.2">
      <c r="A46" s="2" t="s">
        <v>350</v>
      </c>
      <c r="B46" s="104" t="s">
        <v>213</v>
      </c>
      <c r="C46" s="87">
        <v>0</v>
      </c>
      <c r="D46" s="9" t="str">
        <f t="shared" si="4"/>
        <v>N/A</v>
      </c>
      <c r="E46" s="87">
        <v>0</v>
      </c>
      <c r="F46" s="9" t="str">
        <f t="shared" si="4"/>
        <v>N/A</v>
      </c>
      <c r="G46" s="87">
        <v>0</v>
      </c>
      <c r="H46" s="9" t="str">
        <f t="shared" si="5"/>
        <v>N/A</v>
      </c>
      <c r="I46" s="10" t="s">
        <v>1745</v>
      </c>
      <c r="J46" s="10" t="s">
        <v>1745</v>
      </c>
      <c r="K46" s="9" t="str">
        <f t="shared" si="0"/>
        <v>N/A</v>
      </c>
    </row>
    <row r="47" spans="1:11" x14ac:dyDescent="0.2">
      <c r="A47" s="2" t="s">
        <v>669</v>
      </c>
      <c r="B47" s="104" t="s">
        <v>213</v>
      </c>
      <c r="C47" s="88" t="s">
        <v>1745</v>
      </c>
      <c r="D47" s="9" t="str">
        <f t="shared" si="4"/>
        <v>N/A</v>
      </c>
      <c r="E47" s="88" t="s">
        <v>1745</v>
      </c>
      <c r="F47" s="9" t="str">
        <f t="shared" si="4"/>
        <v>N/A</v>
      </c>
      <c r="G47" s="88" t="s">
        <v>1745</v>
      </c>
      <c r="H47" s="9" t="str">
        <f t="shared" si="5"/>
        <v>N/A</v>
      </c>
      <c r="I47" s="10" t="s">
        <v>1745</v>
      </c>
      <c r="J47" s="10" t="s">
        <v>1745</v>
      </c>
      <c r="K47" s="9" t="str">
        <f t="shared" si="0"/>
        <v>N/A</v>
      </c>
    </row>
    <row r="48" spans="1:11" x14ac:dyDescent="0.2">
      <c r="A48" s="2" t="s">
        <v>670</v>
      </c>
      <c r="B48" s="104" t="s">
        <v>213</v>
      </c>
      <c r="C48" s="88" t="s">
        <v>1745</v>
      </c>
      <c r="D48" s="9" t="str">
        <f t="shared" si="4"/>
        <v>N/A</v>
      </c>
      <c r="E48" s="88" t="s">
        <v>1745</v>
      </c>
      <c r="F48" s="9" t="str">
        <f t="shared" si="4"/>
        <v>N/A</v>
      </c>
      <c r="G48" s="88" t="s">
        <v>1745</v>
      </c>
      <c r="H48" s="9" t="str">
        <f t="shared" si="5"/>
        <v>N/A</v>
      </c>
      <c r="I48" s="10" t="s">
        <v>1745</v>
      </c>
      <c r="J48" s="10" t="s">
        <v>1745</v>
      </c>
      <c r="K48" s="9" t="str">
        <f t="shared" si="0"/>
        <v>N/A</v>
      </c>
    </row>
    <row r="49" spans="1:11" x14ac:dyDescent="0.2">
      <c r="A49" s="2" t="s">
        <v>671</v>
      </c>
      <c r="B49" s="104" t="s">
        <v>213</v>
      </c>
      <c r="C49" s="88" t="s">
        <v>1745</v>
      </c>
      <c r="D49" s="9" t="str">
        <f t="shared" si="4"/>
        <v>N/A</v>
      </c>
      <c r="E49" s="88" t="s">
        <v>1745</v>
      </c>
      <c r="F49" s="9" t="str">
        <f t="shared" si="4"/>
        <v>N/A</v>
      </c>
      <c r="G49" s="88" t="s">
        <v>1745</v>
      </c>
      <c r="H49" s="9" t="str">
        <f t="shared" si="5"/>
        <v>N/A</v>
      </c>
      <c r="I49" s="10" t="s">
        <v>1745</v>
      </c>
      <c r="J49" s="10" t="s">
        <v>1745</v>
      </c>
      <c r="K49" s="9" t="str">
        <f t="shared" si="0"/>
        <v>N/A</v>
      </c>
    </row>
    <row r="50" spans="1:11" x14ac:dyDescent="0.2">
      <c r="A50" s="2" t="s">
        <v>672</v>
      </c>
      <c r="B50" s="104" t="s">
        <v>213</v>
      </c>
      <c r="C50" s="88" t="s">
        <v>1745</v>
      </c>
      <c r="D50" s="9" t="str">
        <f t="shared" si="4"/>
        <v>N/A</v>
      </c>
      <c r="E50" s="88" t="s">
        <v>1745</v>
      </c>
      <c r="F50" s="9" t="str">
        <f t="shared" si="4"/>
        <v>N/A</v>
      </c>
      <c r="G50" s="88" t="s">
        <v>1745</v>
      </c>
      <c r="H50" s="9" t="str">
        <f t="shared" si="5"/>
        <v>N/A</v>
      </c>
      <c r="I50" s="10" t="s">
        <v>1745</v>
      </c>
      <c r="J50" s="10" t="s">
        <v>1745</v>
      </c>
      <c r="K50" s="9" t="str">
        <f t="shared" si="0"/>
        <v>N/A</v>
      </c>
    </row>
    <row r="51" spans="1:11" x14ac:dyDescent="0.2">
      <c r="A51" s="2" t="s">
        <v>351</v>
      </c>
      <c r="B51" s="35" t="s">
        <v>213</v>
      </c>
      <c r="C51" s="87">
        <v>27247270</v>
      </c>
      <c r="D51" s="35" t="s">
        <v>213</v>
      </c>
      <c r="E51" s="36">
        <v>42532323</v>
      </c>
      <c r="F51" s="35" t="s">
        <v>213</v>
      </c>
      <c r="G51" s="36">
        <v>45231480</v>
      </c>
      <c r="H51" s="35" t="s">
        <v>213</v>
      </c>
      <c r="I51" s="10">
        <v>56.1</v>
      </c>
      <c r="J51" s="10">
        <v>6.3460000000000001</v>
      </c>
      <c r="K51" s="9" t="str">
        <f t="shared" si="0"/>
        <v>Yes</v>
      </c>
    </row>
    <row r="52" spans="1:11" x14ac:dyDescent="0.2">
      <c r="A52" s="2" t="s">
        <v>352</v>
      </c>
      <c r="B52" s="35" t="s">
        <v>213</v>
      </c>
      <c r="C52" s="88">
        <v>98.679787003000001</v>
      </c>
      <c r="D52" s="9" t="str">
        <f t="shared" ref="D52:D54" si="6">IF($B52="N/A","N/A",IF(C52&gt;15,"No",IF(C52&lt;-15,"No","Yes")))</f>
        <v>N/A</v>
      </c>
      <c r="E52" s="8">
        <v>99.200923024999994</v>
      </c>
      <c r="F52" s="9" t="str">
        <f t="shared" ref="F52:F54" si="7">IF($B52="N/A","N/A",IF(E52&gt;15,"No",IF(E52&lt;-15,"No","Yes")))</f>
        <v>N/A</v>
      </c>
      <c r="G52" s="8">
        <v>91.920724238999995</v>
      </c>
      <c r="H52" s="9" t="str">
        <f t="shared" ref="H52:H54" si="8">IF($B52="N/A","N/A",IF(G52&gt;15,"No",IF(G52&lt;-15,"No","Yes")))</f>
        <v>N/A</v>
      </c>
      <c r="I52" s="10">
        <v>0.52810000000000001</v>
      </c>
      <c r="J52" s="10">
        <v>-7.34</v>
      </c>
      <c r="K52" s="9" t="str">
        <f t="shared" si="0"/>
        <v>Yes</v>
      </c>
    </row>
    <row r="53" spans="1:11" x14ac:dyDescent="0.2">
      <c r="A53" s="2" t="s">
        <v>353</v>
      </c>
      <c r="B53" s="35" t="s">
        <v>213</v>
      </c>
      <c r="C53" s="88">
        <v>1.0496463999999999E-3</v>
      </c>
      <c r="D53" s="9" t="str">
        <f t="shared" si="6"/>
        <v>N/A</v>
      </c>
      <c r="E53" s="8">
        <v>1.0509654E-3</v>
      </c>
      <c r="F53" s="9" t="str">
        <f t="shared" si="7"/>
        <v>N/A</v>
      </c>
      <c r="G53" s="8">
        <v>7.0853639987000001</v>
      </c>
      <c r="H53" s="9" t="str">
        <f t="shared" si="8"/>
        <v>N/A</v>
      </c>
      <c r="I53" s="10">
        <v>0.12570000000000001</v>
      </c>
      <c r="J53" s="10">
        <v>674000</v>
      </c>
      <c r="K53" s="9" t="str">
        <f t="shared" si="0"/>
        <v>No</v>
      </c>
    </row>
    <row r="54" spans="1:11" x14ac:dyDescent="0.2">
      <c r="A54" s="2" t="s">
        <v>354</v>
      </c>
      <c r="B54" s="35" t="s">
        <v>213</v>
      </c>
      <c r="C54" s="88">
        <v>1.3166236470999999</v>
      </c>
      <c r="D54" s="9" t="str">
        <f t="shared" si="6"/>
        <v>N/A</v>
      </c>
      <c r="E54" s="8">
        <v>0.7961145221</v>
      </c>
      <c r="F54" s="9" t="str">
        <f t="shared" si="7"/>
        <v>N/A</v>
      </c>
      <c r="G54" s="8">
        <v>0.89498066389999997</v>
      </c>
      <c r="H54" s="9" t="str">
        <f t="shared" si="8"/>
        <v>N/A</v>
      </c>
      <c r="I54" s="10">
        <v>-39.5</v>
      </c>
      <c r="J54" s="10">
        <v>12.42</v>
      </c>
      <c r="K54" s="9" t="str">
        <f t="shared" si="0"/>
        <v>Yes</v>
      </c>
    </row>
    <row r="55" spans="1:11" ht="12" customHeight="1" x14ac:dyDescent="0.2">
      <c r="A55" s="161" t="s">
        <v>1633</v>
      </c>
      <c r="B55" s="162"/>
      <c r="C55" s="162"/>
      <c r="D55" s="162"/>
      <c r="E55" s="162"/>
      <c r="F55" s="162"/>
      <c r="G55" s="162"/>
      <c r="H55" s="162"/>
      <c r="I55" s="162"/>
      <c r="J55" s="162"/>
      <c r="K55" s="163"/>
    </row>
    <row r="56" spans="1:11" x14ac:dyDescent="0.2">
      <c r="A56" s="156" t="s">
        <v>1631</v>
      </c>
      <c r="B56" s="157"/>
      <c r="C56" s="157"/>
      <c r="D56" s="157"/>
      <c r="E56" s="157"/>
      <c r="F56" s="157"/>
      <c r="G56" s="157"/>
      <c r="H56" s="157"/>
      <c r="I56" s="157"/>
      <c r="J56" s="157"/>
      <c r="K56" s="158"/>
    </row>
    <row r="57" spans="1:11" x14ac:dyDescent="0.2">
      <c r="A57" s="159" t="s">
        <v>1732</v>
      </c>
      <c r="B57" s="159"/>
      <c r="C57" s="159"/>
      <c r="D57" s="159"/>
      <c r="E57" s="159"/>
      <c r="F57" s="159"/>
      <c r="G57" s="159"/>
      <c r="H57" s="159"/>
      <c r="I57" s="159"/>
      <c r="J57" s="159"/>
      <c r="K57" s="16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ht="12.75" customHeight="1" x14ac:dyDescent="0.2">
      <c r="A2" s="153" t="s">
        <v>1584</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19092833</v>
      </c>
      <c r="D6" s="9" t="str">
        <f>IF($B6="N/A","N/A",IF(C6&gt;15,"No",IF(C6&lt;-15,"No","Yes")))</f>
        <v>N/A</v>
      </c>
      <c r="E6" s="36">
        <v>12316364</v>
      </c>
      <c r="F6" s="9" t="str">
        <f>IF($B6="N/A","N/A",IF(E6&gt;15,"No",IF(E6&lt;-15,"No","Yes")))</f>
        <v>N/A</v>
      </c>
      <c r="G6" s="36">
        <v>12755810</v>
      </c>
      <c r="H6" s="9" t="str">
        <f>IF($B6="N/A","N/A",IF(G6&gt;15,"No",IF(G6&lt;-15,"No","Yes")))</f>
        <v>N/A</v>
      </c>
      <c r="I6" s="10">
        <v>-35.5</v>
      </c>
      <c r="J6" s="10">
        <v>3.5680000000000001</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89" t="s">
        <v>16</v>
      </c>
      <c r="B9" s="35" t="s">
        <v>213</v>
      </c>
      <c r="C9" s="88">
        <v>7.2325516071999996</v>
      </c>
      <c r="D9" s="9" t="str">
        <f t="shared" ref="D9:D15" si="1">IF($B9="N/A","N/A",IF(C9&gt;15,"No",IF(C9&lt;-15,"No","Yes")))</f>
        <v>N/A</v>
      </c>
      <c r="E9" s="8">
        <v>9.2928156394000005</v>
      </c>
      <c r="F9" s="9" t="str">
        <f t="shared" ref="F9:F15" si="2">IF($B9="N/A","N/A",IF(E9&gt;15,"No",IF(E9&lt;-15,"No","Yes")))</f>
        <v>N/A</v>
      </c>
      <c r="G9" s="8">
        <v>9.3122584923999998</v>
      </c>
      <c r="H9" s="9" t="str">
        <f t="shared" ref="H9:H15" si="3">IF($B9="N/A","N/A",IF(G9&gt;15,"No",IF(G9&lt;-15,"No","Yes")))</f>
        <v>N/A</v>
      </c>
      <c r="I9" s="10">
        <v>28.49</v>
      </c>
      <c r="J9" s="10">
        <v>0.2092</v>
      </c>
      <c r="K9" s="9" t="str">
        <f t="shared" si="0"/>
        <v>Yes</v>
      </c>
    </row>
    <row r="10" spans="1:11" x14ac:dyDescent="0.2">
      <c r="A10" s="89" t="s">
        <v>36</v>
      </c>
      <c r="B10" s="35" t="s">
        <v>213</v>
      </c>
      <c r="C10" s="88">
        <v>3.9029771900000003E-2</v>
      </c>
      <c r="D10" s="9" t="str">
        <f t="shared" si="1"/>
        <v>N/A</v>
      </c>
      <c r="E10" s="8">
        <v>1.5629197300000001E-2</v>
      </c>
      <c r="F10" s="9" t="str">
        <f t="shared" si="2"/>
        <v>N/A</v>
      </c>
      <c r="G10" s="8">
        <v>4.3366717999999997E-3</v>
      </c>
      <c r="H10" s="9" t="str">
        <f t="shared" si="3"/>
        <v>N/A</v>
      </c>
      <c r="I10" s="10">
        <v>-60</v>
      </c>
      <c r="J10" s="10">
        <v>-72.3</v>
      </c>
      <c r="K10" s="9" t="str">
        <f t="shared" si="0"/>
        <v>No</v>
      </c>
    </row>
    <row r="11" spans="1:11" x14ac:dyDescent="0.2">
      <c r="A11" s="89" t="s">
        <v>37</v>
      </c>
      <c r="B11" s="35" t="s">
        <v>213</v>
      </c>
      <c r="C11" s="88">
        <v>10.032144031</v>
      </c>
      <c r="D11" s="9" t="str">
        <f t="shared" si="1"/>
        <v>N/A</v>
      </c>
      <c r="E11" s="8">
        <v>9.7829881794000002</v>
      </c>
      <c r="F11" s="9" t="str">
        <f t="shared" si="2"/>
        <v>N/A</v>
      </c>
      <c r="G11" s="8">
        <v>10.230113252000001</v>
      </c>
      <c r="H11" s="9" t="str">
        <f t="shared" si="3"/>
        <v>N/A</v>
      </c>
      <c r="I11" s="10">
        <v>-2.48</v>
      </c>
      <c r="J11" s="10">
        <v>4.57</v>
      </c>
      <c r="K11" s="9" t="str">
        <f t="shared" si="0"/>
        <v>Yes</v>
      </c>
    </row>
    <row r="12" spans="1:11" x14ac:dyDescent="0.2">
      <c r="A12" s="89" t="s">
        <v>38</v>
      </c>
      <c r="B12" s="35" t="s">
        <v>213</v>
      </c>
      <c r="C12" s="88">
        <v>7.3330876303999997</v>
      </c>
      <c r="D12" s="9" t="str">
        <f t="shared" si="1"/>
        <v>N/A</v>
      </c>
      <c r="E12" s="8">
        <v>9.5892661571000009</v>
      </c>
      <c r="F12" s="9" t="str">
        <f t="shared" si="2"/>
        <v>N/A</v>
      </c>
      <c r="G12" s="8">
        <v>9.5664435679000004</v>
      </c>
      <c r="H12" s="9" t="str">
        <f t="shared" si="3"/>
        <v>N/A</v>
      </c>
      <c r="I12" s="10">
        <v>30.77</v>
      </c>
      <c r="J12" s="10">
        <v>-0.23799999999999999</v>
      </c>
      <c r="K12" s="9" t="str">
        <f t="shared" si="0"/>
        <v>Yes</v>
      </c>
    </row>
    <row r="13" spans="1:11" x14ac:dyDescent="0.2">
      <c r="A13" s="89" t="s">
        <v>863</v>
      </c>
      <c r="B13" s="35" t="s">
        <v>213</v>
      </c>
      <c r="C13" s="88">
        <v>36.528851756000002</v>
      </c>
      <c r="D13" s="9" t="str">
        <f t="shared" si="1"/>
        <v>N/A</v>
      </c>
      <c r="E13" s="8">
        <v>32.391440775</v>
      </c>
      <c r="F13" s="9" t="str">
        <f t="shared" si="2"/>
        <v>N/A</v>
      </c>
      <c r="G13" s="8">
        <v>31.847463974</v>
      </c>
      <c r="H13" s="9" t="str">
        <f t="shared" si="3"/>
        <v>N/A</v>
      </c>
      <c r="I13" s="10">
        <v>-11.3</v>
      </c>
      <c r="J13" s="10">
        <v>-1.68</v>
      </c>
      <c r="K13" s="9" t="str">
        <f t="shared" si="0"/>
        <v>Yes</v>
      </c>
    </row>
    <row r="14" spans="1:11" x14ac:dyDescent="0.2">
      <c r="A14" s="89" t="s">
        <v>864</v>
      </c>
      <c r="B14" s="35" t="s">
        <v>213</v>
      </c>
      <c r="C14" s="88">
        <v>12.610751304000001</v>
      </c>
      <c r="D14" s="9" t="str">
        <f t="shared" si="1"/>
        <v>N/A</v>
      </c>
      <c r="E14" s="8">
        <v>31.121521396999999</v>
      </c>
      <c r="F14" s="9" t="str">
        <f t="shared" si="2"/>
        <v>N/A</v>
      </c>
      <c r="G14" s="8">
        <v>31.439367713999999</v>
      </c>
      <c r="H14" s="9" t="str">
        <f t="shared" si="3"/>
        <v>N/A</v>
      </c>
      <c r="I14" s="10">
        <v>146.80000000000001</v>
      </c>
      <c r="J14" s="10">
        <v>1.0209999999999999</v>
      </c>
      <c r="K14" s="9" t="str">
        <f t="shared" si="0"/>
        <v>Yes</v>
      </c>
    </row>
    <row r="15" spans="1:11" x14ac:dyDescent="0.2">
      <c r="A15" s="89" t="s">
        <v>161</v>
      </c>
      <c r="B15" s="35" t="s">
        <v>213</v>
      </c>
      <c r="C15" s="88">
        <v>93.029981460000002</v>
      </c>
      <c r="D15" s="9" t="str">
        <f t="shared" si="1"/>
        <v>N/A</v>
      </c>
      <c r="E15" s="8">
        <v>90.784309394999994</v>
      </c>
      <c r="F15" s="9" t="str">
        <f t="shared" si="2"/>
        <v>N/A</v>
      </c>
      <c r="G15" s="8">
        <v>90.250003723999995</v>
      </c>
      <c r="H15" s="9" t="str">
        <f t="shared" si="3"/>
        <v>N/A</v>
      </c>
      <c r="I15" s="10">
        <v>-2.41</v>
      </c>
      <c r="J15" s="10">
        <v>-0.58899999999999997</v>
      </c>
      <c r="K15" s="9" t="str">
        <f t="shared" si="0"/>
        <v>Yes</v>
      </c>
    </row>
    <row r="16" spans="1:11" x14ac:dyDescent="0.2">
      <c r="A16" s="89" t="s">
        <v>162</v>
      </c>
      <c r="B16" s="35" t="s">
        <v>246</v>
      </c>
      <c r="C16" s="88">
        <v>89.279898901999999</v>
      </c>
      <c r="D16" s="9" t="str">
        <f>IF($B16="N/A","N/A",IF(C16&gt;95,"Yes","No"))</f>
        <v>No</v>
      </c>
      <c r="E16" s="8">
        <v>90.418308519999997</v>
      </c>
      <c r="F16" s="9" t="str">
        <f>IF($B16="N/A","N/A",IF(E16&gt;95,"Yes","No"))</f>
        <v>No</v>
      </c>
      <c r="G16" s="8">
        <v>90.386325916999994</v>
      </c>
      <c r="H16" s="9" t="str">
        <f>IF($B16="N/A","N/A",IF(G16&gt;95,"Yes","No"))</f>
        <v>No</v>
      </c>
      <c r="I16" s="10">
        <v>1.2749999999999999</v>
      </c>
      <c r="J16" s="10">
        <v>-3.5000000000000003E-2</v>
      </c>
      <c r="K16" s="9" t="str">
        <f t="shared" ref="K16:K26" si="4">IF(J16="Div by 0", "N/A", IF(J16="N/A","N/A", IF(J16&gt;30, "No", IF(J16&lt;-30, "No", "Yes"))))</f>
        <v>Yes</v>
      </c>
    </row>
    <row r="17" spans="1:11" x14ac:dyDescent="0.2">
      <c r="A17" s="89" t="s">
        <v>865</v>
      </c>
      <c r="B17" s="60" t="s">
        <v>247</v>
      </c>
      <c r="C17" s="88">
        <v>36.991121223</v>
      </c>
      <c r="D17" s="9" t="str">
        <f>IF($B17="N/A","N/A",IF(C17&gt;90,"No",IF(C17&lt;50,"No","Yes")))</f>
        <v>No</v>
      </c>
      <c r="E17" s="8">
        <v>52.264751187999998</v>
      </c>
      <c r="F17" s="9" t="str">
        <f>IF($B17="N/A","N/A",IF(E17&gt;90,"No",IF(E17&lt;50,"No","Yes")))</f>
        <v>Yes</v>
      </c>
      <c r="G17" s="8">
        <v>51.020750544000002</v>
      </c>
      <c r="H17" s="9" t="str">
        <f>IF($B17="N/A","N/A",IF(G17&gt;90,"No",IF(G17&lt;50,"No","Yes")))</f>
        <v>Yes</v>
      </c>
      <c r="I17" s="10">
        <v>41.29</v>
      </c>
      <c r="J17" s="10">
        <v>-2.38</v>
      </c>
      <c r="K17" s="9" t="str">
        <f t="shared" si="4"/>
        <v>Yes</v>
      </c>
    </row>
    <row r="18" spans="1:11" x14ac:dyDescent="0.2">
      <c r="A18" s="89" t="s">
        <v>866</v>
      </c>
      <c r="B18" s="60" t="s">
        <v>224</v>
      </c>
      <c r="C18" s="88">
        <v>35.041897659</v>
      </c>
      <c r="D18" s="9" t="str">
        <f t="shared" ref="D18:D23" si="5">IF($B18="N/A","N/A",IF(C18&gt;5,"No",IF(C18&lt;=0,"No","Yes")))</f>
        <v>No</v>
      </c>
      <c r="E18" s="8">
        <v>15.011621935999999</v>
      </c>
      <c r="F18" s="9" t="str">
        <f t="shared" ref="F18:F23" si="6">IF($B18="N/A","N/A",IF(E18&gt;5,"No",IF(E18&lt;=0,"No","Yes")))</f>
        <v>No</v>
      </c>
      <c r="G18" s="8">
        <v>14.911824493999999</v>
      </c>
      <c r="H18" s="9" t="str">
        <f t="shared" ref="H18:H23" si="7">IF($B18="N/A","N/A",IF(G18&gt;5,"No",IF(G18&lt;=0,"No","Yes")))</f>
        <v>No</v>
      </c>
      <c r="I18" s="10">
        <v>-57.2</v>
      </c>
      <c r="J18" s="10">
        <v>-0.66500000000000004</v>
      </c>
      <c r="K18" s="9" t="str">
        <f t="shared" si="4"/>
        <v>Yes</v>
      </c>
    </row>
    <row r="19" spans="1:11" x14ac:dyDescent="0.2">
      <c r="A19" s="89" t="s">
        <v>867</v>
      </c>
      <c r="B19" s="60" t="s">
        <v>224</v>
      </c>
      <c r="C19" s="88">
        <v>2.4710790693</v>
      </c>
      <c r="D19" s="9" t="str">
        <f t="shared" si="5"/>
        <v>Yes</v>
      </c>
      <c r="E19" s="8">
        <v>3.2100626450999998</v>
      </c>
      <c r="F19" s="9" t="str">
        <f t="shared" si="6"/>
        <v>Yes</v>
      </c>
      <c r="G19" s="8">
        <v>3.6094140631</v>
      </c>
      <c r="H19" s="9" t="str">
        <f t="shared" si="7"/>
        <v>Yes</v>
      </c>
      <c r="I19" s="10">
        <v>29.91</v>
      </c>
      <c r="J19" s="10">
        <v>12.44</v>
      </c>
      <c r="K19" s="9" t="str">
        <f t="shared" si="4"/>
        <v>Yes</v>
      </c>
    </row>
    <row r="20" spans="1:11" x14ac:dyDescent="0.2">
      <c r="A20" s="89" t="s">
        <v>868</v>
      </c>
      <c r="B20" s="60" t="s">
        <v>224</v>
      </c>
      <c r="C20" s="88">
        <v>0.73442741580000004</v>
      </c>
      <c r="D20" s="9" t="str">
        <f t="shared" si="5"/>
        <v>Yes</v>
      </c>
      <c r="E20" s="8">
        <v>0.9876291412</v>
      </c>
      <c r="F20" s="9" t="str">
        <f t="shared" si="6"/>
        <v>Yes</v>
      </c>
      <c r="G20" s="8">
        <v>1.1005337959999999</v>
      </c>
      <c r="H20" s="9" t="str">
        <f t="shared" si="7"/>
        <v>Yes</v>
      </c>
      <c r="I20" s="10">
        <v>34.479999999999997</v>
      </c>
      <c r="J20" s="10">
        <v>11.43</v>
      </c>
      <c r="K20" s="9" t="str">
        <f t="shared" si="4"/>
        <v>Yes</v>
      </c>
    </row>
    <row r="21" spans="1:11" x14ac:dyDescent="0.2">
      <c r="A21" s="89" t="s">
        <v>869</v>
      </c>
      <c r="B21" s="35" t="s">
        <v>213</v>
      </c>
      <c r="C21" s="88">
        <v>0</v>
      </c>
      <c r="D21" s="9" t="str">
        <f t="shared" si="5"/>
        <v>N/A</v>
      </c>
      <c r="E21" s="8">
        <v>0</v>
      </c>
      <c r="F21" s="9" t="str">
        <f t="shared" si="6"/>
        <v>N/A</v>
      </c>
      <c r="G21" s="8">
        <v>0</v>
      </c>
      <c r="H21" s="9" t="str">
        <f t="shared" si="7"/>
        <v>N/A</v>
      </c>
      <c r="I21" s="10" t="s">
        <v>1745</v>
      </c>
      <c r="J21" s="10" t="s">
        <v>1745</v>
      </c>
      <c r="K21" s="9" t="str">
        <f t="shared" si="4"/>
        <v>N/A</v>
      </c>
    </row>
    <row r="22" spans="1:11" x14ac:dyDescent="0.2">
      <c r="A22" s="89" t="s">
        <v>1717</v>
      </c>
      <c r="B22" s="35" t="s">
        <v>213</v>
      </c>
      <c r="C22" s="88">
        <v>0</v>
      </c>
      <c r="D22" s="9" t="str">
        <f t="shared" si="5"/>
        <v>N/A</v>
      </c>
      <c r="E22" s="8">
        <v>0</v>
      </c>
      <c r="F22" s="9" t="str">
        <f t="shared" si="6"/>
        <v>N/A</v>
      </c>
      <c r="G22" s="8">
        <v>0</v>
      </c>
      <c r="H22" s="9" t="str">
        <f t="shared" si="7"/>
        <v>N/A</v>
      </c>
      <c r="I22" s="10" t="s">
        <v>1745</v>
      </c>
      <c r="J22" s="10" t="s">
        <v>1745</v>
      </c>
      <c r="K22" s="9" t="str">
        <f t="shared" si="4"/>
        <v>N/A</v>
      </c>
    </row>
    <row r="23" spans="1:11" x14ac:dyDescent="0.2">
      <c r="A23" s="89" t="s">
        <v>870</v>
      </c>
      <c r="B23" s="35" t="s">
        <v>213</v>
      </c>
      <c r="C23" s="88">
        <v>0</v>
      </c>
      <c r="D23" s="9" t="str">
        <f t="shared" si="5"/>
        <v>N/A</v>
      </c>
      <c r="E23" s="8">
        <v>0</v>
      </c>
      <c r="F23" s="9" t="str">
        <f t="shared" si="6"/>
        <v>N/A</v>
      </c>
      <c r="G23" s="8">
        <v>0</v>
      </c>
      <c r="H23" s="9" t="str">
        <f t="shared" si="7"/>
        <v>N/A</v>
      </c>
      <c r="I23" s="10" t="s">
        <v>1745</v>
      </c>
      <c r="J23" s="10" t="s">
        <v>1745</v>
      </c>
      <c r="K23" s="9" t="str">
        <f t="shared" si="4"/>
        <v>N/A</v>
      </c>
    </row>
    <row r="24" spans="1:11" x14ac:dyDescent="0.2">
      <c r="A24" s="89" t="s">
        <v>871</v>
      </c>
      <c r="B24" s="35" t="s">
        <v>232</v>
      </c>
      <c r="C24" s="88">
        <v>0.78787679129999999</v>
      </c>
      <c r="D24" s="9" t="str">
        <f>IF($B24="N/A","N/A",IF(C24&gt;10,"No",IF(C24&lt;1,"No","Yes")))</f>
        <v>No</v>
      </c>
      <c r="E24" s="8">
        <v>1.1602531396</v>
      </c>
      <c r="F24" s="9" t="str">
        <f>IF($B24="N/A","N/A",IF(E24&gt;10,"No",IF(E24&lt;1,"No","Yes")))</f>
        <v>Yes</v>
      </c>
      <c r="G24" s="8">
        <v>1.216723987</v>
      </c>
      <c r="H24" s="9" t="str">
        <f>IF($B24="N/A","N/A",IF(G24&gt;10,"No",IF(G24&lt;1,"No","Yes")))</f>
        <v>Yes</v>
      </c>
      <c r="I24" s="10">
        <v>47.26</v>
      </c>
      <c r="J24" s="10">
        <v>4.867</v>
      </c>
      <c r="K24" s="9" t="str">
        <f t="shared" si="4"/>
        <v>Yes</v>
      </c>
    </row>
    <row r="25" spans="1:11" x14ac:dyDescent="0.2">
      <c r="A25" s="89" t="s">
        <v>872</v>
      </c>
      <c r="B25" s="92" t="s">
        <v>239</v>
      </c>
      <c r="C25" s="88">
        <v>10.221971773</v>
      </c>
      <c r="D25" s="9" t="str">
        <f>IF($B25="N/A","N/A",IF(C25&gt;10,"No",IF(C25&lt;=0,"No","Yes")))</f>
        <v>No</v>
      </c>
      <c r="E25" s="8">
        <v>11.426903265</v>
      </c>
      <c r="F25" s="9" t="str">
        <f>IF($B25="N/A","N/A",IF(E25&gt;10,"No",IF(E25&lt;=0,"No","Yes")))</f>
        <v>No</v>
      </c>
      <c r="G25" s="8">
        <v>11.041627306000001</v>
      </c>
      <c r="H25" s="9" t="str">
        <f>IF($B25="N/A","N/A",IF(G25&gt;10,"No",IF(G25&lt;=0,"No","Yes")))</f>
        <v>No</v>
      </c>
      <c r="I25" s="10">
        <v>11.79</v>
      </c>
      <c r="J25" s="10">
        <v>-3.37</v>
      </c>
      <c r="K25" s="9" t="str">
        <f t="shared" si="4"/>
        <v>Yes</v>
      </c>
    </row>
    <row r="26" spans="1:11" x14ac:dyDescent="0.2">
      <c r="A26" s="89" t="s">
        <v>873</v>
      </c>
      <c r="B26" s="60" t="s">
        <v>248</v>
      </c>
      <c r="C26" s="88">
        <v>10.720101098000001</v>
      </c>
      <c r="D26" s="9" t="str">
        <f>IF($B26="N/A","N/A",IF(C26&gt;=5,"No",IF(C26&lt;0,"No","Yes")))</f>
        <v>No</v>
      </c>
      <c r="E26" s="8">
        <v>9.5816914796999999</v>
      </c>
      <c r="F26" s="9" t="str">
        <f>IF($B26="N/A","N/A",IF(E26&gt;=5,"No",IF(E26&lt;0,"No","Yes")))</f>
        <v>No</v>
      </c>
      <c r="G26" s="8">
        <v>9.6136740825999993</v>
      </c>
      <c r="H26" s="9" t="str">
        <f>IF($B26="N/A","N/A",IF(G26&gt;=5,"No",IF(G26&lt;0,"No","Yes")))</f>
        <v>No</v>
      </c>
      <c r="I26" s="10">
        <v>-10.6</v>
      </c>
      <c r="J26" s="10">
        <v>0.33379999999999999</v>
      </c>
      <c r="K26" s="9" t="str">
        <f t="shared" si="4"/>
        <v>Yes</v>
      </c>
    </row>
    <row r="27" spans="1:11" x14ac:dyDescent="0.2">
      <c r="A27" s="89" t="s">
        <v>14</v>
      </c>
      <c r="B27" s="60" t="s">
        <v>249</v>
      </c>
      <c r="C27" s="88">
        <v>0.47184721089999998</v>
      </c>
      <c r="D27" s="9" t="str">
        <f>IF($B27="N/A","N/A",IF(C27&gt;15,"No",IF(C27&lt;=0,"No","Yes")))</f>
        <v>Yes</v>
      </c>
      <c r="E27" s="8">
        <v>0.54466561719999995</v>
      </c>
      <c r="F27" s="9" t="str">
        <f>IF($B27="N/A","N/A",IF(E27&gt;15,"No",IF(E27&lt;=0,"No","Yes")))</f>
        <v>Yes</v>
      </c>
      <c r="G27" s="8">
        <v>0.41898554459999998</v>
      </c>
      <c r="H27" s="9" t="str">
        <f>IF($B27="N/A","N/A",IF(G27&gt;15,"No",IF(G27&lt;=0,"No","Yes")))</f>
        <v>Yes</v>
      </c>
      <c r="I27" s="10">
        <v>15.43</v>
      </c>
      <c r="J27" s="10">
        <v>-23.1</v>
      </c>
      <c r="K27" s="9" t="str">
        <f>IF(J27="Div by 0", "N/A", IF(J27="N/A","N/A", IF(J27&gt;30, "No", IF(J27&lt;-30, "No", "Yes"))))</f>
        <v>Yes</v>
      </c>
    </row>
    <row r="28" spans="1:11" x14ac:dyDescent="0.2">
      <c r="A28" s="89" t="s">
        <v>874</v>
      </c>
      <c r="B28" s="35" t="s">
        <v>213</v>
      </c>
      <c r="C28" s="91">
        <v>201.27296340000001</v>
      </c>
      <c r="D28" s="9" t="str">
        <f>IF($B28="N/A","N/A",IF(C28&gt;15,"No",IF(C28&lt;-15,"No","Yes")))</f>
        <v>N/A</v>
      </c>
      <c r="E28" s="37">
        <v>250.45965446</v>
      </c>
      <c r="F28" s="9" t="str">
        <f>IF($B28="N/A","N/A",IF(E28&gt;15,"No",IF(E28&lt;-15,"No","Yes")))</f>
        <v>N/A</v>
      </c>
      <c r="G28" s="37">
        <v>296.33322106999998</v>
      </c>
      <c r="H28" s="9" t="str">
        <f>IF($B28="N/A","N/A",IF(G28&gt;15,"No",IF(G28&lt;-15,"No","Yes")))</f>
        <v>N/A</v>
      </c>
      <c r="I28" s="10">
        <v>24.44</v>
      </c>
      <c r="J28" s="10">
        <v>18.32</v>
      </c>
      <c r="K28" s="9" t="str">
        <f>IF(J28="Div by 0", "N/A", IF(J28="N/A","N/A", IF(J28&gt;30, "No", IF(J28&lt;-30, "No", "Yes"))))</f>
        <v>Yes</v>
      </c>
    </row>
    <row r="29" spans="1:11" x14ac:dyDescent="0.2">
      <c r="A29" s="89" t="s">
        <v>376</v>
      </c>
      <c r="B29" s="35" t="s">
        <v>250</v>
      </c>
      <c r="C29" s="88">
        <v>4.4494811220999999</v>
      </c>
      <c r="D29" s="9" t="str">
        <f>IF($B29="N/A","N/A",IF(C29&gt;35,"No",IF(C29&lt;10,"No","Yes")))</f>
        <v>No</v>
      </c>
      <c r="E29" s="8">
        <v>6.3270621102</v>
      </c>
      <c r="F29" s="9" t="str">
        <f>IF($B29="N/A","N/A",IF(E29&gt;35,"No",IF(E29&lt;10,"No","Yes")))</f>
        <v>No</v>
      </c>
      <c r="G29" s="8">
        <v>7.2511976894999997</v>
      </c>
      <c r="H29" s="9" t="str">
        <f>IF($B29="N/A","N/A",IF(G29&gt;35,"No",IF(G29&lt;10,"No","Yes")))</f>
        <v>No</v>
      </c>
      <c r="I29" s="10">
        <v>42.2</v>
      </c>
      <c r="J29" s="10">
        <v>14.61</v>
      </c>
      <c r="K29" s="9" t="str">
        <f t="shared" ref="K29:K54" si="8">IF(J29="Div by 0", "N/A", IF(J29="N/A","N/A", IF(J29&gt;30, "No", IF(J29&lt;-30, "No", "Yes"))))</f>
        <v>Yes</v>
      </c>
    </row>
    <row r="30" spans="1:11" x14ac:dyDescent="0.2">
      <c r="A30" s="89" t="s">
        <v>377</v>
      </c>
      <c r="B30" s="35" t="s">
        <v>251</v>
      </c>
      <c r="C30" s="88">
        <v>2.5262149415000001</v>
      </c>
      <c r="D30" s="9" t="str">
        <f>IF($B30="N/A","N/A",IF(C30&gt;20,"No",IF(C30&lt;2,"No","Yes")))</f>
        <v>Yes</v>
      </c>
      <c r="E30" s="8">
        <v>2.4041998108999998</v>
      </c>
      <c r="F30" s="9" t="str">
        <f>IF($B30="N/A","N/A",IF(E30&gt;20,"No",IF(E30&lt;2,"No","Yes")))</f>
        <v>Yes</v>
      </c>
      <c r="G30" s="8">
        <v>2.1338354836</v>
      </c>
      <c r="H30" s="9" t="str">
        <f>IF($B30="N/A","N/A",IF(G30&gt;20,"No",IF(G30&lt;2,"No","Yes")))</f>
        <v>Yes</v>
      </c>
      <c r="I30" s="10">
        <v>-4.83</v>
      </c>
      <c r="J30" s="10">
        <v>-11.2</v>
      </c>
      <c r="K30" s="9" t="str">
        <f t="shared" si="8"/>
        <v>Yes</v>
      </c>
    </row>
    <row r="31" spans="1:11" x14ac:dyDescent="0.2">
      <c r="A31" s="89" t="s">
        <v>378</v>
      </c>
      <c r="B31" s="35" t="s">
        <v>252</v>
      </c>
      <c r="C31" s="88">
        <v>0.2877414787</v>
      </c>
      <c r="D31" s="9" t="str">
        <f>IF($B31="N/A","N/A",IF(C31&gt;8,"No",IF(C31&lt;0.5,"No","Yes")))</f>
        <v>No</v>
      </c>
      <c r="E31" s="8">
        <v>0.37051519430000002</v>
      </c>
      <c r="F31" s="9" t="str">
        <f>IF($B31="N/A","N/A",IF(E31&gt;8,"No",IF(E31&lt;0.5,"No","Yes")))</f>
        <v>No</v>
      </c>
      <c r="G31" s="8">
        <v>0.33438880009999999</v>
      </c>
      <c r="H31" s="9" t="str">
        <f>IF($B31="N/A","N/A",IF(G31&gt;8,"No",IF(G31&lt;0.5,"No","Yes")))</f>
        <v>No</v>
      </c>
      <c r="I31" s="10">
        <v>28.77</v>
      </c>
      <c r="J31" s="10">
        <v>-9.75</v>
      </c>
      <c r="K31" s="9" t="str">
        <f t="shared" si="8"/>
        <v>Yes</v>
      </c>
    </row>
    <row r="32" spans="1:11" x14ac:dyDescent="0.2">
      <c r="A32" s="89" t="s">
        <v>379</v>
      </c>
      <c r="B32" s="35" t="s">
        <v>253</v>
      </c>
      <c r="C32" s="88">
        <v>4.0258247688999997</v>
      </c>
      <c r="D32" s="9" t="str">
        <f>IF($B32="N/A","N/A",IF(C32&gt;25,"No",IF(C32&lt;3,"No","Yes")))</f>
        <v>Yes</v>
      </c>
      <c r="E32" s="8">
        <v>3.3247637046</v>
      </c>
      <c r="F32" s="9" t="str">
        <f>IF($B32="N/A","N/A",IF(E32&gt;25,"No",IF(E32&lt;3,"No","Yes")))</f>
        <v>Yes</v>
      </c>
      <c r="G32" s="8">
        <v>3.4347015203</v>
      </c>
      <c r="H32" s="9" t="str">
        <f>IF($B32="N/A","N/A",IF(G32&gt;25,"No",IF(G32&lt;3,"No","Yes")))</f>
        <v>Yes</v>
      </c>
      <c r="I32" s="10">
        <v>-17.399999999999999</v>
      </c>
      <c r="J32" s="10">
        <v>3.3069999999999999</v>
      </c>
      <c r="K32" s="9" t="str">
        <f t="shared" si="8"/>
        <v>Yes</v>
      </c>
    </row>
    <row r="33" spans="1:11" x14ac:dyDescent="0.2">
      <c r="A33" s="89" t="s">
        <v>380</v>
      </c>
      <c r="B33" s="35" t="s">
        <v>254</v>
      </c>
      <c r="C33" s="88">
        <v>5.1944674736999996</v>
      </c>
      <c r="D33" s="9" t="str">
        <f>IF($B33="N/A","N/A",IF(C33&gt;25,"No",IF(C33&lt;2,"No","Yes")))</f>
        <v>Yes</v>
      </c>
      <c r="E33" s="8">
        <v>7.2368760779999999</v>
      </c>
      <c r="F33" s="9" t="str">
        <f>IF($B33="N/A","N/A",IF(E33&gt;25,"No",IF(E33&lt;2,"No","Yes")))</f>
        <v>Yes</v>
      </c>
      <c r="G33" s="8">
        <v>7.8091160027999997</v>
      </c>
      <c r="H33" s="9" t="str">
        <f>IF($B33="N/A","N/A",IF(G33&gt;25,"No",IF(G33&lt;2,"No","Yes")))</f>
        <v>Yes</v>
      </c>
      <c r="I33" s="10">
        <v>39.32</v>
      </c>
      <c r="J33" s="10">
        <v>7.907</v>
      </c>
      <c r="K33" s="9" t="str">
        <f t="shared" si="8"/>
        <v>Yes</v>
      </c>
    </row>
    <row r="34" spans="1:11" x14ac:dyDescent="0.2">
      <c r="A34" s="89" t="s">
        <v>381</v>
      </c>
      <c r="B34" s="35" t="s">
        <v>255</v>
      </c>
      <c r="C34" s="88">
        <v>7.1547213554000004</v>
      </c>
      <c r="D34" s="9" t="str">
        <f>IF($B34="N/A","N/A",IF(C34&gt;25,"No",IF(C34&lt;=0,"No","Yes")))</f>
        <v>Yes</v>
      </c>
      <c r="E34" s="8">
        <v>11.279197334999999</v>
      </c>
      <c r="F34" s="9" t="str">
        <f>IF($B34="N/A","N/A",IF(E34&gt;25,"No",IF(E34&lt;=0,"No","Yes")))</f>
        <v>Yes</v>
      </c>
      <c r="G34" s="8">
        <v>11.187004197</v>
      </c>
      <c r="H34" s="9" t="str">
        <f>IF($B34="N/A","N/A",IF(G34&gt;25,"No",IF(G34&lt;=0,"No","Yes")))</f>
        <v>Yes</v>
      </c>
      <c r="I34" s="10">
        <v>57.65</v>
      </c>
      <c r="J34" s="10">
        <v>-0.81699999999999995</v>
      </c>
      <c r="K34" s="9" t="str">
        <f t="shared" si="8"/>
        <v>Yes</v>
      </c>
    </row>
    <row r="35" spans="1:11" x14ac:dyDescent="0.2">
      <c r="A35" s="89" t="s">
        <v>382</v>
      </c>
      <c r="B35" s="35" t="s">
        <v>256</v>
      </c>
      <c r="C35" s="88">
        <v>8.0894595369999998</v>
      </c>
      <c r="D35" s="9" t="str">
        <f>IF($B35="N/A","N/A",IF(C35&gt;20,"No",IF(C35&lt;4,"No","Yes")))</f>
        <v>Yes</v>
      </c>
      <c r="E35" s="8">
        <v>12.26305913</v>
      </c>
      <c r="F35" s="9" t="str">
        <f>IF($B35="N/A","N/A",IF(E35&gt;20,"No",IF(E35&lt;4,"No","Yes")))</f>
        <v>Yes</v>
      </c>
      <c r="G35" s="8">
        <v>12.969227355999999</v>
      </c>
      <c r="H35" s="9" t="str">
        <f>IF($B35="N/A","N/A",IF(G35&gt;20,"No",IF(G35&lt;4,"No","Yes")))</f>
        <v>Yes</v>
      </c>
      <c r="I35" s="10">
        <v>51.59</v>
      </c>
      <c r="J35" s="10">
        <v>5.758</v>
      </c>
      <c r="K35" s="9" t="str">
        <f t="shared" si="8"/>
        <v>Yes</v>
      </c>
    </row>
    <row r="36" spans="1:11" x14ac:dyDescent="0.2">
      <c r="A36" s="89" t="s">
        <v>383</v>
      </c>
      <c r="B36" s="35" t="s">
        <v>257</v>
      </c>
      <c r="C36" s="88">
        <v>0</v>
      </c>
      <c r="D36" s="9" t="str">
        <f>IF($B36="N/A","N/A",IF(C36&gt;=3,"No",IF(C36&lt;0,"No","Yes")))</f>
        <v>Yes</v>
      </c>
      <c r="E36" s="8">
        <v>0</v>
      </c>
      <c r="F36" s="9" t="str">
        <f>IF($B36="N/A","N/A",IF(E36&gt;=3,"No",IF(E36&lt;0,"No","Yes")))</f>
        <v>Yes</v>
      </c>
      <c r="G36" s="8">
        <v>0</v>
      </c>
      <c r="H36" s="9" t="str">
        <f>IF($B36="N/A","N/A",IF(G36&gt;=3,"No",IF(G36&lt;0,"No","Yes")))</f>
        <v>Yes</v>
      </c>
      <c r="I36" s="10" t="s">
        <v>1745</v>
      </c>
      <c r="J36" s="10" t="s">
        <v>1745</v>
      </c>
      <c r="K36" s="9" t="str">
        <f t="shared" si="8"/>
        <v>N/A</v>
      </c>
    </row>
    <row r="37" spans="1:11" x14ac:dyDescent="0.2">
      <c r="A37" s="89" t="s">
        <v>384</v>
      </c>
      <c r="B37" s="35" t="s">
        <v>258</v>
      </c>
      <c r="C37" s="88">
        <v>5.7604756717000001</v>
      </c>
      <c r="D37" s="9" t="str">
        <f>IF($B37="N/A","N/A",IF(C37&gt;=25,"No",IF(C37&lt;0,"No","Yes")))</f>
        <v>Yes</v>
      </c>
      <c r="E37" s="8">
        <v>7.6197894119000003</v>
      </c>
      <c r="F37" s="9" t="str">
        <f>IF($B37="N/A","N/A",IF(E37&gt;=25,"No",IF(E37&lt;0,"No","Yes")))</f>
        <v>Yes</v>
      </c>
      <c r="G37" s="8">
        <v>6.8569616511999998</v>
      </c>
      <c r="H37" s="9" t="str">
        <f>IF($B37="N/A","N/A",IF(G37&gt;=25,"No",IF(G37&lt;0,"No","Yes")))</f>
        <v>Yes</v>
      </c>
      <c r="I37" s="10">
        <v>32.28</v>
      </c>
      <c r="J37" s="10">
        <v>-10</v>
      </c>
      <c r="K37" s="9" t="str">
        <f t="shared" si="8"/>
        <v>Yes</v>
      </c>
    </row>
    <row r="38" spans="1:11" x14ac:dyDescent="0.2">
      <c r="A38" s="89" t="s">
        <v>385</v>
      </c>
      <c r="B38" s="35" t="s">
        <v>221</v>
      </c>
      <c r="C38" s="88">
        <v>2.3965222971000002</v>
      </c>
      <c r="D38" s="9" t="str">
        <f>IF($B38="N/A","N/A",IF(C38&gt;3,"Yes","No"))</f>
        <v>No</v>
      </c>
      <c r="E38" s="8">
        <v>1.5317670053000001</v>
      </c>
      <c r="F38" s="9" t="str">
        <f>IF($B38="N/A","N/A",IF(E38&gt;3,"Yes","No"))</f>
        <v>No</v>
      </c>
      <c r="G38" s="8">
        <v>1.3678080812</v>
      </c>
      <c r="H38" s="9" t="str">
        <f>IF($B38="N/A","N/A",IF(G38&gt;3,"Yes","No"))</f>
        <v>No</v>
      </c>
      <c r="I38" s="10">
        <v>-36.1</v>
      </c>
      <c r="J38" s="10">
        <v>-10.7</v>
      </c>
      <c r="K38" s="9" t="str">
        <f t="shared" si="8"/>
        <v>Yes</v>
      </c>
    </row>
    <row r="39" spans="1:11" x14ac:dyDescent="0.2">
      <c r="A39" s="89" t="s">
        <v>386</v>
      </c>
      <c r="B39" s="35" t="s">
        <v>220</v>
      </c>
      <c r="C39" s="88">
        <v>0.24210655380000001</v>
      </c>
      <c r="D39" s="9" t="str">
        <f>IF($B39="N/A","N/A",IF(C39&gt;1,"Yes","No"))</f>
        <v>No</v>
      </c>
      <c r="E39" s="8">
        <v>0.35996013110000002</v>
      </c>
      <c r="F39" s="9" t="str">
        <f>IF($B39="N/A","N/A",IF(E39&gt;1,"Yes","No"))</f>
        <v>No</v>
      </c>
      <c r="G39" s="8">
        <v>0.64413784780000005</v>
      </c>
      <c r="H39" s="9" t="str">
        <f>IF($B39="N/A","N/A",IF(G39&gt;1,"Yes","No"))</f>
        <v>No</v>
      </c>
      <c r="I39" s="10">
        <v>48.68</v>
      </c>
      <c r="J39" s="10">
        <v>78.95</v>
      </c>
      <c r="K39" s="9" t="str">
        <f t="shared" si="8"/>
        <v>No</v>
      </c>
    </row>
    <row r="40" spans="1:11" x14ac:dyDescent="0.2">
      <c r="A40" s="89" t="s">
        <v>387</v>
      </c>
      <c r="B40" s="35" t="s">
        <v>213</v>
      </c>
      <c r="C40" s="88">
        <v>9.4799969999999996E-4</v>
      </c>
      <c r="D40" s="9" t="str">
        <f>IF($B40="N/A","N/A",IF(C40&gt;15,"No",IF(C40&lt;-15,"No","Yes")))</f>
        <v>N/A</v>
      </c>
      <c r="E40" s="8">
        <v>7.5509299999999998E-4</v>
      </c>
      <c r="F40" s="9" t="str">
        <f>IF($B40="N/A","N/A",IF(E40&gt;15,"No",IF(E40&lt;-15,"No","Yes")))</f>
        <v>N/A</v>
      </c>
      <c r="G40" s="8">
        <v>6.3500480000000005E-4</v>
      </c>
      <c r="H40" s="9" t="str">
        <f>IF($B40="N/A","N/A",IF(G40&gt;15,"No",IF(G40&lt;-15,"No","Yes")))</f>
        <v>N/A</v>
      </c>
      <c r="I40" s="10">
        <v>-20.3</v>
      </c>
      <c r="J40" s="10">
        <v>-15.9</v>
      </c>
      <c r="K40" s="9" t="str">
        <f t="shared" si="8"/>
        <v>Yes</v>
      </c>
    </row>
    <row r="41" spans="1:11" x14ac:dyDescent="0.2">
      <c r="A41" s="89" t="s">
        <v>388</v>
      </c>
      <c r="B41" s="35" t="s">
        <v>213</v>
      </c>
      <c r="C41" s="88">
        <v>0</v>
      </c>
      <c r="D41" s="9" t="str">
        <f>IF($B41="N/A","N/A",IF(C41&gt;15,"No",IF(C41&lt;-15,"No","Yes")))</f>
        <v>N/A</v>
      </c>
      <c r="E41" s="8">
        <v>0</v>
      </c>
      <c r="F41" s="9" t="str">
        <f>IF($B41="N/A","N/A",IF(E41&gt;15,"No",IF(E41&lt;-15,"No","Yes")))</f>
        <v>N/A</v>
      </c>
      <c r="G41" s="8">
        <v>0</v>
      </c>
      <c r="H41" s="9" t="str">
        <f>IF($B41="N/A","N/A",IF(G41&gt;15,"No",IF(G41&lt;-15,"No","Yes")))</f>
        <v>N/A</v>
      </c>
      <c r="I41" s="10" t="s">
        <v>1745</v>
      </c>
      <c r="J41" s="10" t="s">
        <v>1745</v>
      </c>
      <c r="K41" s="9" t="str">
        <f t="shared" si="8"/>
        <v>N/A</v>
      </c>
    </row>
    <row r="42" spans="1:11" x14ac:dyDescent="0.2">
      <c r="A42" s="89" t="s">
        <v>389</v>
      </c>
      <c r="B42" s="35" t="s">
        <v>259</v>
      </c>
      <c r="C42" s="88">
        <v>24.231495661</v>
      </c>
      <c r="D42" s="9" t="str">
        <f>IF($B42="N/A","N/A",IF(C42&gt;0,"Yes","No"))</f>
        <v>Yes</v>
      </c>
      <c r="E42" s="8">
        <v>1.3414510971</v>
      </c>
      <c r="F42" s="9" t="str">
        <f>IF($B42="N/A","N/A",IF(E42&gt;0,"Yes","No"))</f>
        <v>Yes</v>
      </c>
      <c r="G42" s="8">
        <v>0.99648709099999999</v>
      </c>
      <c r="H42" s="9" t="str">
        <f>IF($B42="N/A","N/A",IF(G42&gt;0,"Yes","No"))</f>
        <v>Yes</v>
      </c>
      <c r="I42" s="10">
        <v>-94.5</v>
      </c>
      <c r="J42" s="10">
        <v>-25.7</v>
      </c>
      <c r="K42" s="9" t="str">
        <f t="shared" si="8"/>
        <v>Yes</v>
      </c>
    </row>
    <row r="43" spans="1:11" x14ac:dyDescent="0.2">
      <c r="A43" s="89" t="s">
        <v>390</v>
      </c>
      <c r="B43" s="35" t="s">
        <v>259</v>
      </c>
      <c r="C43" s="88">
        <v>0.26825772790000002</v>
      </c>
      <c r="D43" s="9" t="str">
        <f>IF($B43="N/A","N/A",IF(C43&gt;0,"Yes","No"))</f>
        <v>Yes</v>
      </c>
      <c r="E43" s="8">
        <v>0.1055262738</v>
      </c>
      <c r="F43" s="9" t="str">
        <f>IF($B43="N/A","N/A",IF(E43&gt;0,"Yes","No"))</f>
        <v>Yes</v>
      </c>
      <c r="G43" s="8">
        <v>5.3387436999999998E-3</v>
      </c>
      <c r="H43" s="9" t="str">
        <f>IF($B43="N/A","N/A",IF(G43&gt;0,"Yes","No"))</f>
        <v>Yes</v>
      </c>
      <c r="I43" s="10">
        <v>-60.7</v>
      </c>
      <c r="J43" s="10">
        <v>-94.9</v>
      </c>
      <c r="K43" s="9" t="str">
        <f t="shared" si="8"/>
        <v>No</v>
      </c>
    </row>
    <row r="44" spans="1:11" x14ac:dyDescent="0.2">
      <c r="A44" s="89" t="s">
        <v>391</v>
      </c>
      <c r="B44" s="35" t="s">
        <v>259</v>
      </c>
      <c r="C44" s="88">
        <v>6.1510882120000003</v>
      </c>
      <c r="D44" s="9" t="str">
        <f>IF($B44="N/A","N/A",IF(C44&gt;0,"Yes","No"))</f>
        <v>Yes</v>
      </c>
      <c r="E44" s="8">
        <v>10.685174618</v>
      </c>
      <c r="F44" s="9" t="str">
        <f>IF($B44="N/A","N/A",IF(E44&gt;0,"Yes","No"))</f>
        <v>Yes</v>
      </c>
      <c r="G44" s="8">
        <v>10.442033865000001</v>
      </c>
      <c r="H44" s="9" t="str">
        <f>IF($B44="N/A","N/A",IF(G44&gt;0,"Yes","No"))</f>
        <v>Yes</v>
      </c>
      <c r="I44" s="10">
        <v>73.709999999999994</v>
      </c>
      <c r="J44" s="10">
        <v>-2.2799999999999998</v>
      </c>
      <c r="K44" s="9" t="str">
        <f t="shared" si="8"/>
        <v>Yes</v>
      </c>
    </row>
    <row r="45" spans="1:11" x14ac:dyDescent="0.2">
      <c r="A45" s="89" t="s">
        <v>392</v>
      </c>
      <c r="B45" s="35" t="s">
        <v>220</v>
      </c>
      <c r="C45" s="88">
        <v>0</v>
      </c>
      <c r="D45" s="9" t="str">
        <f>IF($B45="N/A","N/A",IF(C45&gt;1,"Yes","No"))</f>
        <v>No</v>
      </c>
      <c r="E45" s="8">
        <v>0</v>
      </c>
      <c r="F45" s="9" t="str">
        <f>IF($B45="N/A","N/A",IF(E45&gt;1,"Yes","No"))</f>
        <v>No</v>
      </c>
      <c r="G45" s="8">
        <v>0</v>
      </c>
      <c r="H45" s="9" t="str">
        <f>IF($B45="N/A","N/A",IF(G45&gt;1,"Yes","No"))</f>
        <v>No</v>
      </c>
      <c r="I45" s="10" t="s">
        <v>1745</v>
      </c>
      <c r="J45" s="10" t="s">
        <v>1745</v>
      </c>
      <c r="K45" s="9" t="str">
        <f t="shared" si="8"/>
        <v>N/A</v>
      </c>
    </row>
    <row r="46" spans="1:11" x14ac:dyDescent="0.2">
      <c r="A46" s="89" t="s">
        <v>393</v>
      </c>
      <c r="B46" s="35" t="s">
        <v>259</v>
      </c>
      <c r="C46" s="88">
        <v>0.2081356915</v>
      </c>
      <c r="D46" s="9" t="str">
        <f>IF($B46="N/A","N/A",IF(C46&gt;0,"Yes","No"))</f>
        <v>Yes</v>
      </c>
      <c r="E46" s="8">
        <v>0.26083996869999998</v>
      </c>
      <c r="F46" s="9" t="str">
        <f>IF($B46="N/A","N/A",IF(E46&gt;0,"Yes","No"))</f>
        <v>Yes</v>
      </c>
      <c r="G46" s="8">
        <v>0.25828230429999999</v>
      </c>
      <c r="H46" s="9" t="str">
        <f>IF($B46="N/A","N/A",IF(G46&gt;0,"Yes","No"))</f>
        <v>Yes</v>
      </c>
      <c r="I46" s="10">
        <v>25.32</v>
      </c>
      <c r="J46" s="10">
        <v>-0.98099999999999998</v>
      </c>
      <c r="K46" s="9" t="str">
        <f t="shared" si="8"/>
        <v>Yes</v>
      </c>
    </row>
    <row r="47" spans="1:11" x14ac:dyDescent="0.2">
      <c r="A47" s="89" t="s">
        <v>394</v>
      </c>
      <c r="B47" s="35" t="s">
        <v>213</v>
      </c>
      <c r="C47" s="88">
        <v>8.4377211000000001E-3</v>
      </c>
      <c r="D47" s="9" t="str">
        <f>IF($B47="N/A","N/A",IF(C47&gt;15,"No",IF(C47&lt;-15,"No","Yes")))</f>
        <v>N/A</v>
      </c>
      <c r="E47" s="8">
        <v>1.5978741800000001E-2</v>
      </c>
      <c r="F47" s="9" t="str">
        <f>IF($B47="N/A","N/A",IF(E47&gt;15,"No",IF(E47&lt;-15,"No","Yes")))</f>
        <v>N/A</v>
      </c>
      <c r="G47" s="8">
        <v>1.40563398E-2</v>
      </c>
      <c r="H47" s="9" t="str">
        <f>IF($B47="N/A","N/A",IF(G47&gt;15,"No",IF(G47&lt;-15,"No","Yes")))</f>
        <v>N/A</v>
      </c>
      <c r="I47" s="10">
        <v>89.37</v>
      </c>
      <c r="J47" s="10">
        <v>-12</v>
      </c>
      <c r="K47" s="9" t="str">
        <f t="shared" si="8"/>
        <v>Yes</v>
      </c>
    </row>
    <row r="48" spans="1:11" x14ac:dyDescent="0.2">
      <c r="A48" s="89" t="s">
        <v>395</v>
      </c>
      <c r="B48" s="35" t="s">
        <v>213</v>
      </c>
      <c r="C48" s="88">
        <v>0.10125789089999999</v>
      </c>
      <c r="D48" s="9" t="str">
        <f>IF($B48="N/A","N/A",IF(C48&gt;15,"No",IF(C48&lt;-15,"No","Yes")))</f>
        <v>N/A</v>
      </c>
      <c r="E48" s="8">
        <v>0.1723479429</v>
      </c>
      <c r="F48" s="9" t="str">
        <f>IF($B48="N/A","N/A",IF(E48&gt;15,"No",IF(E48&lt;-15,"No","Yes")))</f>
        <v>N/A</v>
      </c>
      <c r="G48" s="8">
        <v>0.2114252251</v>
      </c>
      <c r="H48" s="9" t="str">
        <f>IF($B48="N/A","N/A",IF(G48&gt;15,"No",IF(G48&lt;-15,"No","Yes")))</f>
        <v>N/A</v>
      </c>
      <c r="I48" s="10">
        <v>70.209999999999994</v>
      </c>
      <c r="J48" s="10">
        <v>22.67</v>
      </c>
      <c r="K48" s="9" t="str">
        <f t="shared" si="8"/>
        <v>Yes</v>
      </c>
    </row>
    <row r="49" spans="1:11" x14ac:dyDescent="0.2">
      <c r="A49" s="89" t="s">
        <v>396</v>
      </c>
      <c r="B49" s="35" t="s">
        <v>213</v>
      </c>
      <c r="C49" s="88">
        <v>0.3730981149</v>
      </c>
      <c r="D49" s="9" t="str">
        <f>IF($B49="N/A","N/A",IF(C49&gt;15,"No",IF(C49&lt;-15,"No","Yes")))</f>
        <v>N/A</v>
      </c>
      <c r="E49" s="8">
        <v>1.5662089899999999E-2</v>
      </c>
      <c r="F49" s="9" t="str">
        <f>IF($B49="N/A","N/A",IF(E49&gt;15,"No",IF(E49&lt;-15,"No","Yes")))</f>
        <v>N/A</v>
      </c>
      <c r="G49" s="8">
        <v>2.2538749E-2</v>
      </c>
      <c r="H49" s="9" t="str">
        <f>IF($B49="N/A","N/A",IF(G49&gt;15,"No",IF(G49&lt;-15,"No","Yes")))</f>
        <v>N/A</v>
      </c>
      <c r="I49" s="10">
        <v>-95.8</v>
      </c>
      <c r="J49" s="10">
        <v>43.91</v>
      </c>
      <c r="K49" s="9" t="str">
        <f t="shared" si="8"/>
        <v>No</v>
      </c>
    </row>
    <row r="50" spans="1:11" x14ac:dyDescent="0.2">
      <c r="A50" s="89" t="s">
        <v>397</v>
      </c>
      <c r="B50" s="35" t="s">
        <v>213</v>
      </c>
      <c r="C50" s="88">
        <v>0</v>
      </c>
      <c r="D50" s="9" t="str">
        <f>IF($B50="N/A","N/A",IF(C50&gt;15,"No",IF(C50&lt;-15,"No","Yes")))</f>
        <v>N/A</v>
      </c>
      <c r="E50" s="8">
        <v>0</v>
      </c>
      <c r="F50" s="9" t="str">
        <f>IF($B50="N/A","N/A",IF(E50&gt;15,"No",IF(E50&lt;-15,"No","Yes")))</f>
        <v>N/A</v>
      </c>
      <c r="G50" s="8">
        <v>0</v>
      </c>
      <c r="H50" s="9" t="str">
        <f>IF($B50="N/A","N/A",IF(G50&gt;15,"No",IF(G50&lt;-15,"No","Yes")))</f>
        <v>N/A</v>
      </c>
      <c r="I50" s="10" t="s">
        <v>1745</v>
      </c>
      <c r="J50" s="10" t="s">
        <v>1745</v>
      </c>
      <c r="K50" s="9" t="str">
        <f t="shared" si="8"/>
        <v>N/A</v>
      </c>
    </row>
    <row r="51" spans="1:11" x14ac:dyDescent="0.2">
      <c r="A51" s="89" t="s">
        <v>398</v>
      </c>
      <c r="B51" s="35" t="s">
        <v>213</v>
      </c>
      <c r="C51" s="88">
        <v>1.0654573892000001</v>
      </c>
      <c r="D51" s="9" t="str">
        <f>IF($B51="N/A","N/A",IF(C51&gt;15,"No",IF(C51&lt;-15,"No","Yes")))</f>
        <v>N/A</v>
      </c>
      <c r="E51" s="8">
        <v>1.7308517350999999</v>
      </c>
      <c r="F51" s="9" t="str">
        <f>IF($B51="N/A","N/A",IF(E51&gt;15,"No",IF(E51&lt;-15,"No","Yes")))</f>
        <v>N/A</v>
      </c>
      <c r="G51" s="8">
        <v>1.7164492102</v>
      </c>
      <c r="H51" s="9" t="str">
        <f>IF($B51="N/A","N/A",IF(G51&gt;15,"No",IF(G51&lt;-15,"No","Yes")))</f>
        <v>N/A</v>
      </c>
      <c r="I51" s="10">
        <v>62.45</v>
      </c>
      <c r="J51" s="10">
        <v>-0.83199999999999996</v>
      </c>
      <c r="K51" s="9" t="str">
        <f t="shared" si="8"/>
        <v>Yes</v>
      </c>
    </row>
    <row r="52" spans="1:11" x14ac:dyDescent="0.2">
      <c r="A52" s="89" t="s">
        <v>399</v>
      </c>
      <c r="B52" s="35" t="s">
        <v>220</v>
      </c>
      <c r="C52" s="88">
        <v>18.480578550000001</v>
      </c>
      <c r="D52" s="9" t="str">
        <f>IF($B52="N/A","N/A",IF(C52&gt;1,"Yes","No"))</f>
        <v>Yes</v>
      </c>
      <c r="E52" s="8">
        <v>32.351203650999999</v>
      </c>
      <c r="F52" s="9" t="str">
        <f>IF($B52="N/A","N/A",IF(E52&gt;1,"Yes","No"))</f>
        <v>Yes</v>
      </c>
      <c r="G52" s="8">
        <v>31.810633743</v>
      </c>
      <c r="H52" s="9" t="str">
        <f>IF($B52="N/A","N/A",IF(G52&gt;1,"Yes","No"))</f>
        <v>Yes</v>
      </c>
      <c r="I52" s="10">
        <v>75.06</v>
      </c>
      <c r="J52" s="10">
        <v>-1.67</v>
      </c>
      <c r="K52" s="9" t="str">
        <f t="shared" si="8"/>
        <v>Yes</v>
      </c>
    </row>
    <row r="53" spans="1:11" x14ac:dyDescent="0.2">
      <c r="A53" s="89" t="s">
        <v>400</v>
      </c>
      <c r="B53" s="35" t="s">
        <v>259</v>
      </c>
      <c r="C53" s="88">
        <v>8.9842298415999995</v>
      </c>
      <c r="D53" s="9" t="str">
        <f>IF($B53="N/A","N/A",IF(C53&gt;0,"Yes","No"))</f>
        <v>Yes</v>
      </c>
      <c r="E53" s="8">
        <v>0.60301887799999998</v>
      </c>
      <c r="F53" s="9" t="str">
        <f>IF($B53="N/A","N/A",IF(E53&gt;0,"Yes","No"))</f>
        <v>Yes</v>
      </c>
      <c r="G53" s="8">
        <v>0.53374109520000002</v>
      </c>
      <c r="H53" s="9" t="str">
        <f>IF($B53="N/A","N/A",IF(G53&gt;0,"Yes","No"))</f>
        <v>Yes</v>
      </c>
      <c r="I53" s="10">
        <v>-93.3</v>
      </c>
      <c r="J53" s="10">
        <v>-11.5</v>
      </c>
      <c r="K53" s="9" t="str">
        <f t="shared" si="8"/>
        <v>Yes</v>
      </c>
    </row>
    <row r="54" spans="1:11" x14ac:dyDescent="0.2">
      <c r="A54" s="89" t="s">
        <v>401</v>
      </c>
      <c r="B54" s="35" t="s">
        <v>260</v>
      </c>
      <c r="C54" s="88">
        <v>0</v>
      </c>
      <c r="D54" s="9" t="str">
        <f>IF($B54="N/A","N/A",IF(C54&gt;=1,"No",IF(C54&lt;0,"No","Yes")))</f>
        <v>Yes</v>
      </c>
      <c r="E54" s="8">
        <v>0</v>
      </c>
      <c r="F54" s="9" t="str">
        <f>IF($B54="N/A","N/A",IF(E54&gt;=1,"No",IF(E54&lt;0,"No","Yes")))</f>
        <v>Yes</v>
      </c>
      <c r="G54" s="8">
        <v>0</v>
      </c>
      <c r="H54" s="9" t="str">
        <f>IF($B54="N/A","N/A",IF(G54&gt;=1,"No",IF(G54&lt;0,"No","Yes")))</f>
        <v>Yes</v>
      </c>
      <c r="I54" s="10" t="s">
        <v>1745</v>
      </c>
      <c r="J54" s="10" t="s">
        <v>1745</v>
      </c>
      <c r="K54" s="9" t="str">
        <f t="shared" si="8"/>
        <v>N/A</v>
      </c>
    </row>
    <row r="55" spans="1:11" x14ac:dyDescent="0.2">
      <c r="A55" s="89" t="s">
        <v>875</v>
      </c>
      <c r="B55" s="35" t="s">
        <v>213</v>
      </c>
      <c r="C55" s="91">
        <v>133.55177506000001</v>
      </c>
      <c r="D55" s="9" t="str">
        <f>IF($B55="N/A","N/A",IF(C55&gt;15,"No",IF(C55&lt;-15,"No","Yes")))</f>
        <v>N/A</v>
      </c>
      <c r="E55" s="37">
        <v>149.00943183999999</v>
      </c>
      <c r="F55" s="9" t="str">
        <f>IF($B55="N/A","N/A",IF(E55&gt;15,"No",IF(E55&lt;-15,"No","Yes")))</f>
        <v>N/A</v>
      </c>
      <c r="G55" s="37">
        <v>152.50679047</v>
      </c>
      <c r="H55" s="9" t="str">
        <f>IF($B55="N/A","N/A",IF(G55&gt;15,"No",IF(G55&lt;-15,"No","Yes")))</f>
        <v>N/A</v>
      </c>
      <c r="I55" s="10">
        <v>11.57</v>
      </c>
      <c r="J55" s="10">
        <v>2.347</v>
      </c>
      <c r="K55" s="9" t="str">
        <f t="shared" ref="K55:K74" si="9">IF(J55="Div by 0", "N/A", IF(J55="N/A","N/A", IF(J55&gt;30, "No", IF(J55&lt;-30, "No", "Yes"))))</f>
        <v>Yes</v>
      </c>
    </row>
    <row r="56" spans="1:11" x14ac:dyDescent="0.2">
      <c r="A56" s="89" t="s">
        <v>876</v>
      </c>
      <c r="B56" s="35" t="s">
        <v>261</v>
      </c>
      <c r="C56" s="91">
        <v>60.254571929000001</v>
      </c>
      <c r="D56" s="9" t="str">
        <f>IF($B56="N/A","N/A",IF(C56&gt;90,"No",IF(C56&lt;20,"No","Yes")))</f>
        <v>Yes</v>
      </c>
      <c r="E56" s="37">
        <v>57.986687437999997</v>
      </c>
      <c r="F56" s="9" t="str">
        <f>IF($B56="N/A","N/A",IF(E56&gt;90,"No",IF(E56&lt;20,"No","Yes")))</f>
        <v>Yes</v>
      </c>
      <c r="G56" s="37">
        <v>60.627336210000003</v>
      </c>
      <c r="H56" s="9" t="str">
        <f>IF($B56="N/A","N/A",IF(G56&gt;90,"No",IF(G56&lt;20,"No","Yes")))</f>
        <v>Yes</v>
      </c>
      <c r="I56" s="10">
        <v>-3.76</v>
      </c>
      <c r="J56" s="10">
        <v>4.5540000000000003</v>
      </c>
      <c r="K56" s="9" t="str">
        <f t="shared" si="9"/>
        <v>Yes</v>
      </c>
    </row>
    <row r="57" spans="1:11" x14ac:dyDescent="0.2">
      <c r="A57" s="89" t="s">
        <v>877</v>
      </c>
      <c r="B57" s="35" t="s">
        <v>262</v>
      </c>
      <c r="C57" s="91">
        <v>41.332405883</v>
      </c>
      <c r="D57" s="9" t="str">
        <f>IF($B57="N/A","N/A",IF(C57&gt;60,"No",IF(C57&lt;10,"No","Yes")))</f>
        <v>Yes</v>
      </c>
      <c r="E57" s="37">
        <v>42.514123130000002</v>
      </c>
      <c r="F57" s="9" t="str">
        <f>IF($B57="N/A","N/A",IF(E57&gt;60,"No",IF(E57&lt;10,"No","Yes")))</f>
        <v>Yes</v>
      </c>
      <c r="G57" s="37">
        <v>40.702117653999998</v>
      </c>
      <c r="H57" s="9" t="str">
        <f>IF($B57="N/A","N/A",IF(G57&gt;60,"No",IF(G57&lt;10,"No","Yes")))</f>
        <v>Yes</v>
      </c>
      <c r="I57" s="10">
        <v>2.859</v>
      </c>
      <c r="J57" s="10">
        <v>-4.26</v>
      </c>
      <c r="K57" s="9" t="str">
        <f t="shared" si="9"/>
        <v>Yes</v>
      </c>
    </row>
    <row r="58" spans="1:11" ht="25.5" x14ac:dyDescent="0.2">
      <c r="A58" s="89" t="s">
        <v>878</v>
      </c>
      <c r="B58" s="35" t="s">
        <v>263</v>
      </c>
      <c r="C58" s="91">
        <v>34.854981979999998</v>
      </c>
      <c r="D58" s="9" t="str">
        <f>IF($B58="N/A","N/A",IF(C58&gt;100,"No",IF(C58&lt;10,"No","Yes")))</f>
        <v>Yes</v>
      </c>
      <c r="E58" s="37">
        <v>28.692641452</v>
      </c>
      <c r="F58" s="9" t="str">
        <f>IF($B58="N/A","N/A",IF(E58&gt;100,"No",IF(E58&lt;10,"No","Yes")))</f>
        <v>Yes</v>
      </c>
      <c r="G58" s="37">
        <v>26.674966005999998</v>
      </c>
      <c r="H58" s="9" t="str">
        <f>IF($B58="N/A","N/A",IF(G58&gt;100,"No",IF(G58&lt;10,"No","Yes")))</f>
        <v>Yes</v>
      </c>
      <c r="I58" s="10">
        <v>-17.7</v>
      </c>
      <c r="J58" s="10">
        <v>-7.03</v>
      </c>
      <c r="K58" s="9" t="str">
        <f t="shared" si="9"/>
        <v>Yes</v>
      </c>
    </row>
    <row r="59" spans="1:11" x14ac:dyDescent="0.2">
      <c r="A59" s="89" t="s">
        <v>879</v>
      </c>
      <c r="B59" s="35" t="s">
        <v>264</v>
      </c>
      <c r="C59" s="91">
        <v>123.08550511999999</v>
      </c>
      <c r="D59" s="9" t="str">
        <f>IF($B59="N/A","N/A",IF(C59&gt;100,"No",IF(C59&lt;20,"No","Yes")))</f>
        <v>No</v>
      </c>
      <c r="E59" s="37">
        <v>138.93918532999999</v>
      </c>
      <c r="F59" s="9" t="str">
        <f>IF($B59="N/A","N/A",IF(E59&gt;100,"No",IF(E59&lt;20,"No","Yes")))</f>
        <v>No</v>
      </c>
      <c r="G59" s="37">
        <v>136.76554125999999</v>
      </c>
      <c r="H59" s="9" t="str">
        <f>IF($B59="N/A","N/A",IF(G59&gt;100,"No",IF(G59&lt;20,"No","Yes")))</f>
        <v>No</v>
      </c>
      <c r="I59" s="10">
        <v>12.88</v>
      </c>
      <c r="J59" s="10">
        <v>-1.56</v>
      </c>
      <c r="K59" s="9" t="str">
        <f t="shared" si="9"/>
        <v>Yes</v>
      </c>
    </row>
    <row r="60" spans="1:11" x14ac:dyDescent="0.2">
      <c r="A60" s="89" t="s">
        <v>880</v>
      </c>
      <c r="B60" s="35" t="s">
        <v>264</v>
      </c>
      <c r="C60" s="91">
        <v>36.603878315000003</v>
      </c>
      <c r="D60" s="9" t="str">
        <f>IF($B60="N/A","N/A",IF(C60&gt;100,"No",IF(C60&lt;20,"No","Yes")))</f>
        <v>Yes</v>
      </c>
      <c r="E60" s="37">
        <v>38.420462909000001</v>
      </c>
      <c r="F60" s="9" t="str">
        <f>IF($B60="N/A","N/A",IF(E60&gt;100,"No",IF(E60&lt;20,"No","Yes")))</f>
        <v>Yes</v>
      </c>
      <c r="G60" s="37">
        <v>37.050819382</v>
      </c>
      <c r="H60" s="9" t="str">
        <f>IF($B60="N/A","N/A",IF(G60&gt;100,"No",IF(G60&lt;20,"No","Yes")))</f>
        <v>Yes</v>
      </c>
      <c r="I60" s="10">
        <v>4.9630000000000001</v>
      </c>
      <c r="J60" s="10">
        <v>-3.56</v>
      </c>
      <c r="K60" s="9" t="str">
        <f t="shared" si="9"/>
        <v>Yes</v>
      </c>
    </row>
    <row r="61" spans="1:11" ht="25.5" x14ac:dyDescent="0.2">
      <c r="A61" s="89" t="s">
        <v>881</v>
      </c>
      <c r="B61" s="35" t="s">
        <v>213</v>
      </c>
      <c r="C61" s="91">
        <v>99.217875917000001</v>
      </c>
      <c r="D61" s="9" t="str">
        <f>IF($B61="N/A","N/A",IF(C61&gt;15,"No",IF(C61&lt;-15,"No","Yes")))</f>
        <v>N/A</v>
      </c>
      <c r="E61" s="37">
        <v>91.303318415999996</v>
      </c>
      <c r="F61" s="9" t="str">
        <f>IF($B61="N/A","N/A",IF(E61&gt;15,"No",IF(E61&lt;-15,"No","Yes")))</f>
        <v>N/A</v>
      </c>
      <c r="G61" s="37">
        <v>93.411814914000004</v>
      </c>
      <c r="H61" s="9" t="str">
        <f>IF($B61="N/A","N/A",IF(G61&gt;15,"No",IF(G61&lt;-15,"No","Yes")))</f>
        <v>N/A</v>
      </c>
      <c r="I61" s="10">
        <v>-7.98</v>
      </c>
      <c r="J61" s="10">
        <v>2.3090000000000002</v>
      </c>
      <c r="K61" s="9" t="str">
        <f t="shared" si="9"/>
        <v>Yes</v>
      </c>
    </row>
    <row r="62" spans="1:11" x14ac:dyDescent="0.2">
      <c r="A62" s="89" t="s">
        <v>882</v>
      </c>
      <c r="B62" s="35" t="s">
        <v>265</v>
      </c>
      <c r="C62" s="91">
        <v>36.488513163</v>
      </c>
      <c r="D62" s="9" t="str">
        <f>IF($B62="N/A","N/A",IF(C62&gt;60,"No",IF(C62&lt;10,"No","Yes")))</f>
        <v>Yes</v>
      </c>
      <c r="E62" s="37">
        <v>31.020904246000001</v>
      </c>
      <c r="F62" s="9" t="str">
        <f>IF($B62="N/A","N/A",IF(E62&gt;60,"No",IF(E62&lt;10,"No","Yes")))</f>
        <v>Yes</v>
      </c>
      <c r="G62" s="37">
        <v>29.366868762999999</v>
      </c>
      <c r="H62" s="9" t="str">
        <f>IF($B62="N/A","N/A",IF(G62&gt;60,"No",IF(G62&lt;10,"No","Yes")))</f>
        <v>Yes</v>
      </c>
      <c r="I62" s="10">
        <v>-15</v>
      </c>
      <c r="J62" s="10">
        <v>-5.33</v>
      </c>
      <c r="K62" s="9" t="str">
        <f t="shared" si="9"/>
        <v>Yes</v>
      </c>
    </row>
    <row r="63" spans="1:11" x14ac:dyDescent="0.2">
      <c r="A63" s="89" t="s">
        <v>883</v>
      </c>
      <c r="B63" s="35" t="s">
        <v>265</v>
      </c>
      <c r="C63" s="91" t="s">
        <v>1745</v>
      </c>
      <c r="D63" s="9" t="str">
        <f>IF($B63="N/A","N/A",IF(C63&gt;60,"No",IF(C63&lt;10,"No","Yes")))</f>
        <v>No</v>
      </c>
      <c r="E63" s="37" t="s">
        <v>1745</v>
      </c>
      <c r="F63" s="9" t="str">
        <f>IF($B63="N/A","N/A",IF(E63&gt;60,"No",IF(E63&lt;10,"No","Yes")))</f>
        <v>No</v>
      </c>
      <c r="G63" s="37" t="s">
        <v>1745</v>
      </c>
      <c r="H63" s="9" t="str">
        <f>IF($B63="N/A","N/A",IF(G63&gt;60,"No",IF(G63&lt;10,"No","Yes")))</f>
        <v>No</v>
      </c>
      <c r="I63" s="10" t="s">
        <v>1745</v>
      </c>
      <c r="J63" s="10" t="s">
        <v>1745</v>
      </c>
      <c r="K63" s="9" t="str">
        <f t="shared" si="9"/>
        <v>N/A</v>
      </c>
    </row>
    <row r="64" spans="1:11" x14ac:dyDescent="0.2">
      <c r="A64" s="89" t="s">
        <v>884</v>
      </c>
      <c r="B64" s="35" t="s">
        <v>213</v>
      </c>
      <c r="C64" s="91">
        <v>509.90758275000002</v>
      </c>
      <c r="D64" s="9" t="str">
        <f t="shared" ref="D64:D74" si="10">IF($B64="N/A","N/A",IF(C64&gt;15,"No",IF(C64&lt;-15,"No","Yes")))</f>
        <v>N/A</v>
      </c>
      <c r="E64" s="37">
        <v>232.24163408999999</v>
      </c>
      <c r="F64" s="9" t="str">
        <f>IF($B64="N/A","N/A",IF(E64&gt;15,"No",IF(E64&lt;-15,"No","Yes")))</f>
        <v>N/A</v>
      </c>
      <c r="G64" s="37">
        <v>271.01881643000002</v>
      </c>
      <c r="H64" s="9" t="str">
        <f>IF($B64="N/A","N/A",IF(G64&gt;15,"No",IF(G64&lt;-15,"No","Yes")))</f>
        <v>N/A</v>
      </c>
      <c r="I64" s="10">
        <v>-54.5</v>
      </c>
      <c r="J64" s="10">
        <v>16.7</v>
      </c>
      <c r="K64" s="9" t="str">
        <f t="shared" si="9"/>
        <v>Yes</v>
      </c>
    </row>
    <row r="65" spans="1:11" ht="24.95" customHeight="1" x14ac:dyDescent="0.2">
      <c r="A65" s="89" t="s">
        <v>885</v>
      </c>
      <c r="B65" s="35" t="s">
        <v>213</v>
      </c>
      <c r="C65" s="91">
        <v>84.835258018999994</v>
      </c>
      <c r="D65" s="9" t="str">
        <f t="shared" si="10"/>
        <v>N/A</v>
      </c>
      <c r="E65" s="37">
        <v>75.556620976000005</v>
      </c>
      <c r="F65" s="9" t="str">
        <f t="shared" ref="F65:F73" si="11">IF($B65="N/A","N/A",IF(E65&gt;15,"No",IF(E65&lt;-15,"No","Yes")))</f>
        <v>N/A</v>
      </c>
      <c r="G65" s="37">
        <v>74.509580169000003</v>
      </c>
      <c r="H65" s="9" t="str">
        <f t="shared" ref="H65:H86" si="12">IF($B65="N/A","N/A",IF(G65&gt;15,"No",IF(G65&lt;-15,"No","Yes")))</f>
        <v>N/A</v>
      </c>
      <c r="I65" s="10">
        <v>-10.9</v>
      </c>
      <c r="J65" s="10">
        <v>-1.39</v>
      </c>
      <c r="K65" s="9" t="str">
        <f t="shared" si="9"/>
        <v>Yes</v>
      </c>
    </row>
    <row r="66" spans="1:11" ht="25.5" x14ac:dyDescent="0.2">
      <c r="A66" s="89" t="s">
        <v>886</v>
      </c>
      <c r="B66" s="35" t="s">
        <v>213</v>
      </c>
      <c r="C66" s="91">
        <v>62.437230935999999</v>
      </c>
      <c r="D66" s="9" t="str">
        <f t="shared" si="10"/>
        <v>N/A</v>
      </c>
      <c r="E66" s="37">
        <v>45.153313484000002</v>
      </c>
      <c r="F66" s="9" t="str">
        <f t="shared" si="11"/>
        <v>N/A</v>
      </c>
      <c r="G66" s="37">
        <v>31.115645348000001</v>
      </c>
      <c r="H66" s="9" t="str">
        <f t="shared" si="12"/>
        <v>N/A</v>
      </c>
      <c r="I66" s="10">
        <v>-27.7</v>
      </c>
      <c r="J66" s="10">
        <v>-31.1</v>
      </c>
      <c r="K66" s="9" t="str">
        <f t="shared" si="9"/>
        <v>No</v>
      </c>
    </row>
    <row r="67" spans="1:11" ht="25.5" x14ac:dyDescent="0.2">
      <c r="A67" s="89" t="s">
        <v>887</v>
      </c>
      <c r="B67" s="35" t="s">
        <v>213</v>
      </c>
      <c r="C67" s="91">
        <v>46.721508516999997</v>
      </c>
      <c r="D67" s="9" t="str">
        <f t="shared" si="10"/>
        <v>N/A</v>
      </c>
      <c r="E67" s="37">
        <v>243.52933093999999</v>
      </c>
      <c r="F67" s="9" t="str">
        <f t="shared" si="11"/>
        <v>N/A</v>
      </c>
      <c r="G67" s="37">
        <v>420.40228936</v>
      </c>
      <c r="H67" s="9" t="str">
        <f t="shared" si="12"/>
        <v>N/A</v>
      </c>
      <c r="I67" s="10">
        <v>421.2</v>
      </c>
      <c r="J67" s="10">
        <v>72.63</v>
      </c>
      <c r="K67" s="9" t="str">
        <f t="shared" si="9"/>
        <v>No</v>
      </c>
    </row>
    <row r="68" spans="1:11" ht="25.5" x14ac:dyDescent="0.2">
      <c r="A68" s="89" t="s">
        <v>888</v>
      </c>
      <c r="B68" s="35" t="s">
        <v>213</v>
      </c>
      <c r="C68" s="91">
        <v>73.802413213999998</v>
      </c>
      <c r="D68" s="9" t="str">
        <f t="shared" si="10"/>
        <v>N/A</v>
      </c>
      <c r="E68" s="37">
        <v>57.031853505000001</v>
      </c>
      <c r="F68" s="9" t="str">
        <f t="shared" si="11"/>
        <v>N/A</v>
      </c>
      <c r="G68" s="37">
        <v>130.45961821</v>
      </c>
      <c r="H68" s="9" t="str">
        <f t="shared" si="12"/>
        <v>N/A</v>
      </c>
      <c r="I68" s="10">
        <v>-22.7</v>
      </c>
      <c r="J68" s="10">
        <v>128.69999999999999</v>
      </c>
      <c r="K68" s="9" t="str">
        <f t="shared" si="9"/>
        <v>No</v>
      </c>
    </row>
    <row r="69" spans="1:11" ht="25.5" x14ac:dyDescent="0.2">
      <c r="A69" s="89" t="s">
        <v>889</v>
      </c>
      <c r="B69" s="35" t="s">
        <v>213</v>
      </c>
      <c r="C69" s="91">
        <v>193.90344060000001</v>
      </c>
      <c r="D69" s="9" t="str">
        <f t="shared" si="10"/>
        <v>N/A</v>
      </c>
      <c r="E69" s="37">
        <v>180.10344180000001</v>
      </c>
      <c r="F69" s="9" t="str">
        <f t="shared" si="11"/>
        <v>N/A</v>
      </c>
      <c r="G69" s="37">
        <v>186.47551214000001</v>
      </c>
      <c r="H69" s="9" t="str">
        <f t="shared" si="12"/>
        <v>N/A</v>
      </c>
      <c r="I69" s="10">
        <v>-7.12</v>
      </c>
      <c r="J69" s="10">
        <v>3.5379999999999998</v>
      </c>
      <c r="K69" s="9" t="str">
        <f t="shared" si="9"/>
        <v>Yes</v>
      </c>
    </row>
    <row r="70" spans="1:11" ht="25.5" x14ac:dyDescent="0.2">
      <c r="A70" s="89" t="s">
        <v>890</v>
      </c>
      <c r="B70" s="35" t="s">
        <v>213</v>
      </c>
      <c r="C70" s="91" t="s">
        <v>1745</v>
      </c>
      <c r="D70" s="9" t="str">
        <f t="shared" si="10"/>
        <v>N/A</v>
      </c>
      <c r="E70" s="37" t="s">
        <v>1745</v>
      </c>
      <c r="F70" s="9" t="str">
        <f t="shared" si="11"/>
        <v>N/A</v>
      </c>
      <c r="G70" s="37" t="s">
        <v>1745</v>
      </c>
      <c r="H70" s="9" t="str">
        <f t="shared" si="12"/>
        <v>N/A</v>
      </c>
      <c r="I70" s="10" t="s">
        <v>1745</v>
      </c>
      <c r="J70" s="10" t="s">
        <v>1745</v>
      </c>
      <c r="K70" s="9" t="str">
        <f t="shared" si="9"/>
        <v>N/A</v>
      </c>
    </row>
    <row r="71" spans="1:11" x14ac:dyDescent="0.2">
      <c r="A71" s="89" t="s">
        <v>891</v>
      </c>
      <c r="B71" s="35" t="s">
        <v>213</v>
      </c>
      <c r="C71" s="91">
        <v>2154.0648984999998</v>
      </c>
      <c r="D71" s="9" t="str">
        <f t="shared" si="10"/>
        <v>N/A</v>
      </c>
      <c r="E71" s="37">
        <v>2166.0066301000002</v>
      </c>
      <c r="F71" s="9" t="str">
        <f t="shared" si="11"/>
        <v>N/A</v>
      </c>
      <c r="G71" s="37">
        <v>2123.900686</v>
      </c>
      <c r="H71" s="9" t="str">
        <f t="shared" si="12"/>
        <v>N/A</v>
      </c>
      <c r="I71" s="10">
        <v>0.5544</v>
      </c>
      <c r="J71" s="10">
        <v>-1.94</v>
      </c>
      <c r="K71" s="9" t="str">
        <f t="shared" si="9"/>
        <v>Yes</v>
      </c>
    </row>
    <row r="72" spans="1:11" ht="25.5" x14ac:dyDescent="0.2">
      <c r="A72" s="89" t="s">
        <v>892</v>
      </c>
      <c r="B72" s="35" t="s">
        <v>213</v>
      </c>
      <c r="C72" s="91">
        <v>2377.4792504000002</v>
      </c>
      <c r="D72" s="9" t="str">
        <f t="shared" si="10"/>
        <v>N/A</v>
      </c>
      <c r="E72" s="37">
        <v>2463.1738266000002</v>
      </c>
      <c r="F72" s="9" t="str">
        <f t="shared" si="11"/>
        <v>N/A</v>
      </c>
      <c r="G72" s="37">
        <v>2522.9906142</v>
      </c>
      <c r="H72" s="9" t="str">
        <f t="shared" si="12"/>
        <v>N/A</v>
      </c>
      <c r="I72" s="10">
        <v>3.6040000000000001</v>
      </c>
      <c r="J72" s="10">
        <v>2.4279999999999999</v>
      </c>
      <c r="K72" s="9" t="str">
        <f t="shared" si="9"/>
        <v>Yes</v>
      </c>
    </row>
    <row r="73" spans="1:11" x14ac:dyDescent="0.2">
      <c r="A73" s="89" t="s">
        <v>893</v>
      </c>
      <c r="B73" s="35" t="s">
        <v>213</v>
      </c>
      <c r="C73" s="91">
        <v>105.14810005</v>
      </c>
      <c r="D73" s="9" t="str">
        <f t="shared" si="10"/>
        <v>N/A</v>
      </c>
      <c r="E73" s="37">
        <v>99.821141064000003</v>
      </c>
      <c r="F73" s="9" t="str">
        <f t="shared" si="11"/>
        <v>N/A</v>
      </c>
      <c r="G73" s="37">
        <v>102.31512352999999</v>
      </c>
      <c r="H73" s="9" t="str">
        <f t="shared" si="12"/>
        <v>N/A</v>
      </c>
      <c r="I73" s="10">
        <v>-5.07</v>
      </c>
      <c r="J73" s="10">
        <v>2.4980000000000002</v>
      </c>
      <c r="K73" s="9" t="str">
        <f t="shared" si="9"/>
        <v>Yes</v>
      </c>
    </row>
    <row r="74" spans="1:11" x14ac:dyDescent="0.2">
      <c r="A74" s="89" t="s">
        <v>894</v>
      </c>
      <c r="B74" s="35" t="s">
        <v>213</v>
      </c>
      <c r="C74" s="91">
        <v>78.88313248</v>
      </c>
      <c r="D74" s="9" t="str">
        <f t="shared" si="10"/>
        <v>N/A</v>
      </c>
      <c r="E74" s="37">
        <v>67.822472060999999</v>
      </c>
      <c r="F74" s="9" t="str">
        <f>IF($B74="N/A","N/A",IF(E74&gt;15,"No",IF(E74&lt;-15,"No","Yes")))</f>
        <v>N/A</v>
      </c>
      <c r="G74" s="37">
        <v>63.474171232000003</v>
      </c>
      <c r="H74" s="9" t="str">
        <f t="shared" si="12"/>
        <v>N/A</v>
      </c>
      <c r="I74" s="10">
        <v>-14</v>
      </c>
      <c r="J74" s="10">
        <v>-6.41</v>
      </c>
      <c r="K74" s="9" t="str">
        <f t="shared" si="9"/>
        <v>Yes</v>
      </c>
    </row>
    <row r="75" spans="1:11" x14ac:dyDescent="0.2">
      <c r="A75" s="89" t="s">
        <v>895</v>
      </c>
      <c r="B75" s="35" t="s">
        <v>213</v>
      </c>
      <c r="C75" s="88">
        <v>0.3795036598</v>
      </c>
      <c r="D75" s="9" t="str">
        <f t="shared" ref="D75:D80" si="13">IF($B75="N/A","N/A",IF(C75&gt;15,"No",IF(C75&lt;-15,"No","Yes")))</f>
        <v>N/A</v>
      </c>
      <c r="E75" s="8">
        <v>0.58722687959999997</v>
      </c>
      <c r="F75" s="9" t="str">
        <f>IF($B75="N/A","N/A",IF(E75&gt;15,"No",IF(E75&lt;-15,"No","Yes")))</f>
        <v>N/A</v>
      </c>
      <c r="G75" s="8">
        <v>0.55189752749999998</v>
      </c>
      <c r="H75" s="9" t="str">
        <f t="shared" si="12"/>
        <v>N/A</v>
      </c>
      <c r="I75" s="10">
        <v>54.74</v>
      </c>
      <c r="J75" s="10">
        <v>-6.02</v>
      </c>
      <c r="K75" s="9" t="str">
        <f t="shared" ref="K75:K80" si="14">IF(J75="Div by 0", "N/A", IF(J75="N/A","N/A", IF(J75&gt;30, "No", IF(J75&lt;-30, "No", "Yes"))))</f>
        <v>Yes</v>
      </c>
    </row>
    <row r="76" spans="1:11" x14ac:dyDescent="0.2">
      <c r="A76" s="89" t="s">
        <v>896</v>
      </c>
      <c r="B76" s="35" t="s">
        <v>213</v>
      </c>
      <c r="C76" s="88">
        <v>0</v>
      </c>
      <c r="D76" s="9" t="str">
        <f t="shared" si="13"/>
        <v>N/A</v>
      </c>
      <c r="E76" s="8">
        <v>0</v>
      </c>
      <c r="F76" s="9" t="str">
        <f t="shared" ref="F76:F86" si="15">IF($B76="N/A","N/A",IF(E76&gt;15,"No",IF(E76&lt;-15,"No","Yes")))</f>
        <v>N/A</v>
      </c>
      <c r="G76" s="8">
        <v>0</v>
      </c>
      <c r="H76" s="9" t="str">
        <f t="shared" si="12"/>
        <v>N/A</v>
      </c>
      <c r="I76" s="10" t="s">
        <v>1745</v>
      </c>
      <c r="J76" s="10" t="s">
        <v>1745</v>
      </c>
      <c r="K76" s="9" t="str">
        <f t="shared" si="14"/>
        <v>N/A</v>
      </c>
    </row>
    <row r="77" spans="1:11" x14ac:dyDescent="0.2">
      <c r="A77" s="89" t="s">
        <v>897</v>
      </c>
      <c r="B77" s="35" t="s">
        <v>213</v>
      </c>
      <c r="C77" s="88">
        <v>0.73578394570000005</v>
      </c>
      <c r="D77" s="9" t="str">
        <f t="shared" si="13"/>
        <v>N/A</v>
      </c>
      <c r="E77" s="8">
        <v>1.3388529277000001</v>
      </c>
      <c r="F77" s="9" t="str">
        <f t="shared" si="15"/>
        <v>N/A</v>
      </c>
      <c r="G77" s="8">
        <v>1.3598822811</v>
      </c>
      <c r="H77" s="9" t="str">
        <f t="shared" si="12"/>
        <v>N/A</v>
      </c>
      <c r="I77" s="10">
        <v>81.96</v>
      </c>
      <c r="J77" s="10">
        <v>1.571</v>
      </c>
      <c r="K77" s="9" t="str">
        <f t="shared" si="14"/>
        <v>Yes</v>
      </c>
    </row>
    <row r="78" spans="1:11" x14ac:dyDescent="0.2">
      <c r="A78" s="89" t="s">
        <v>898</v>
      </c>
      <c r="B78" s="35" t="s">
        <v>213</v>
      </c>
      <c r="C78" s="88">
        <v>0</v>
      </c>
      <c r="D78" s="9" t="str">
        <f t="shared" si="13"/>
        <v>N/A</v>
      </c>
      <c r="E78" s="8">
        <v>0</v>
      </c>
      <c r="F78" s="9" t="str">
        <f t="shared" si="15"/>
        <v>N/A</v>
      </c>
      <c r="G78" s="8">
        <v>0</v>
      </c>
      <c r="H78" s="9" t="str">
        <f t="shared" si="12"/>
        <v>N/A</v>
      </c>
      <c r="I78" s="10" t="s">
        <v>1745</v>
      </c>
      <c r="J78" s="10" t="s">
        <v>1745</v>
      </c>
      <c r="K78" s="9" t="str">
        <f t="shared" si="14"/>
        <v>N/A</v>
      </c>
    </row>
    <row r="79" spans="1:11" ht="25.5" x14ac:dyDescent="0.2">
      <c r="A79" s="89" t="s">
        <v>899</v>
      </c>
      <c r="B79" s="35" t="s">
        <v>213</v>
      </c>
      <c r="C79" s="88">
        <v>13.888693207999999</v>
      </c>
      <c r="D79" s="9" t="str">
        <f t="shared" si="13"/>
        <v>N/A</v>
      </c>
      <c r="E79" s="8">
        <v>22.434007308999998</v>
      </c>
      <c r="F79" s="9" t="str">
        <f t="shared" si="15"/>
        <v>N/A</v>
      </c>
      <c r="G79" s="8">
        <v>21.835406767999999</v>
      </c>
      <c r="H79" s="9" t="str">
        <f t="shared" si="12"/>
        <v>N/A</v>
      </c>
      <c r="I79" s="10">
        <v>61.53</v>
      </c>
      <c r="J79" s="10">
        <v>-2.67</v>
      </c>
      <c r="K79" s="9" t="str">
        <f t="shared" si="14"/>
        <v>Yes</v>
      </c>
    </row>
    <row r="80" spans="1:11" ht="25.5" x14ac:dyDescent="0.2">
      <c r="A80" s="89" t="s">
        <v>900</v>
      </c>
      <c r="B80" s="35" t="s">
        <v>213</v>
      </c>
      <c r="C80" s="93">
        <v>12.444402566999999</v>
      </c>
      <c r="D80" s="9" t="str">
        <f t="shared" si="13"/>
        <v>N/A</v>
      </c>
      <c r="E80" s="93">
        <v>21.098150396000001</v>
      </c>
      <c r="F80" s="9" t="str">
        <f t="shared" si="15"/>
        <v>N/A</v>
      </c>
      <c r="G80" s="93">
        <v>20.93866246</v>
      </c>
      <c r="H80" s="9" t="str">
        <f t="shared" si="12"/>
        <v>N/A</v>
      </c>
      <c r="I80" s="10">
        <v>69.540000000000006</v>
      </c>
      <c r="J80" s="94">
        <v>-0.75600000000000001</v>
      </c>
      <c r="K80" s="9" t="str">
        <f t="shared" si="14"/>
        <v>Yes</v>
      </c>
    </row>
    <row r="81" spans="1:11" x14ac:dyDescent="0.2">
      <c r="A81" s="89" t="s">
        <v>901</v>
      </c>
      <c r="B81" s="35" t="s">
        <v>213</v>
      </c>
      <c r="C81" s="95">
        <v>45.154834524999998</v>
      </c>
      <c r="D81" s="9" t="str">
        <f t="shared" ref="D81:D86" si="16">IF($B81="N/A","N/A",IF(C81&gt;15,"No",IF(C81&lt;-15,"No","Yes")))</f>
        <v>N/A</v>
      </c>
      <c r="E81" s="96">
        <v>45.577656412000003</v>
      </c>
      <c r="F81" s="9" t="str">
        <f t="shared" si="15"/>
        <v>N/A</v>
      </c>
      <c r="G81" s="96">
        <v>49.995397662000002</v>
      </c>
      <c r="H81" s="9" t="str">
        <f>IF($B81="N/A","N/A",IF(G81&gt;15,"No",IF(G81&lt;-15,"No","Yes")))</f>
        <v>N/A</v>
      </c>
      <c r="I81" s="10">
        <v>0.93640000000000001</v>
      </c>
      <c r="J81" s="10">
        <v>9.6929999999999996</v>
      </c>
      <c r="K81" s="9" t="str">
        <f t="shared" ref="K81:K86" si="17">IF(J81="Div by 0", "N/A", IF(J81="N/A","N/A", IF(J81&gt;30, "No", IF(J81&lt;-30, "No", "Yes"))))</f>
        <v>Yes</v>
      </c>
    </row>
    <row r="82" spans="1:11" x14ac:dyDescent="0.2">
      <c r="A82" s="89" t="s">
        <v>902</v>
      </c>
      <c r="B82" s="35" t="s">
        <v>213</v>
      </c>
      <c r="C82" s="95" t="s">
        <v>1745</v>
      </c>
      <c r="D82" s="9" t="str">
        <f t="shared" si="16"/>
        <v>N/A</v>
      </c>
      <c r="E82" s="96" t="s">
        <v>1745</v>
      </c>
      <c r="F82" s="9" t="str">
        <f t="shared" si="15"/>
        <v>N/A</v>
      </c>
      <c r="G82" s="96" t="s">
        <v>1745</v>
      </c>
      <c r="H82" s="9" t="str">
        <f t="shared" si="12"/>
        <v>N/A</v>
      </c>
      <c r="I82" s="10" t="s">
        <v>1745</v>
      </c>
      <c r="J82" s="10" t="s">
        <v>1745</v>
      </c>
      <c r="K82" s="9" t="str">
        <f t="shared" si="17"/>
        <v>N/A</v>
      </c>
    </row>
    <row r="83" spans="1:11" x14ac:dyDescent="0.2">
      <c r="A83" s="89" t="s">
        <v>903</v>
      </c>
      <c r="B83" s="35" t="s">
        <v>213</v>
      </c>
      <c r="C83" s="95">
        <v>140.81483037000001</v>
      </c>
      <c r="D83" s="9" t="str">
        <f t="shared" si="16"/>
        <v>N/A</v>
      </c>
      <c r="E83" s="96">
        <v>139.69635775</v>
      </c>
      <c r="F83" s="9" t="str">
        <f t="shared" si="15"/>
        <v>N/A</v>
      </c>
      <c r="G83" s="96">
        <v>136.29567517999999</v>
      </c>
      <c r="H83" s="9" t="str">
        <f t="shared" si="12"/>
        <v>N/A</v>
      </c>
      <c r="I83" s="10">
        <v>-0.79400000000000004</v>
      </c>
      <c r="J83" s="10">
        <v>-2.4300000000000002</v>
      </c>
      <c r="K83" s="9" t="str">
        <f t="shared" si="17"/>
        <v>Yes</v>
      </c>
    </row>
    <row r="84" spans="1:11" x14ac:dyDescent="0.2">
      <c r="A84" s="89" t="s">
        <v>904</v>
      </c>
      <c r="B84" s="35" t="s">
        <v>213</v>
      </c>
      <c r="C84" s="95" t="s">
        <v>1745</v>
      </c>
      <c r="D84" s="9" t="str">
        <f t="shared" si="16"/>
        <v>N/A</v>
      </c>
      <c r="E84" s="96" t="s">
        <v>1745</v>
      </c>
      <c r="F84" s="9" t="str">
        <f t="shared" si="15"/>
        <v>N/A</v>
      </c>
      <c r="G84" s="96" t="s">
        <v>1745</v>
      </c>
      <c r="H84" s="9" t="str">
        <f t="shared" si="12"/>
        <v>N/A</v>
      </c>
      <c r="I84" s="10" t="s">
        <v>1745</v>
      </c>
      <c r="J84" s="10" t="s">
        <v>1745</v>
      </c>
      <c r="K84" s="9" t="str">
        <f t="shared" si="17"/>
        <v>N/A</v>
      </c>
    </row>
    <row r="85" spans="1:11" x14ac:dyDescent="0.2">
      <c r="A85" s="89" t="s">
        <v>905</v>
      </c>
      <c r="B85" s="35" t="s">
        <v>213</v>
      </c>
      <c r="C85" s="95">
        <v>438.61520168999999</v>
      </c>
      <c r="D85" s="9" t="str">
        <f t="shared" si="16"/>
        <v>N/A</v>
      </c>
      <c r="E85" s="96">
        <v>322.17633387000001</v>
      </c>
      <c r="F85" s="9" t="str">
        <f t="shared" si="15"/>
        <v>N/A</v>
      </c>
      <c r="G85" s="96">
        <v>339.01166309000001</v>
      </c>
      <c r="H85" s="9" t="str">
        <f t="shared" si="12"/>
        <v>N/A</v>
      </c>
      <c r="I85" s="10">
        <v>-26.5</v>
      </c>
      <c r="J85" s="10">
        <v>5.226</v>
      </c>
      <c r="K85" s="9" t="str">
        <f t="shared" si="17"/>
        <v>Yes</v>
      </c>
    </row>
    <row r="86" spans="1:11" ht="25.5" x14ac:dyDescent="0.2">
      <c r="A86" s="89" t="s">
        <v>906</v>
      </c>
      <c r="B86" s="35" t="s">
        <v>213</v>
      </c>
      <c r="C86" s="97">
        <v>344.37645880999997</v>
      </c>
      <c r="D86" s="9" t="str">
        <f t="shared" si="16"/>
        <v>N/A</v>
      </c>
      <c r="E86" s="97">
        <v>340.13752340000002</v>
      </c>
      <c r="F86" s="9" t="str">
        <f t="shared" si="15"/>
        <v>N/A</v>
      </c>
      <c r="G86" s="97">
        <v>349.95736225000002</v>
      </c>
      <c r="H86" s="9" t="str">
        <f t="shared" si="12"/>
        <v>N/A</v>
      </c>
      <c r="I86" s="10">
        <v>-1.23</v>
      </c>
      <c r="J86" s="10">
        <v>2.887</v>
      </c>
      <c r="K86" s="9" t="str">
        <f t="shared" si="17"/>
        <v>Yes</v>
      </c>
    </row>
    <row r="87" spans="1:11" x14ac:dyDescent="0.2">
      <c r="A87" s="89" t="s">
        <v>32</v>
      </c>
      <c r="B87" s="35" t="s">
        <v>266</v>
      </c>
      <c r="C87" s="88">
        <v>97.111376819</v>
      </c>
      <c r="D87" s="9" t="str">
        <f>IF($B87="N/A","N/A",IF(C87&gt;60,"Yes","No"))</f>
        <v>Yes</v>
      </c>
      <c r="E87" s="8">
        <v>97.057735546000004</v>
      </c>
      <c r="F87" s="9" t="str">
        <f>IF($B87="N/A","N/A",IF(E87&gt;60,"Yes","No"))</f>
        <v>Yes</v>
      </c>
      <c r="G87" s="8">
        <v>97.366556887000002</v>
      </c>
      <c r="H87" s="9" t="str">
        <f>IF($B87="N/A","N/A",IF(G87&gt;60,"Yes","No"))</f>
        <v>Yes</v>
      </c>
      <c r="I87" s="10">
        <v>-5.5E-2</v>
      </c>
      <c r="J87" s="10">
        <v>0.31819999999999998</v>
      </c>
      <c r="K87" s="9" t="str">
        <f t="shared" ref="K87:K105" si="18">IF(J87="Div by 0", "N/A", IF(J87="N/A","N/A", IF(J87&gt;30, "No", IF(J87&lt;-30, "No", "Yes"))))</f>
        <v>Yes</v>
      </c>
    </row>
    <row r="88" spans="1:11" x14ac:dyDescent="0.2">
      <c r="A88" s="89" t="s">
        <v>39</v>
      </c>
      <c r="B88" s="35" t="s">
        <v>267</v>
      </c>
      <c r="C88" s="88">
        <v>99.119943814999999</v>
      </c>
      <c r="D88" s="9" t="str">
        <f>IF($B88="N/A","N/A",IF(C88&gt;100,"No",IF(C88&lt;85,"No","Yes")))</f>
        <v>Yes</v>
      </c>
      <c r="E88" s="8">
        <v>98.945422133999998</v>
      </c>
      <c r="F88" s="9" t="str">
        <f>IF($B88="N/A","N/A",IF(E88&gt;100,"No",IF(E88&lt;85,"No","Yes")))</f>
        <v>Yes</v>
      </c>
      <c r="G88" s="8">
        <v>99.029327451</v>
      </c>
      <c r="H88" s="9" t="str">
        <f>IF($B88="N/A","N/A",IF(G88&gt;100,"No",IF(G88&lt;85,"No","Yes")))</f>
        <v>Yes</v>
      </c>
      <c r="I88" s="10">
        <v>-0.17599999999999999</v>
      </c>
      <c r="J88" s="10">
        <v>8.48E-2</v>
      </c>
      <c r="K88" s="9" t="str">
        <f t="shared" si="18"/>
        <v>Yes</v>
      </c>
    </row>
    <row r="89" spans="1:11" x14ac:dyDescent="0.2">
      <c r="A89" s="89" t="s">
        <v>907</v>
      </c>
      <c r="B89" s="35" t="s">
        <v>213</v>
      </c>
      <c r="C89" s="88">
        <v>30.398569939000001</v>
      </c>
      <c r="D89" s="9" t="str">
        <f>IF($B89="N/A","N/A",IF(C89&gt;15,"No",IF(C89&lt;-15,"No","Yes")))</f>
        <v>N/A</v>
      </c>
      <c r="E89" s="8">
        <v>30.261936104</v>
      </c>
      <c r="F89" s="9" t="str">
        <f>IF($B89="N/A","N/A",IF(E89&gt;15,"No",IF(E89&lt;-15,"No","Yes")))</f>
        <v>N/A</v>
      </c>
      <c r="G89" s="8">
        <v>31.276211478</v>
      </c>
      <c r="H89" s="9" t="str">
        <f>IF($B89="N/A","N/A",IF(G89&gt;15,"No",IF(G89&lt;-15,"No","Yes")))</f>
        <v>N/A</v>
      </c>
      <c r="I89" s="10">
        <v>-0.44900000000000001</v>
      </c>
      <c r="J89" s="10">
        <v>3.3519999999999999</v>
      </c>
      <c r="K89" s="9" t="str">
        <f t="shared" si="18"/>
        <v>Yes</v>
      </c>
    </row>
    <row r="90" spans="1:11" x14ac:dyDescent="0.2">
      <c r="A90" s="89" t="s">
        <v>848</v>
      </c>
      <c r="B90" s="35" t="s">
        <v>268</v>
      </c>
      <c r="C90" s="88">
        <v>13.044955337999999</v>
      </c>
      <c r="D90" s="9" t="str">
        <f>IF($B90="N/A","N/A",IF(C90&gt;25,"No",IF(C90&lt;5,"No","Yes")))</f>
        <v>Yes</v>
      </c>
      <c r="E90" s="8">
        <v>15.457181472</v>
      </c>
      <c r="F90" s="9" t="str">
        <f>IF($B90="N/A","N/A",IF(E90&gt;25,"No",IF(E90&lt;5,"No","Yes")))</f>
        <v>Yes</v>
      </c>
      <c r="G90" s="8">
        <v>14.68746953</v>
      </c>
      <c r="H90" s="9" t="str">
        <f>IF($B90="N/A","N/A",IF(G90&gt;25,"No",IF(G90&lt;5,"No","Yes")))</f>
        <v>Yes</v>
      </c>
      <c r="I90" s="10">
        <v>18.489999999999998</v>
      </c>
      <c r="J90" s="10">
        <v>-4.9800000000000004</v>
      </c>
      <c r="K90" s="9" t="str">
        <f t="shared" si="18"/>
        <v>Yes</v>
      </c>
    </row>
    <row r="91" spans="1:11" x14ac:dyDescent="0.2">
      <c r="A91" s="89" t="s">
        <v>849</v>
      </c>
      <c r="B91" s="35" t="s">
        <v>269</v>
      </c>
      <c r="C91" s="88">
        <v>44.299575763999997</v>
      </c>
      <c r="D91" s="9" t="str">
        <f>IF($B91="N/A","N/A",IF(C91&gt;70,"No",IF(C91&lt;40,"No","Yes")))</f>
        <v>Yes</v>
      </c>
      <c r="E91" s="8">
        <v>33.205122242000002</v>
      </c>
      <c r="F91" s="9" t="str">
        <f>IF($B91="N/A","N/A",IF(E91&gt;70,"No",IF(E91&lt;40,"No","Yes")))</f>
        <v>No</v>
      </c>
      <c r="G91" s="8">
        <v>31.622398035</v>
      </c>
      <c r="H91" s="9" t="str">
        <f>IF($B91="N/A","N/A",IF(G91&gt;70,"No",IF(G91&lt;40,"No","Yes")))</f>
        <v>No</v>
      </c>
      <c r="I91" s="10">
        <v>-25</v>
      </c>
      <c r="J91" s="10">
        <v>-4.7699999999999996</v>
      </c>
      <c r="K91" s="9" t="str">
        <f t="shared" si="18"/>
        <v>Yes</v>
      </c>
    </row>
    <row r="92" spans="1:11" x14ac:dyDescent="0.2">
      <c r="A92" s="89" t="s">
        <v>850</v>
      </c>
      <c r="B92" s="35" t="s">
        <v>270</v>
      </c>
      <c r="C92" s="88">
        <v>42.655468898000002</v>
      </c>
      <c r="D92" s="9" t="str">
        <f>IF($B92="N/A","N/A",IF(C92&gt;55,"No",IF(C92&lt;20,"No","Yes")))</f>
        <v>Yes</v>
      </c>
      <c r="E92" s="8">
        <v>51.337696286000003</v>
      </c>
      <c r="F92" s="9" t="str">
        <f>IF($B92="N/A","N/A",IF(E92&gt;55,"No",IF(E92&lt;20,"No","Yes")))</f>
        <v>Yes</v>
      </c>
      <c r="G92" s="8">
        <v>53.690132435000002</v>
      </c>
      <c r="H92" s="9" t="str">
        <f>IF($B92="N/A","N/A",IF(G92&gt;55,"No",IF(G92&lt;20,"No","Yes")))</f>
        <v>Yes</v>
      </c>
      <c r="I92" s="10">
        <v>20.350000000000001</v>
      </c>
      <c r="J92" s="10">
        <v>4.5819999999999999</v>
      </c>
      <c r="K92" s="9" t="str">
        <f t="shared" si="18"/>
        <v>Yes</v>
      </c>
    </row>
    <row r="93" spans="1:11" x14ac:dyDescent="0.2">
      <c r="A93" s="89" t="s">
        <v>163</v>
      </c>
      <c r="B93" s="35" t="s">
        <v>246</v>
      </c>
      <c r="C93" s="88">
        <v>96.285092946000006</v>
      </c>
      <c r="D93" s="9" t="str">
        <f>IF($B93="N/A","N/A",IF(C93&gt;95,"Yes","No"))</f>
        <v>Yes</v>
      </c>
      <c r="E93" s="8">
        <v>97.511091747999998</v>
      </c>
      <c r="F93" s="9" t="str">
        <f>IF($B93="N/A","N/A",IF(E93&gt;95,"Yes","No"))</f>
        <v>Yes</v>
      </c>
      <c r="G93" s="8">
        <v>96.746792245999998</v>
      </c>
      <c r="H93" s="9" t="str">
        <f>IF($B93="N/A","N/A",IF(G93&gt;95,"Yes","No"))</f>
        <v>Yes</v>
      </c>
      <c r="I93" s="10">
        <v>1.2729999999999999</v>
      </c>
      <c r="J93" s="10">
        <v>-0.78400000000000003</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908</v>
      </c>
      <c r="B96" s="35" t="s">
        <v>213</v>
      </c>
      <c r="C96" s="88">
        <v>89.838012328000005</v>
      </c>
      <c r="D96" s="9" t="str">
        <f>IF($B96="N/A","N/A",IF(C96&gt;15,"No",IF(C96&lt;-15,"No","Yes")))</f>
        <v>N/A</v>
      </c>
      <c r="E96" s="8">
        <v>94.250673348999996</v>
      </c>
      <c r="F96" s="9" t="str">
        <f>IF($B96="N/A","N/A",IF(E96&gt;15,"No",IF(E96&lt;-15,"No","Yes")))</f>
        <v>N/A</v>
      </c>
      <c r="G96" s="8">
        <v>96.098672918000005</v>
      </c>
      <c r="H96" s="9" t="str">
        <f>IF($B96="N/A","N/A",IF(G96&gt;15,"No",IF(G96&lt;-15,"No","Yes")))</f>
        <v>N/A</v>
      </c>
      <c r="I96" s="10">
        <v>4.9119999999999999</v>
      </c>
      <c r="J96" s="10">
        <v>1.9610000000000001</v>
      </c>
      <c r="K96" s="9" t="str">
        <f t="shared" si="18"/>
        <v>Yes</v>
      </c>
    </row>
    <row r="97" spans="1:11" x14ac:dyDescent="0.2">
      <c r="A97" s="89" t="s">
        <v>909</v>
      </c>
      <c r="B97" s="35" t="s">
        <v>213</v>
      </c>
      <c r="C97" s="88">
        <v>95.443891984000004</v>
      </c>
      <c r="D97" s="9" t="str">
        <f>IF($B97="N/A","N/A",IF(C97&gt;15,"No",IF(C97&lt;-15,"No","Yes")))</f>
        <v>N/A</v>
      </c>
      <c r="E97" s="8">
        <v>93.989831913000003</v>
      </c>
      <c r="F97" s="9" t="str">
        <f>IF($B97="N/A","N/A",IF(E97&gt;15,"No",IF(E97&lt;-15,"No","Yes")))</f>
        <v>N/A</v>
      </c>
      <c r="G97" s="8">
        <v>95.826392932999994</v>
      </c>
      <c r="H97" s="9" t="str">
        <f>IF($B97="N/A","N/A",IF(G97&gt;15,"No",IF(G97&lt;-15,"No","Yes")))</f>
        <v>N/A</v>
      </c>
      <c r="I97" s="10">
        <v>-1.52</v>
      </c>
      <c r="J97" s="10">
        <v>1.954</v>
      </c>
      <c r="K97" s="9" t="str">
        <f t="shared" si="18"/>
        <v>Yes</v>
      </c>
    </row>
    <row r="98" spans="1:11" x14ac:dyDescent="0.2">
      <c r="A98" s="89" t="s">
        <v>43</v>
      </c>
      <c r="B98" s="35" t="s">
        <v>223</v>
      </c>
      <c r="C98" s="88">
        <v>97.377154937</v>
      </c>
      <c r="D98" s="9" t="str">
        <f>IF($B98="N/A","N/A",IF(C98&gt;100,"No",IF(C98&lt;98,"No","Yes")))</f>
        <v>No</v>
      </c>
      <c r="E98" s="8">
        <v>98.073797024000001</v>
      </c>
      <c r="F98" s="9" t="str">
        <f>IF($B98="N/A","N/A",IF(E98&gt;100,"No",IF(E98&lt;98,"No","Yes")))</f>
        <v>Yes</v>
      </c>
      <c r="G98" s="8">
        <v>97.110734827000002</v>
      </c>
      <c r="H98" s="9" t="str">
        <f>IF($B98="N/A","N/A",IF(G98&gt;100,"No",IF(G98&lt;98,"No","Yes")))</f>
        <v>No</v>
      </c>
      <c r="I98" s="10">
        <v>0.71540000000000004</v>
      </c>
      <c r="J98" s="10">
        <v>-0.98199999999999998</v>
      </c>
      <c r="K98" s="9" t="str">
        <f t="shared" si="18"/>
        <v>Yes</v>
      </c>
    </row>
    <row r="99" spans="1:11" x14ac:dyDescent="0.2">
      <c r="A99" s="89" t="s">
        <v>44</v>
      </c>
      <c r="B99" s="35" t="s">
        <v>213</v>
      </c>
      <c r="C99" s="88">
        <v>19.387967025999998</v>
      </c>
      <c r="D99" s="9" t="str">
        <f>IF($B99="N/A","N/A",IF(C99&gt;15,"No",IF(C99&lt;-15,"No","Yes")))</f>
        <v>N/A</v>
      </c>
      <c r="E99" s="8">
        <v>27.372173156999999</v>
      </c>
      <c r="F99" s="9" t="str">
        <f>IF($B99="N/A","N/A",IF(E99&gt;15,"No",IF(E99&lt;-15,"No","Yes")))</f>
        <v>N/A</v>
      </c>
      <c r="G99" s="8">
        <v>28.169296783</v>
      </c>
      <c r="H99" s="9" t="str">
        <f>IF($B99="N/A","N/A",IF(G99&gt;15,"No",IF(G99&lt;-15,"No","Yes")))</f>
        <v>N/A</v>
      </c>
      <c r="I99" s="10">
        <v>41.18</v>
      </c>
      <c r="J99" s="10">
        <v>2.9119999999999999</v>
      </c>
      <c r="K99" s="9" t="str">
        <f t="shared" si="18"/>
        <v>Yes</v>
      </c>
    </row>
    <row r="100" spans="1:11" x14ac:dyDescent="0.2">
      <c r="A100" s="89" t="s">
        <v>45</v>
      </c>
      <c r="B100" s="35" t="s">
        <v>213</v>
      </c>
      <c r="C100" s="88">
        <v>80.612022095</v>
      </c>
      <c r="D100" s="9" t="str">
        <f>IF($B100="N/A","N/A",IF(C100&gt;15,"No",IF(C100&lt;-15,"No","Yes")))</f>
        <v>N/A</v>
      </c>
      <c r="E100" s="8">
        <v>72.627818516000005</v>
      </c>
      <c r="F100" s="9" t="str">
        <f>IF($B100="N/A","N/A",IF(E100&gt;15,"No",IF(E100&lt;-15,"No","Yes")))</f>
        <v>N/A</v>
      </c>
      <c r="G100" s="8">
        <v>71.830687010999995</v>
      </c>
      <c r="H100" s="9" t="str">
        <f>IF($B100="N/A","N/A",IF(G100&gt;15,"No",IF(G100&lt;-15,"No","Yes")))</f>
        <v>N/A</v>
      </c>
      <c r="I100" s="10">
        <v>-9.9</v>
      </c>
      <c r="J100" s="10">
        <v>-1.1000000000000001</v>
      </c>
      <c r="K100" s="9" t="str">
        <f t="shared" si="18"/>
        <v>Yes</v>
      </c>
    </row>
    <row r="101" spans="1:11" x14ac:dyDescent="0.2">
      <c r="A101" s="89" t="s">
        <v>355</v>
      </c>
      <c r="B101" s="35" t="s">
        <v>213</v>
      </c>
      <c r="C101" s="88">
        <v>99.999989120999999</v>
      </c>
      <c r="D101" s="9" t="str">
        <f>IF($B101="N/A","N/A",IF(C101&gt;15,"No",IF(C101&lt;-15,"No","Yes")))</f>
        <v>N/A</v>
      </c>
      <c r="E101" s="8">
        <v>99.999991672999997</v>
      </c>
      <c r="F101" s="9" t="str">
        <f>IF($B101="N/A","N/A",IF(E101&gt;15,"No",IF(E101&lt;-15,"No","Yes")))</f>
        <v>N/A</v>
      </c>
      <c r="G101" s="8">
        <v>99.999983794000002</v>
      </c>
      <c r="H101" s="9" t="str">
        <f>IF($B101="N/A","N/A",IF(G101&gt;15,"No",IF(G101&lt;-15,"No","Yes")))</f>
        <v>N/A</v>
      </c>
      <c r="I101" s="10">
        <v>0</v>
      </c>
      <c r="J101" s="10">
        <v>0</v>
      </c>
      <c r="K101" s="9" t="str">
        <f t="shared" si="18"/>
        <v>Yes</v>
      </c>
    </row>
    <row r="102" spans="1:11" x14ac:dyDescent="0.2">
      <c r="A102" s="89" t="s">
        <v>46</v>
      </c>
      <c r="B102" s="35" t="s">
        <v>213</v>
      </c>
      <c r="C102" s="88">
        <v>1.0879299999999999E-5</v>
      </c>
      <c r="D102" s="9" t="str">
        <f>IF($B102="N/A","N/A",IF(C102&gt;15,"No",IF(C102&lt;-15,"No","Yes")))</f>
        <v>N/A</v>
      </c>
      <c r="E102" s="8">
        <v>0</v>
      </c>
      <c r="F102" s="9" t="str">
        <f>IF($B102="N/A","N/A",IF(E102&gt;15,"No",IF(E102&lt;-15,"No","Yes")))</f>
        <v>N/A</v>
      </c>
      <c r="G102" s="8">
        <v>0</v>
      </c>
      <c r="H102" s="9" t="str">
        <f>IF($B102="N/A","N/A",IF(G102&gt;15,"No",IF(G102&lt;-15,"No","Yes")))</f>
        <v>N/A</v>
      </c>
      <c r="I102" s="10">
        <v>-100</v>
      </c>
      <c r="J102" s="10" t="s">
        <v>1745</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1745</v>
      </c>
      <c r="J103" s="10" t="s">
        <v>1745</v>
      </c>
      <c r="K103" s="9" t="str">
        <f t="shared" si="18"/>
        <v>N/A</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910</v>
      </c>
      <c r="B107" s="35" t="s">
        <v>213</v>
      </c>
      <c r="C107" s="98">
        <v>47.331797225000003</v>
      </c>
      <c r="D107" s="9" t="str">
        <f t="shared" ref="D107:D130" si="19">IF($B107="N/A","N/A",IF(C107&gt;15,"No",IF(C107&lt;-15,"No","Yes")))</f>
        <v>N/A</v>
      </c>
      <c r="E107" s="9">
        <v>70.412647758999995</v>
      </c>
      <c r="F107" s="9" t="str">
        <f t="shared" ref="F107:F130" si="20">IF($B107="N/A","N/A",IF(E107&gt;15,"No",IF(E107&lt;-15,"No","Yes")))</f>
        <v>N/A</v>
      </c>
      <c r="G107" s="8">
        <v>71.791293535999998</v>
      </c>
      <c r="H107" s="9" t="str">
        <f t="shared" ref="H107:H130" si="21">IF($B107="N/A","N/A",IF(G107&gt;15,"No",IF(G107&lt;-15,"No","Yes")))</f>
        <v>N/A</v>
      </c>
      <c r="I107" s="10">
        <v>48.76</v>
      </c>
      <c r="J107" s="10">
        <v>1.958</v>
      </c>
      <c r="K107" s="9" t="str">
        <f t="shared" ref="K107:K130" si="22">IF(J107="Div by 0", "N/A", IF(J107="N/A","N/A", IF(J107&gt;30, "No", IF(J107&lt;-30, "No", "Yes"))))</f>
        <v>Yes</v>
      </c>
    </row>
    <row r="108" spans="1:11" x14ac:dyDescent="0.2">
      <c r="A108" s="89" t="s">
        <v>911</v>
      </c>
      <c r="B108" s="35" t="s">
        <v>213</v>
      </c>
      <c r="C108" s="98">
        <v>38.793451972</v>
      </c>
      <c r="D108" s="35" t="s">
        <v>213</v>
      </c>
      <c r="E108" s="9">
        <v>7.1705253271</v>
      </c>
      <c r="F108" s="35" t="s">
        <v>213</v>
      </c>
      <c r="G108" s="8">
        <v>6.3874265922999998</v>
      </c>
      <c r="H108" s="35" t="s">
        <v>213</v>
      </c>
      <c r="I108" s="10">
        <v>-81.5</v>
      </c>
      <c r="J108" s="10">
        <v>-10.9</v>
      </c>
      <c r="K108" s="9" t="str">
        <f t="shared" si="22"/>
        <v>Yes</v>
      </c>
    </row>
    <row r="109" spans="1:11" x14ac:dyDescent="0.2">
      <c r="A109" s="89" t="s">
        <v>912</v>
      </c>
      <c r="B109" s="35" t="s">
        <v>213</v>
      </c>
      <c r="C109" s="98">
        <v>24.075657079999999</v>
      </c>
      <c r="D109" s="9" t="str">
        <f t="shared" si="19"/>
        <v>N/A</v>
      </c>
      <c r="E109" s="9">
        <v>1.3364496210000001</v>
      </c>
      <c r="F109" s="9" t="str">
        <f t="shared" si="20"/>
        <v>N/A</v>
      </c>
      <c r="G109" s="8">
        <v>0.99338262330000004</v>
      </c>
      <c r="H109" s="9" t="str">
        <f t="shared" si="21"/>
        <v>N/A</v>
      </c>
      <c r="I109" s="10">
        <v>-94.4</v>
      </c>
      <c r="J109" s="10">
        <v>-25.7</v>
      </c>
      <c r="K109" s="9" t="str">
        <f t="shared" si="22"/>
        <v>Yes</v>
      </c>
    </row>
    <row r="110" spans="1:11" x14ac:dyDescent="0.2">
      <c r="A110" s="89" t="s">
        <v>913</v>
      </c>
      <c r="B110" s="35" t="s">
        <v>213</v>
      </c>
      <c r="C110" s="98">
        <v>0.37214487759999998</v>
      </c>
      <c r="D110" s="9" t="str">
        <f t="shared" si="19"/>
        <v>N/A</v>
      </c>
      <c r="E110" s="9">
        <v>1.5662089899999999E-2</v>
      </c>
      <c r="F110" s="9" t="str">
        <f t="shared" si="20"/>
        <v>N/A</v>
      </c>
      <c r="G110" s="8">
        <v>2.23741181E-2</v>
      </c>
      <c r="H110" s="9" t="str">
        <f t="shared" si="21"/>
        <v>N/A</v>
      </c>
      <c r="I110" s="10">
        <v>-95.8</v>
      </c>
      <c r="J110" s="10">
        <v>42.86</v>
      </c>
      <c r="K110" s="9" t="str">
        <f t="shared" si="22"/>
        <v>No</v>
      </c>
    </row>
    <row r="111" spans="1:11" x14ac:dyDescent="0.2">
      <c r="A111" s="89" t="s">
        <v>914</v>
      </c>
      <c r="B111" s="35" t="s">
        <v>213</v>
      </c>
      <c r="C111" s="98">
        <v>8.6997723177000008</v>
      </c>
      <c r="D111" s="9" t="str">
        <f t="shared" si="19"/>
        <v>N/A</v>
      </c>
      <c r="E111" s="9">
        <v>0.20463831699999999</v>
      </c>
      <c r="F111" s="9" t="str">
        <f t="shared" si="20"/>
        <v>N/A</v>
      </c>
      <c r="G111" s="8">
        <v>0.15407096840000001</v>
      </c>
      <c r="H111" s="9" t="str">
        <f t="shared" si="21"/>
        <v>N/A</v>
      </c>
      <c r="I111" s="10">
        <v>-97.6</v>
      </c>
      <c r="J111" s="10">
        <v>-24.7</v>
      </c>
      <c r="K111" s="9" t="str">
        <f t="shared" si="22"/>
        <v>Yes</v>
      </c>
    </row>
    <row r="112" spans="1:11" x14ac:dyDescent="0.2">
      <c r="A112" s="89" t="s">
        <v>915</v>
      </c>
      <c r="B112" s="35" t="s">
        <v>213</v>
      </c>
      <c r="C112" s="98">
        <v>0.73056732859999995</v>
      </c>
      <c r="D112" s="9" t="str">
        <f t="shared" si="19"/>
        <v>N/A</v>
      </c>
      <c r="E112" s="9">
        <v>0.15560598889999999</v>
      </c>
      <c r="F112" s="9" t="str">
        <f t="shared" si="20"/>
        <v>N/A</v>
      </c>
      <c r="G112" s="8">
        <v>0.1082879096</v>
      </c>
      <c r="H112" s="9" t="str">
        <f t="shared" si="21"/>
        <v>N/A</v>
      </c>
      <c r="I112" s="10">
        <v>-78.7</v>
      </c>
      <c r="J112" s="10">
        <v>-30.4</v>
      </c>
      <c r="K112" s="9" t="str">
        <f t="shared" si="22"/>
        <v>No</v>
      </c>
    </row>
    <row r="113" spans="1:11" x14ac:dyDescent="0.2">
      <c r="A113" s="89" t="s">
        <v>916</v>
      </c>
      <c r="B113" s="35" t="s">
        <v>213</v>
      </c>
      <c r="C113" s="98">
        <v>3.6662999999999998E-5</v>
      </c>
      <c r="D113" s="9" t="str">
        <f t="shared" si="19"/>
        <v>N/A</v>
      </c>
      <c r="E113" s="9">
        <v>7.3073500000000004E-5</v>
      </c>
      <c r="F113" s="9" t="str">
        <f t="shared" si="20"/>
        <v>N/A</v>
      </c>
      <c r="G113" s="8">
        <v>7.8395648999999996E-6</v>
      </c>
      <c r="H113" s="9" t="str">
        <f t="shared" si="21"/>
        <v>N/A</v>
      </c>
      <c r="I113" s="10">
        <v>99.31</v>
      </c>
      <c r="J113" s="10">
        <v>-89.3</v>
      </c>
      <c r="K113" s="9" t="str">
        <f t="shared" si="22"/>
        <v>No</v>
      </c>
    </row>
    <row r="114" spans="1:11" x14ac:dyDescent="0.2">
      <c r="A114" s="89" t="s">
        <v>917</v>
      </c>
      <c r="B114" s="35" t="s">
        <v>213</v>
      </c>
      <c r="C114" s="98">
        <v>2.6377437019999999</v>
      </c>
      <c r="D114" s="9" t="str">
        <f t="shared" si="19"/>
        <v>N/A</v>
      </c>
      <c r="E114" s="9">
        <v>4.4125035603000002</v>
      </c>
      <c r="F114" s="9" t="str">
        <f t="shared" si="20"/>
        <v>N/A</v>
      </c>
      <c r="G114" s="8">
        <v>4.1965504346999998</v>
      </c>
      <c r="H114" s="9" t="str">
        <f t="shared" si="21"/>
        <v>N/A</v>
      </c>
      <c r="I114" s="10">
        <v>67.28</v>
      </c>
      <c r="J114" s="10">
        <v>-4.8899999999999997</v>
      </c>
      <c r="K114" s="9" t="str">
        <f t="shared" si="22"/>
        <v>Yes</v>
      </c>
    </row>
    <row r="115" spans="1:11" x14ac:dyDescent="0.2">
      <c r="A115" s="89" t="s">
        <v>918</v>
      </c>
      <c r="B115" s="35" t="s">
        <v>213</v>
      </c>
      <c r="C115" s="98">
        <v>5.91164234E-2</v>
      </c>
      <c r="D115" s="9" t="str">
        <f t="shared" si="19"/>
        <v>N/A</v>
      </c>
      <c r="E115" s="9">
        <v>5.6420872300000001E-2</v>
      </c>
      <c r="F115" s="9" t="str">
        <f t="shared" si="20"/>
        <v>N/A</v>
      </c>
      <c r="G115" s="8">
        <v>4.0060175999999999E-3</v>
      </c>
      <c r="H115" s="9" t="str">
        <f t="shared" si="21"/>
        <v>N/A</v>
      </c>
      <c r="I115" s="10">
        <v>-4.5599999999999996</v>
      </c>
      <c r="J115" s="10">
        <v>-92.9</v>
      </c>
      <c r="K115" s="9" t="str">
        <f t="shared" si="22"/>
        <v>No</v>
      </c>
    </row>
    <row r="116" spans="1:11" x14ac:dyDescent="0.2">
      <c r="A116" s="89" t="s">
        <v>919</v>
      </c>
      <c r="B116" s="35" t="s">
        <v>213</v>
      </c>
      <c r="C116" s="98">
        <v>0.1576874422</v>
      </c>
      <c r="D116" s="9" t="str">
        <f t="shared" si="19"/>
        <v>N/A</v>
      </c>
      <c r="E116" s="9">
        <v>0.1511485045</v>
      </c>
      <c r="F116" s="9" t="str">
        <f t="shared" si="20"/>
        <v>N/A</v>
      </c>
      <c r="G116" s="8">
        <v>0.1610795394</v>
      </c>
      <c r="H116" s="9" t="str">
        <f t="shared" si="21"/>
        <v>N/A</v>
      </c>
      <c r="I116" s="10">
        <v>-4.1500000000000004</v>
      </c>
      <c r="J116" s="10">
        <v>6.57</v>
      </c>
      <c r="K116" s="9" t="str">
        <f t="shared" si="22"/>
        <v>Yes</v>
      </c>
    </row>
    <row r="117" spans="1:11" x14ac:dyDescent="0.2">
      <c r="A117" s="89" t="s">
        <v>920</v>
      </c>
      <c r="B117" s="35" t="s">
        <v>213</v>
      </c>
      <c r="C117" s="98">
        <v>0.20785286289999999</v>
      </c>
      <c r="D117" s="9" t="str">
        <f t="shared" si="19"/>
        <v>N/A</v>
      </c>
      <c r="E117" s="9">
        <v>0.2599549672</v>
      </c>
      <c r="F117" s="9" t="str">
        <f t="shared" si="20"/>
        <v>N/A</v>
      </c>
      <c r="G117" s="8">
        <v>0.25750618739999998</v>
      </c>
      <c r="H117" s="9" t="str">
        <f t="shared" si="21"/>
        <v>N/A</v>
      </c>
      <c r="I117" s="10">
        <v>25.07</v>
      </c>
      <c r="J117" s="10">
        <v>-0.94199999999999995</v>
      </c>
      <c r="K117" s="9" t="str">
        <f t="shared" si="22"/>
        <v>Yes</v>
      </c>
    </row>
    <row r="118" spans="1:11" x14ac:dyDescent="0.2">
      <c r="A118" s="89" t="s">
        <v>921</v>
      </c>
      <c r="B118" s="35" t="s">
        <v>213</v>
      </c>
      <c r="C118" s="98">
        <v>1.8528732745000001</v>
      </c>
      <c r="D118" s="9" t="str">
        <f t="shared" si="19"/>
        <v>N/A</v>
      </c>
      <c r="E118" s="9">
        <v>0.5780683325</v>
      </c>
      <c r="F118" s="9" t="str">
        <f t="shared" si="20"/>
        <v>N/A</v>
      </c>
      <c r="G118" s="8">
        <v>0.49016095409999999</v>
      </c>
      <c r="H118" s="9" t="str">
        <f t="shared" si="21"/>
        <v>N/A</v>
      </c>
      <c r="I118" s="10">
        <v>-68.8</v>
      </c>
      <c r="J118" s="10">
        <v>-15.2</v>
      </c>
      <c r="K118" s="9" t="str">
        <f t="shared" si="22"/>
        <v>Yes</v>
      </c>
    </row>
    <row r="119" spans="1:11" x14ac:dyDescent="0.2">
      <c r="A119" s="89" t="s">
        <v>922</v>
      </c>
      <c r="B119" s="35" t="s">
        <v>213</v>
      </c>
      <c r="C119" s="98">
        <v>13.874750803</v>
      </c>
      <c r="D119" s="9" t="str">
        <f t="shared" si="19"/>
        <v>N/A</v>
      </c>
      <c r="E119" s="9">
        <v>22.416826914000001</v>
      </c>
      <c r="F119" s="9" t="str">
        <f t="shared" si="20"/>
        <v>N/A</v>
      </c>
      <c r="G119" s="8">
        <v>21.821279872000002</v>
      </c>
      <c r="H119" s="9" t="str">
        <f t="shared" si="21"/>
        <v>N/A</v>
      </c>
      <c r="I119" s="10">
        <v>61.57</v>
      </c>
      <c r="J119" s="10">
        <v>-2.66</v>
      </c>
      <c r="K119" s="9" t="str">
        <f t="shared" si="22"/>
        <v>Yes</v>
      </c>
    </row>
    <row r="120" spans="1:11" x14ac:dyDescent="0.2">
      <c r="A120" s="89" t="s">
        <v>923</v>
      </c>
      <c r="B120" s="35" t="s">
        <v>213</v>
      </c>
      <c r="C120" s="98">
        <v>5.9053834494000004</v>
      </c>
      <c r="D120" s="9" t="str">
        <f t="shared" si="19"/>
        <v>N/A</v>
      </c>
      <c r="E120" s="9">
        <v>8.7505533289000006</v>
      </c>
      <c r="F120" s="9" t="str">
        <f t="shared" si="20"/>
        <v>N/A</v>
      </c>
      <c r="G120" s="8">
        <v>7.9314288939999997</v>
      </c>
      <c r="H120" s="9" t="str">
        <f t="shared" si="21"/>
        <v>N/A</v>
      </c>
      <c r="I120" s="10">
        <v>48.18</v>
      </c>
      <c r="J120" s="10">
        <v>-9.36</v>
      </c>
      <c r="K120" s="9" t="str">
        <f t="shared" si="22"/>
        <v>Yes</v>
      </c>
    </row>
    <row r="121" spans="1:11" x14ac:dyDescent="0.2">
      <c r="A121" s="89" t="s">
        <v>924</v>
      </c>
      <c r="B121" s="35" t="s">
        <v>213</v>
      </c>
      <c r="C121" s="98">
        <v>0</v>
      </c>
      <c r="D121" s="9" t="str">
        <f t="shared" si="19"/>
        <v>N/A</v>
      </c>
      <c r="E121" s="9">
        <v>0</v>
      </c>
      <c r="F121" s="9" t="str">
        <f t="shared" si="20"/>
        <v>N/A</v>
      </c>
      <c r="G121" s="8">
        <v>0</v>
      </c>
      <c r="H121" s="9" t="str">
        <f t="shared" si="21"/>
        <v>N/A</v>
      </c>
      <c r="I121" s="10" t="s">
        <v>1745</v>
      </c>
      <c r="J121" s="10" t="s">
        <v>1745</v>
      </c>
      <c r="K121" s="9" t="str">
        <f t="shared" si="22"/>
        <v>N/A</v>
      </c>
    </row>
    <row r="122" spans="1:11" x14ac:dyDescent="0.2">
      <c r="A122" s="89" t="s">
        <v>925</v>
      </c>
      <c r="B122" s="35" t="s">
        <v>213</v>
      </c>
      <c r="C122" s="98">
        <v>0</v>
      </c>
      <c r="D122" s="9" t="str">
        <f t="shared" si="19"/>
        <v>N/A</v>
      </c>
      <c r="E122" s="9">
        <v>0</v>
      </c>
      <c r="F122" s="9" t="str">
        <f t="shared" si="20"/>
        <v>N/A</v>
      </c>
      <c r="G122" s="8">
        <v>0</v>
      </c>
      <c r="H122" s="9" t="str">
        <f t="shared" si="21"/>
        <v>N/A</v>
      </c>
      <c r="I122" s="10" t="s">
        <v>1745</v>
      </c>
      <c r="J122" s="10" t="s">
        <v>1745</v>
      </c>
      <c r="K122" s="9" t="str">
        <f t="shared" si="22"/>
        <v>N/A</v>
      </c>
    </row>
    <row r="123" spans="1:11" x14ac:dyDescent="0.2">
      <c r="A123" s="89" t="s">
        <v>926</v>
      </c>
      <c r="B123" s="35" t="s">
        <v>213</v>
      </c>
      <c r="C123" s="98">
        <v>0.23542341780000001</v>
      </c>
      <c r="D123" s="9" t="str">
        <f t="shared" si="19"/>
        <v>N/A</v>
      </c>
      <c r="E123" s="9">
        <v>0.39823441399999998</v>
      </c>
      <c r="F123" s="9" t="str">
        <f t="shared" si="20"/>
        <v>N/A</v>
      </c>
      <c r="G123" s="8">
        <v>0.3796152498</v>
      </c>
      <c r="H123" s="9" t="str">
        <f t="shared" si="21"/>
        <v>N/A</v>
      </c>
      <c r="I123" s="10">
        <v>69.16</v>
      </c>
      <c r="J123" s="10">
        <v>-4.68</v>
      </c>
      <c r="K123" s="9" t="str">
        <f t="shared" si="22"/>
        <v>Yes</v>
      </c>
    </row>
    <row r="124" spans="1:11" x14ac:dyDescent="0.2">
      <c r="A124" s="89" t="s">
        <v>927</v>
      </c>
      <c r="B124" s="35" t="s">
        <v>213</v>
      </c>
      <c r="C124" s="98">
        <v>6.4192150007000004</v>
      </c>
      <c r="D124" s="9" t="str">
        <f t="shared" si="19"/>
        <v>N/A</v>
      </c>
      <c r="E124" s="9">
        <v>11.119604778999999</v>
      </c>
      <c r="F124" s="9" t="str">
        <f t="shared" si="20"/>
        <v>N/A</v>
      </c>
      <c r="G124" s="8">
        <v>11.074365328000001</v>
      </c>
      <c r="H124" s="9" t="str">
        <f t="shared" si="21"/>
        <v>N/A</v>
      </c>
      <c r="I124" s="10">
        <v>73.22</v>
      </c>
      <c r="J124" s="10">
        <v>-0.40699999999999997</v>
      </c>
      <c r="K124" s="9" t="str">
        <f t="shared" si="22"/>
        <v>Yes</v>
      </c>
    </row>
    <row r="125" spans="1:11" x14ac:dyDescent="0.2">
      <c r="A125" s="89" t="s">
        <v>928</v>
      </c>
      <c r="B125" s="35" t="s">
        <v>213</v>
      </c>
      <c r="C125" s="98">
        <v>1.0644832016000001</v>
      </c>
      <c r="D125" s="9" t="str">
        <f t="shared" si="19"/>
        <v>N/A</v>
      </c>
      <c r="E125" s="9">
        <v>1.7283753549</v>
      </c>
      <c r="F125" s="9" t="str">
        <f t="shared" si="20"/>
        <v>N/A</v>
      </c>
      <c r="G125" s="8">
        <v>1.7147088267999999</v>
      </c>
      <c r="H125" s="9" t="str">
        <f t="shared" si="21"/>
        <v>N/A</v>
      </c>
      <c r="I125" s="10">
        <v>62.37</v>
      </c>
      <c r="J125" s="10">
        <v>-0.79100000000000004</v>
      </c>
      <c r="K125" s="9" t="str">
        <f t="shared" si="22"/>
        <v>Yes</v>
      </c>
    </row>
    <row r="126" spans="1:11" x14ac:dyDescent="0.2">
      <c r="A126" s="89" t="s">
        <v>929</v>
      </c>
      <c r="B126" s="35" t="s">
        <v>213</v>
      </c>
      <c r="C126" s="98">
        <v>0</v>
      </c>
      <c r="D126" s="9" t="str">
        <f t="shared" si="19"/>
        <v>N/A</v>
      </c>
      <c r="E126" s="9">
        <v>0</v>
      </c>
      <c r="F126" s="9" t="str">
        <f t="shared" si="20"/>
        <v>N/A</v>
      </c>
      <c r="G126" s="8">
        <v>0</v>
      </c>
      <c r="H126" s="9" t="str">
        <f t="shared" si="21"/>
        <v>N/A</v>
      </c>
      <c r="I126" s="10" t="s">
        <v>1745</v>
      </c>
      <c r="J126" s="10" t="s">
        <v>1745</v>
      </c>
      <c r="K126" s="9" t="str">
        <f t="shared" si="22"/>
        <v>N/A</v>
      </c>
    </row>
    <row r="127" spans="1:11" x14ac:dyDescent="0.2">
      <c r="A127" s="89" t="s">
        <v>930</v>
      </c>
      <c r="B127" s="35" t="s">
        <v>213</v>
      </c>
      <c r="C127" s="98">
        <v>0</v>
      </c>
      <c r="D127" s="9" t="str">
        <f t="shared" si="19"/>
        <v>N/A</v>
      </c>
      <c r="E127" s="9">
        <v>0</v>
      </c>
      <c r="F127" s="9" t="str">
        <f t="shared" si="20"/>
        <v>N/A</v>
      </c>
      <c r="G127" s="8">
        <v>0</v>
      </c>
      <c r="H127" s="9" t="str">
        <f t="shared" si="21"/>
        <v>N/A</v>
      </c>
      <c r="I127" s="10" t="s">
        <v>1745</v>
      </c>
      <c r="J127" s="10" t="s">
        <v>1745</v>
      </c>
      <c r="K127" s="9" t="str">
        <f t="shared" si="22"/>
        <v>N/A</v>
      </c>
    </row>
    <row r="128" spans="1:11" x14ac:dyDescent="0.2">
      <c r="A128" s="89" t="s">
        <v>931</v>
      </c>
      <c r="B128" s="35" t="s">
        <v>213</v>
      </c>
      <c r="C128" s="98">
        <v>0</v>
      </c>
      <c r="D128" s="9" t="str">
        <f t="shared" si="19"/>
        <v>N/A</v>
      </c>
      <c r="E128" s="9">
        <v>0</v>
      </c>
      <c r="F128" s="9" t="str">
        <f t="shared" si="20"/>
        <v>N/A</v>
      </c>
      <c r="G128" s="8">
        <v>0.28167556589999998</v>
      </c>
      <c r="H128" s="9" t="str">
        <f t="shared" si="21"/>
        <v>N/A</v>
      </c>
      <c r="I128" s="10" t="s">
        <v>1745</v>
      </c>
      <c r="J128" s="10" t="s">
        <v>1745</v>
      </c>
      <c r="K128" s="9" t="str">
        <f t="shared" si="22"/>
        <v>N/A</v>
      </c>
    </row>
    <row r="129" spans="1:11" x14ac:dyDescent="0.2">
      <c r="A129" s="89" t="s">
        <v>932</v>
      </c>
      <c r="B129" s="35" t="s">
        <v>213</v>
      </c>
      <c r="C129" s="98">
        <v>0</v>
      </c>
      <c r="D129" s="9" t="str">
        <f t="shared" si="19"/>
        <v>N/A</v>
      </c>
      <c r="E129" s="9">
        <v>0</v>
      </c>
      <c r="F129" s="9" t="str">
        <f t="shared" si="20"/>
        <v>N/A</v>
      </c>
      <c r="G129" s="8">
        <v>0</v>
      </c>
      <c r="H129" s="9" t="str">
        <f t="shared" si="21"/>
        <v>N/A</v>
      </c>
      <c r="I129" s="10" t="s">
        <v>1745</v>
      </c>
      <c r="J129" s="10" t="s">
        <v>1745</v>
      </c>
      <c r="K129" s="9" t="str">
        <f t="shared" si="22"/>
        <v>N/A</v>
      </c>
    </row>
    <row r="130" spans="1:11" x14ac:dyDescent="0.2">
      <c r="A130" s="89" t="s">
        <v>933</v>
      </c>
      <c r="B130" s="35" t="s">
        <v>213</v>
      </c>
      <c r="C130" s="98">
        <v>0.25024573360000002</v>
      </c>
      <c r="D130" s="9" t="str">
        <f t="shared" si="19"/>
        <v>N/A</v>
      </c>
      <c r="E130" s="9">
        <v>0.42005903690000002</v>
      </c>
      <c r="F130" s="9" t="str">
        <f t="shared" si="20"/>
        <v>N/A</v>
      </c>
      <c r="G130" s="8">
        <v>0.4394860068</v>
      </c>
      <c r="H130" s="9" t="str">
        <f t="shared" si="21"/>
        <v>N/A</v>
      </c>
      <c r="I130" s="10">
        <v>67.86</v>
      </c>
      <c r="J130" s="10">
        <v>4.625</v>
      </c>
      <c r="K130" s="9" t="str">
        <f t="shared" si="22"/>
        <v>Yes</v>
      </c>
    </row>
    <row r="131" spans="1:11" ht="12" customHeight="1" x14ac:dyDescent="0.2">
      <c r="A131" s="161" t="s">
        <v>1633</v>
      </c>
      <c r="B131" s="162"/>
      <c r="C131" s="162"/>
      <c r="D131" s="162"/>
      <c r="E131" s="162"/>
      <c r="F131" s="162"/>
      <c r="G131" s="162"/>
      <c r="H131" s="162"/>
      <c r="I131" s="162"/>
      <c r="J131" s="162"/>
      <c r="K131" s="163"/>
    </row>
    <row r="132" spans="1:11" x14ac:dyDescent="0.2">
      <c r="A132" s="156" t="s">
        <v>1631</v>
      </c>
      <c r="B132" s="157"/>
      <c r="C132" s="157"/>
      <c r="D132" s="157"/>
      <c r="E132" s="157"/>
      <c r="F132" s="157"/>
      <c r="G132" s="157"/>
      <c r="H132" s="157"/>
      <c r="I132" s="157"/>
      <c r="J132" s="157"/>
      <c r="K132" s="158"/>
    </row>
    <row r="133" spans="1:11" x14ac:dyDescent="0.2">
      <c r="A133" s="159" t="s">
        <v>1732</v>
      </c>
      <c r="B133" s="159"/>
      <c r="C133" s="159"/>
      <c r="D133" s="159"/>
      <c r="E133" s="159"/>
      <c r="F133" s="159"/>
      <c r="G133" s="159"/>
      <c r="H133" s="159"/>
      <c r="I133" s="159"/>
      <c r="J133" s="159"/>
      <c r="K133" s="16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0"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x14ac:dyDescent="0.2">
      <c r="A2" s="153" t="s">
        <v>1585</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ht="13.5" customHeight="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87">
        <v>787069</v>
      </c>
      <c r="D6" s="9" t="str">
        <f>IF($B6="N/A","N/A",IF(C6&gt;15,"No",IF(C6&lt;-15,"No","Yes")))</f>
        <v>N/A</v>
      </c>
      <c r="E6" s="36">
        <v>180650</v>
      </c>
      <c r="F6" s="9" t="str">
        <f>IF($B6="N/A","N/A",IF(E6&gt;15,"No",IF(E6&lt;-15,"No","Yes")))</f>
        <v>N/A</v>
      </c>
      <c r="G6" s="36">
        <v>312254</v>
      </c>
      <c r="H6" s="9" t="str">
        <f>IF($B6="N/A","N/A",IF(G6&gt;15,"No",IF(G6&lt;-15,"No","Yes")))</f>
        <v>N/A</v>
      </c>
      <c r="I6" s="10">
        <v>-77</v>
      </c>
      <c r="J6" s="10">
        <v>72.849999999999994</v>
      </c>
      <c r="K6" s="9" t="str">
        <f t="shared" ref="K6:K13" si="0">IF(J6="Div by 0", "N/A", IF(J6="N/A","N/A", IF(J6&gt;30, "No", IF(J6&lt;-30, "No", "Yes"))))</f>
        <v>No</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89" t="s">
        <v>851</v>
      </c>
      <c r="B9" s="35" t="s">
        <v>213</v>
      </c>
      <c r="C9" s="91">
        <v>73.849968680999993</v>
      </c>
      <c r="D9" s="9" t="str">
        <f t="shared" ref="D9:D17" si="1">IF($B9="N/A","N/A",IF(C9&gt;15,"No",IF(C9&lt;-15,"No","Yes")))</f>
        <v>N/A</v>
      </c>
      <c r="E9" s="37">
        <v>82.597127040999993</v>
      </c>
      <c r="F9" s="9" t="str">
        <f>IF($B9="N/A","N/A",IF(E9&gt;15,"No",IF(E9&lt;-15,"No","Yes")))</f>
        <v>N/A</v>
      </c>
      <c r="G9" s="37">
        <v>55.135328930999997</v>
      </c>
      <c r="H9" s="9" t="str">
        <f>IF($B9="N/A","N/A",IF(G9&gt;15,"No",IF(G9&lt;-15,"No","Yes")))</f>
        <v>N/A</v>
      </c>
      <c r="I9" s="10">
        <v>11.84</v>
      </c>
      <c r="J9" s="10">
        <v>-33.200000000000003</v>
      </c>
      <c r="K9" s="9" t="str">
        <f t="shared" si="0"/>
        <v>No</v>
      </c>
    </row>
    <row r="10" spans="1:11" x14ac:dyDescent="0.2">
      <c r="A10" s="89" t="s">
        <v>16</v>
      </c>
      <c r="B10" s="35" t="s">
        <v>213</v>
      </c>
      <c r="C10" s="88">
        <v>20.524884095000001</v>
      </c>
      <c r="D10" s="9" t="str">
        <f t="shared" si="1"/>
        <v>N/A</v>
      </c>
      <c r="E10" s="8">
        <v>26.528092998000002</v>
      </c>
      <c r="F10" s="9" t="str">
        <f>IF($B10="N/A","N/A",IF(E10&gt;15,"No",IF(E10&lt;-15,"No","Yes")))</f>
        <v>N/A</v>
      </c>
      <c r="G10" s="8">
        <v>14.119274692999999</v>
      </c>
      <c r="H10" s="9" t="str">
        <f>IF($B10="N/A","N/A",IF(G10&gt;15,"No",IF(G10&lt;-15,"No","Yes")))</f>
        <v>N/A</v>
      </c>
      <c r="I10" s="10">
        <v>29.25</v>
      </c>
      <c r="J10" s="10">
        <v>-46.8</v>
      </c>
      <c r="K10" s="9" t="str">
        <f t="shared" si="0"/>
        <v>No</v>
      </c>
    </row>
    <row r="11" spans="1:11" x14ac:dyDescent="0.2">
      <c r="A11" s="89" t="s">
        <v>36</v>
      </c>
      <c r="B11" s="35" t="s">
        <v>213</v>
      </c>
      <c r="C11" s="88">
        <v>18.833950594000001</v>
      </c>
      <c r="D11" s="9" t="str">
        <f t="shared" si="1"/>
        <v>N/A</v>
      </c>
      <c r="E11" s="8">
        <v>21.187557664</v>
      </c>
      <c r="F11" s="9" t="str">
        <f>IF($B11="N/A","N/A",IF(E11&gt;15,"No",IF(E11&lt;-15,"No","Yes")))</f>
        <v>N/A</v>
      </c>
      <c r="G11" s="8">
        <v>20.6234398</v>
      </c>
      <c r="H11" s="9" t="str">
        <f>IF($B11="N/A","N/A",IF(G11&gt;15,"No",IF(G11&lt;-15,"No","Yes")))</f>
        <v>N/A</v>
      </c>
      <c r="I11" s="10">
        <v>12.5</v>
      </c>
      <c r="J11" s="10">
        <v>-2.66</v>
      </c>
      <c r="K11" s="9" t="str">
        <f t="shared" si="0"/>
        <v>Yes</v>
      </c>
    </row>
    <row r="12" spans="1:11" x14ac:dyDescent="0.2">
      <c r="A12" s="89" t="s">
        <v>37</v>
      </c>
      <c r="B12" s="35" t="s">
        <v>213</v>
      </c>
      <c r="C12" s="88" t="s">
        <v>1745</v>
      </c>
      <c r="D12" s="9" t="str">
        <f t="shared" si="1"/>
        <v>N/A</v>
      </c>
      <c r="E12" s="8">
        <v>0</v>
      </c>
      <c r="F12" s="9" t="str">
        <f>IF($B12="N/A","N/A",IF(E12&gt;15,"No",IF(E12&lt;-15,"No","Yes")))</f>
        <v>N/A</v>
      </c>
      <c r="G12" s="8" t="s">
        <v>1745</v>
      </c>
      <c r="H12" s="9" t="str">
        <f>IF($B12="N/A","N/A",IF(G12&gt;15,"No",IF(G12&lt;-15,"No","Yes")))</f>
        <v>N/A</v>
      </c>
      <c r="I12" s="10" t="s">
        <v>1745</v>
      </c>
      <c r="J12" s="10" t="s">
        <v>1745</v>
      </c>
      <c r="K12" s="9" t="str">
        <f t="shared" si="0"/>
        <v>N/A</v>
      </c>
    </row>
    <row r="13" spans="1:11" x14ac:dyDescent="0.2">
      <c r="A13" s="89" t="s">
        <v>38</v>
      </c>
      <c r="B13" s="35" t="s">
        <v>213</v>
      </c>
      <c r="C13" s="88">
        <v>20.862380623</v>
      </c>
      <c r="D13" s="9" t="str">
        <f t="shared" si="1"/>
        <v>N/A</v>
      </c>
      <c r="E13" s="8">
        <v>27.613951724</v>
      </c>
      <c r="F13" s="9" t="str">
        <f>IF($B13="N/A","N/A",IF(E13&gt;15,"No",IF(E13&lt;-15,"No","Yes")))</f>
        <v>N/A</v>
      </c>
      <c r="G13" s="8">
        <v>13.396059899000001</v>
      </c>
      <c r="H13" s="9" t="str">
        <f>IF($B13="N/A","N/A",IF(G13&gt;15,"No",IF(G13&lt;-15,"No","Yes")))</f>
        <v>N/A</v>
      </c>
      <c r="I13" s="10">
        <v>32.36</v>
      </c>
      <c r="J13" s="10">
        <v>-51.5</v>
      </c>
      <c r="K13" s="9" t="str">
        <f t="shared" si="0"/>
        <v>No</v>
      </c>
    </row>
    <row r="14" spans="1:11" x14ac:dyDescent="0.2">
      <c r="A14" s="89" t="s">
        <v>673</v>
      </c>
      <c r="B14" s="35" t="s">
        <v>213</v>
      </c>
      <c r="C14" s="88">
        <v>24.282496198</v>
      </c>
      <c r="D14" s="9" t="str">
        <f t="shared" si="1"/>
        <v>N/A</v>
      </c>
      <c r="E14" s="8">
        <v>18.390257404</v>
      </c>
      <c r="F14" s="9" t="str">
        <f t="shared" ref="F14:F33" si="2">IF($B14="N/A","N/A",IF(E14&gt;15,"No",IF(E14&lt;-15,"No","Yes")))</f>
        <v>N/A</v>
      </c>
      <c r="G14" s="8">
        <v>54.665432629000001</v>
      </c>
      <c r="H14" s="9" t="str">
        <f t="shared" ref="H14:H33" si="3">IF($B14="N/A","N/A",IF(G14&gt;15,"No",IF(G14&lt;-15,"No","Yes")))</f>
        <v>N/A</v>
      </c>
      <c r="I14" s="10">
        <v>-24.3</v>
      </c>
      <c r="J14" s="10">
        <v>197.3</v>
      </c>
      <c r="K14" s="9" t="str">
        <f t="shared" ref="K14:K30" si="4">IF(J14="Div by 0", "N/A", IF(J14="N/A","N/A", IF(J14&gt;30, "No", IF(J14&lt;-30, "No", "Yes"))))</f>
        <v>No</v>
      </c>
    </row>
    <row r="15" spans="1:11" x14ac:dyDescent="0.2">
      <c r="A15" s="89" t="s">
        <v>674</v>
      </c>
      <c r="B15" s="35" t="s">
        <v>213</v>
      </c>
      <c r="C15" s="88">
        <v>2.2853142482000002</v>
      </c>
      <c r="D15" s="9" t="str">
        <f t="shared" si="1"/>
        <v>N/A</v>
      </c>
      <c r="E15" s="8">
        <v>4.0343205092999996</v>
      </c>
      <c r="F15" s="9" t="str">
        <f t="shared" si="2"/>
        <v>N/A</v>
      </c>
      <c r="G15" s="8">
        <v>3.7953076661999998</v>
      </c>
      <c r="H15" s="9" t="str">
        <f t="shared" si="3"/>
        <v>N/A</v>
      </c>
      <c r="I15" s="10">
        <v>76.53</v>
      </c>
      <c r="J15" s="10">
        <v>-5.92</v>
      </c>
      <c r="K15" s="9" t="str">
        <f t="shared" si="4"/>
        <v>Yes</v>
      </c>
    </row>
    <row r="16" spans="1:11" x14ac:dyDescent="0.2">
      <c r="A16" s="89" t="s">
        <v>379</v>
      </c>
      <c r="B16" s="35" t="s">
        <v>213</v>
      </c>
      <c r="C16" s="88">
        <v>16.638312524</v>
      </c>
      <c r="D16" s="9" t="str">
        <f t="shared" si="1"/>
        <v>N/A</v>
      </c>
      <c r="E16" s="8">
        <v>16.799335731999999</v>
      </c>
      <c r="F16" s="9" t="str">
        <f t="shared" si="2"/>
        <v>N/A</v>
      </c>
      <c r="G16" s="8">
        <v>10.006597192999999</v>
      </c>
      <c r="H16" s="9" t="str">
        <f t="shared" si="3"/>
        <v>N/A</v>
      </c>
      <c r="I16" s="10">
        <v>0.96779999999999999</v>
      </c>
      <c r="J16" s="10">
        <v>-40.4</v>
      </c>
      <c r="K16" s="9" t="str">
        <f t="shared" si="4"/>
        <v>No</v>
      </c>
    </row>
    <row r="17" spans="1:11" x14ac:dyDescent="0.2">
      <c r="A17" s="89" t="s">
        <v>380</v>
      </c>
      <c r="B17" s="35" t="s">
        <v>213</v>
      </c>
      <c r="C17" s="88">
        <v>1.1570777149</v>
      </c>
      <c r="D17" s="9" t="str">
        <f t="shared" si="1"/>
        <v>N/A</v>
      </c>
      <c r="E17" s="8">
        <v>1.7525601993</v>
      </c>
      <c r="F17" s="9" t="str">
        <f t="shared" si="2"/>
        <v>N/A</v>
      </c>
      <c r="G17" s="8">
        <v>1.2579502584</v>
      </c>
      <c r="H17" s="9" t="str">
        <f t="shared" si="3"/>
        <v>N/A</v>
      </c>
      <c r="I17" s="10">
        <v>51.46</v>
      </c>
      <c r="J17" s="10">
        <v>-28.2</v>
      </c>
      <c r="K17" s="9" t="str">
        <f t="shared" si="4"/>
        <v>Yes</v>
      </c>
    </row>
    <row r="18" spans="1:11" x14ac:dyDescent="0.2">
      <c r="A18" s="89" t="s">
        <v>381</v>
      </c>
      <c r="B18" s="35" t="s">
        <v>213</v>
      </c>
      <c r="C18" s="88">
        <v>0</v>
      </c>
      <c r="D18" s="9" t="str">
        <f t="shared" ref="D18:D33" si="5">IF($B18="N/A","N/A",IF(C18&gt;15,"No",IF(C18&lt;-15,"No","Yes")))</f>
        <v>N/A</v>
      </c>
      <c r="E18" s="8">
        <v>2.26958206E-2</v>
      </c>
      <c r="F18" s="9" t="str">
        <f t="shared" si="2"/>
        <v>N/A</v>
      </c>
      <c r="G18" s="8">
        <v>0</v>
      </c>
      <c r="H18" s="9" t="str">
        <f t="shared" si="3"/>
        <v>N/A</v>
      </c>
      <c r="I18" s="10" t="s">
        <v>1745</v>
      </c>
      <c r="J18" s="10">
        <v>-100</v>
      </c>
      <c r="K18" s="9" t="str">
        <f t="shared" si="4"/>
        <v>No</v>
      </c>
    </row>
    <row r="19" spans="1:11" x14ac:dyDescent="0.2">
      <c r="A19" s="89" t="s">
        <v>382</v>
      </c>
      <c r="B19" s="35" t="s">
        <v>213</v>
      </c>
      <c r="C19" s="88">
        <v>16.354855799999999</v>
      </c>
      <c r="D19" s="9" t="str">
        <f t="shared" si="5"/>
        <v>N/A</v>
      </c>
      <c r="E19" s="8">
        <v>17.422640465000001</v>
      </c>
      <c r="F19" s="9" t="str">
        <f t="shared" si="2"/>
        <v>N/A</v>
      </c>
      <c r="G19" s="8">
        <v>10.011080722999999</v>
      </c>
      <c r="H19" s="9" t="str">
        <f t="shared" si="3"/>
        <v>N/A</v>
      </c>
      <c r="I19" s="10">
        <v>6.5289999999999999</v>
      </c>
      <c r="J19" s="10">
        <v>-42.5</v>
      </c>
      <c r="K19" s="9" t="str">
        <f t="shared" si="4"/>
        <v>No</v>
      </c>
    </row>
    <row r="20" spans="1:11" x14ac:dyDescent="0.2">
      <c r="A20" s="89" t="s">
        <v>384</v>
      </c>
      <c r="B20" s="35" t="s">
        <v>213</v>
      </c>
      <c r="C20" s="88">
        <v>29.771595629</v>
      </c>
      <c r="D20" s="9" t="str">
        <f t="shared" si="5"/>
        <v>N/A</v>
      </c>
      <c r="E20" s="8">
        <v>21.158593966000002</v>
      </c>
      <c r="F20" s="9" t="str">
        <f t="shared" si="2"/>
        <v>N/A</v>
      </c>
      <c r="G20" s="8">
        <v>10.370723834</v>
      </c>
      <c r="H20" s="9" t="str">
        <f t="shared" si="3"/>
        <v>N/A</v>
      </c>
      <c r="I20" s="10">
        <v>-28.9</v>
      </c>
      <c r="J20" s="10">
        <v>-51</v>
      </c>
      <c r="K20" s="9" t="str">
        <f t="shared" si="4"/>
        <v>No</v>
      </c>
    </row>
    <row r="21" spans="1:11" x14ac:dyDescent="0.2">
      <c r="A21" s="89" t="s">
        <v>385</v>
      </c>
      <c r="B21" s="35" t="s">
        <v>213</v>
      </c>
      <c r="C21" s="88">
        <v>5.1432593584999999</v>
      </c>
      <c r="D21" s="9" t="str">
        <f t="shared" si="5"/>
        <v>N/A</v>
      </c>
      <c r="E21" s="8">
        <v>6.3448657624999996</v>
      </c>
      <c r="F21" s="9" t="str">
        <f t="shared" si="2"/>
        <v>N/A</v>
      </c>
      <c r="G21" s="8">
        <v>3.3959532943999999</v>
      </c>
      <c r="H21" s="9" t="str">
        <f t="shared" si="3"/>
        <v>N/A</v>
      </c>
      <c r="I21" s="10">
        <v>23.36</v>
      </c>
      <c r="J21" s="10">
        <v>-46.5</v>
      </c>
      <c r="K21" s="9" t="str">
        <f t="shared" si="4"/>
        <v>No</v>
      </c>
    </row>
    <row r="22" spans="1:11" x14ac:dyDescent="0.2">
      <c r="A22" s="89" t="s">
        <v>386</v>
      </c>
      <c r="B22" s="35" t="s">
        <v>213</v>
      </c>
      <c r="C22" s="88">
        <v>5.0186197100000003E-2</v>
      </c>
      <c r="D22" s="9" t="str">
        <f t="shared" si="5"/>
        <v>N/A</v>
      </c>
      <c r="E22" s="8">
        <v>0.44505950729999999</v>
      </c>
      <c r="F22" s="9" t="str">
        <f t="shared" si="2"/>
        <v>N/A</v>
      </c>
      <c r="G22" s="8">
        <v>3.5547983399999997E-2</v>
      </c>
      <c r="H22" s="9" t="str">
        <f t="shared" si="3"/>
        <v>N/A</v>
      </c>
      <c r="I22" s="10">
        <v>786.8</v>
      </c>
      <c r="J22" s="10">
        <v>-92</v>
      </c>
      <c r="K22" s="9" t="str">
        <f t="shared" si="4"/>
        <v>No</v>
      </c>
    </row>
    <row r="23" spans="1:11" x14ac:dyDescent="0.2">
      <c r="A23" s="89" t="s">
        <v>389</v>
      </c>
      <c r="B23" s="35" t="s">
        <v>213</v>
      </c>
      <c r="C23" s="88">
        <v>0</v>
      </c>
      <c r="D23" s="9" t="str">
        <f t="shared" si="5"/>
        <v>N/A</v>
      </c>
      <c r="E23" s="8">
        <v>0</v>
      </c>
      <c r="F23" s="9" t="str">
        <f t="shared" si="2"/>
        <v>N/A</v>
      </c>
      <c r="G23" s="8">
        <v>0</v>
      </c>
      <c r="H23" s="9" t="str">
        <f t="shared" si="3"/>
        <v>N/A</v>
      </c>
      <c r="I23" s="10" t="s">
        <v>1745</v>
      </c>
      <c r="J23" s="10" t="s">
        <v>1745</v>
      </c>
      <c r="K23" s="9" t="str">
        <f t="shared" si="4"/>
        <v>N/A</v>
      </c>
    </row>
    <row r="24" spans="1:11" x14ac:dyDescent="0.2">
      <c r="A24" s="89" t="s">
        <v>390</v>
      </c>
      <c r="B24" s="35" t="s">
        <v>213</v>
      </c>
      <c r="C24" s="88">
        <v>0</v>
      </c>
      <c r="D24" s="9" t="str">
        <f t="shared" si="5"/>
        <v>N/A</v>
      </c>
      <c r="E24" s="8">
        <v>0</v>
      </c>
      <c r="F24" s="9" t="str">
        <f t="shared" si="2"/>
        <v>N/A</v>
      </c>
      <c r="G24" s="8">
        <v>0</v>
      </c>
      <c r="H24" s="9" t="str">
        <f t="shared" si="3"/>
        <v>N/A</v>
      </c>
      <c r="I24" s="10" t="s">
        <v>1745</v>
      </c>
      <c r="J24" s="10" t="s">
        <v>1745</v>
      </c>
      <c r="K24" s="9" t="str">
        <f t="shared" si="4"/>
        <v>N/A</v>
      </c>
    </row>
    <row r="25" spans="1:11" x14ac:dyDescent="0.2">
      <c r="A25" s="89" t="s">
        <v>391</v>
      </c>
      <c r="B25" s="35" t="s">
        <v>213</v>
      </c>
      <c r="C25" s="88">
        <v>0</v>
      </c>
      <c r="D25" s="9" t="str">
        <f t="shared" si="5"/>
        <v>N/A</v>
      </c>
      <c r="E25" s="8">
        <v>0</v>
      </c>
      <c r="F25" s="9" t="str">
        <f t="shared" si="2"/>
        <v>N/A</v>
      </c>
      <c r="G25" s="8">
        <v>0</v>
      </c>
      <c r="H25" s="9" t="str">
        <f t="shared" si="3"/>
        <v>N/A</v>
      </c>
      <c r="I25" s="10" t="s">
        <v>1745</v>
      </c>
      <c r="J25" s="10" t="s">
        <v>1745</v>
      </c>
      <c r="K25" s="9" t="str">
        <f t="shared" si="4"/>
        <v>N/A</v>
      </c>
    </row>
    <row r="26" spans="1:11" x14ac:dyDescent="0.2">
      <c r="A26" s="89" t="s">
        <v>392</v>
      </c>
      <c r="B26" s="35" t="s">
        <v>213</v>
      </c>
      <c r="C26" s="88">
        <v>0</v>
      </c>
      <c r="D26" s="9" t="str">
        <f t="shared" si="5"/>
        <v>N/A</v>
      </c>
      <c r="E26" s="8">
        <v>0</v>
      </c>
      <c r="F26" s="9" t="str">
        <f t="shared" si="2"/>
        <v>N/A</v>
      </c>
      <c r="G26" s="8">
        <v>0</v>
      </c>
      <c r="H26" s="9" t="str">
        <f t="shared" si="3"/>
        <v>N/A</v>
      </c>
      <c r="I26" s="10" t="s">
        <v>1745</v>
      </c>
      <c r="J26" s="10" t="s">
        <v>1745</v>
      </c>
      <c r="K26" s="9" t="str">
        <f t="shared" si="4"/>
        <v>N/A</v>
      </c>
    </row>
    <row r="27" spans="1:11" x14ac:dyDescent="0.2">
      <c r="A27" s="89" t="s">
        <v>393</v>
      </c>
      <c r="B27" s="35" t="s">
        <v>213</v>
      </c>
      <c r="C27" s="88">
        <v>0</v>
      </c>
      <c r="D27" s="9" t="str">
        <f t="shared" si="5"/>
        <v>N/A</v>
      </c>
      <c r="E27" s="8">
        <v>0</v>
      </c>
      <c r="F27" s="9" t="str">
        <f t="shared" si="2"/>
        <v>N/A</v>
      </c>
      <c r="G27" s="8">
        <v>0</v>
      </c>
      <c r="H27" s="9" t="str">
        <f t="shared" si="3"/>
        <v>N/A</v>
      </c>
      <c r="I27" s="10" t="s">
        <v>1745</v>
      </c>
      <c r="J27" s="10" t="s">
        <v>1745</v>
      </c>
      <c r="K27" s="9" t="str">
        <f t="shared" si="4"/>
        <v>N/A</v>
      </c>
    </row>
    <row r="28" spans="1:11" x14ac:dyDescent="0.2">
      <c r="A28" s="89" t="s">
        <v>398</v>
      </c>
      <c r="B28" s="35" t="s">
        <v>213</v>
      </c>
      <c r="C28" s="88">
        <v>0</v>
      </c>
      <c r="D28" s="9" t="str">
        <f t="shared" si="5"/>
        <v>N/A</v>
      </c>
      <c r="E28" s="8">
        <v>0</v>
      </c>
      <c r="F28" s="9" t="str">
        <f t="shared" si="2"/>
        <v>N/A</v>
      </c>
      <c r="G28" s="8">
        <v>0</v>
      </c>
      <c r="H28" s="9" t="str">
        <f t="shared" si="3"/>
        <v>N/A</v>
      </c>
      <c r="I28" s="10" t="s">
        <v>1745</v>
      </c>
      <c r="J28" s="10" t="s">
        <v>1745</v>
      </c>
      <c r="K28" s="9" t="str">
        <f t="shared" si="4"/>
        <v>N/A</v>
      </c>
    </row>
    <row r="29" spans="1:11" x14ac:dyDescent="0.2">
      <c r="A29" s="89" t="s">
        <v>399</v>
      </c>
      <c r="B29" s="35" t="s">
        <v>213</v>
      </c>
      <c r="C29" s="88">
        <v>3.8747555805</v>
      </c>
      <c r="D29" s="9" t="str">
        <f t="shared" si="5"/>
        <v>N/A</v>
      </c>
      <c r="E29" s="8">
        <v>13.394962635000001</v>
      </c>
      <c r="F29" s="9" t="str">
        <f t="shared" si="2"/>
        <v>N/A</v>
      </c>
      <c r="G29" s="8">
        <v>6.2429944852999997</v>
      </c>
      <c r="H29" s="9" t="str">
        <f t="shared" si="3"/>
        <v>N/A</v>
      </c>
      <c r="I29" s="10">
        <v>245.7</v>
      </c>
      <c r="J29" s="10">
        <v>-53.4</v>
      </c>
      <c r="K29" s="9" t="str">
        <f t="shared" si="4"/>
        <v>No</v>
      </c>
    </row>
    <row r="30" spans="1:11" x14ac:dyDescent="0.2">
      <c r="A30" s="89" t="s">
        <v>400</v>
      </c>
      <c r="B30" s="35" t="s">
        <v>213</v>
      </c>
      <c r="C30" s="88">
        <v>0</v>
      </c>
      <c r="D30" s="9" t="str">
        <f t="shared" si="5"/>
        <v>N/A</v>
      </c>
      <c r="E30" s="8">
        <v>0</v>
      </c>
      <c r="F30" s="9" t="str">
        <f t="shared" si="2"/>
        <v>N/A</v>
      </c>
      <c r="G30" s="8">
        <v>0</v>
      </c>
      <c r="H30" s="9" t="str">
        <f t="shared" si="3"/>
        <v>N/A</v>
      </c>
      <c r="I30" s="10" t="s">
        <v>1745</v>
      </c>
      <c r="J30" s="10" t="s">
        <v>1745</v>
      </c>
      <c r="K30" s="9" t="str">
        <f t="shared" si="4"/>
        <v>N/A</v>
      </c>
    </row>
    <row r="31" spans="1:11" x14ac:dyDescent="0.2">
      <c r="A31" s="89" t="s">
        <v>32</v>
      </c>
      <c r="B31" s="35" t="s">
        <v>213</v>
      </c>
      <c r="C31" s="88">
        <v>99.949813802999998</v>
      </c>
      <c r="D31" s="9" t="str">
        <f t="shared" si="5"/>
        <v>N/A</v>
      </c>
      <c r="E31" s="8">
        <v>99.554940493000004</v>
      </c>
      <c r="F31" s="9" t="str">
        <f t="shared" si="2"/>
        <v>N/A</v>
      </c>
      <c r="G31" s="8">
        <v>99.964452016999999</v>
      </c>
      <c r="H31" s="9" t="str">
        <f t="shared" si="3"/>
        <v>N/A</v>
      </c>
      <c r="I31" s="10">
        <v>-0.39500000000000002</v>
      </c>
      <c r="J31" s="10">
        <v>0.4113</v>
      </c>
      <c r="K31" s="9" t="str">
        <f t="shared" ref="K31:K43" si="6">IF(J31="Div by 0", "N/A", IF(J31="N/A","N/A", IF(J31&gt;30, "No", IF(J31&lt;-30, "No", "Yes"))))</f>
        <v>Yes</v>
      </c>
    </row>
    <row r="32" spans="1:11" x14ac:dyDescent="0.2">
      <c r="A32" s="89" t="s">
        <v>39</v>
      </c>
      <c r="B32" s="35" t="s">
        <v>267</v>
      </c>
      <c r="C32" s="88">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89" t="s">
        <v>907</v>
      </c>
      <c r="B33" s="35" t="s">
        <v>213</v>
      </c>
      <c r="C33" s="88">
        <v>43.019726087000002</v>
      </c>
      <c r="D33" s="9" t="str">
        <f t="shared" si="5"/>
        <v>N/A</v>
      </c>
      <c r="E33" s="8">
        <v>48.586568509000003</v>
      </c>
      <c r="F33" s="9" t="str">
        <f t="shared" si="2"/>
        <v>N/A</v>
      </c>
      <c r="G33" s="8">
        <v>64.186927146000002</v>
      </c>
      <c r="H33" s="9" t="str">
        <f t="shared" si="3"/>
        <v>N/A</v>
      </c>
      <c r="I33" s="10">
        <v>12.94</v>
      </c>
      <c r="J33" s="10">
        <v>32.11</v>
      </c>
      <c r="K33" s="9" t="str">
        <f t="shared" si="6"/>
        <v>No</v>
      </c>
    </row>
    <row r="34" spans="1:11" x14ac:dyDescent="0.2">
      <c r="A34" s="89" t="s">
        <v>848</v>
      </c>
      <c r="B34" s="35" t="s">
        <v>268</v>
      </c>
      <c r="C34" s="88">
        <v>8.5635218655000003</v>
      </c>
      <c r="D34" s="9" t="str">
        <f>IF($B34="N/A","N/A",IF(C34&gt;25,"No",IF(C34&lt;5,"No","Yes")))</f>
        <v>Yes</v>
      </c>
      <c r="E34" s="8">
        <v>5.3317838594999998</v>
      </c>
      <c r="F34" s="9" t="str">
        <f>IF($B34="N/A","N/A",IF(E34&gt;25,"No",IF(E34&lt;5,"No","Yes")))</f>
        <v>Yes</v>
      </c>
      <c r="G34" s="8">
        <v>6.2154204964000002</v>
      </c>
      <c r="H34" s="9" t="str">
        <f>IF($B34="N/A","N/A",IF(G34&gt;25,"No",IF(G34&lt;5,"No","Yes")))</f>
        <v>Yes</v>
      </c>
      <c r="I34" s="10">
        <v>-37.700000000000003</v>
      </c>
      <c r="J34" s="10">
        <v>16.57</v>
      </c>
      <c r="K34" s="9" t="str">
        <f t="shared" si="6"/>
        <v>Yes</v>
      </c>
    </row>
    <row r="35" spans="1:11" x14ac:dyDescent="0.2">
      <c r="A35" s="89" t="s">
        <v>849</v>
      </c>
      <c r="B35" s="35" t="s">
        <v>269</v>
      </c>
      <c r="C35" s="88">
        <v>36.479278583000003</v>
      </c>
      <c r="D35" s="9" t="str">
        <f>IF($B35="N/A","N/A",IF(C35&gt;70,"No",IF(C35&lt;40,"No","Yes")))</f>
        <v>No</v>
      </c>
      <c r="E35" s="8">
        <v>33.856188072000002</v>
      </c>
      <c r="F35" s="9" t="str">
        <f>IF($B35="N/A","N/A",IF(E35&gt;70,"No",IF(E35&lt;40,"No","Yes")))</f>
        <v>No</v>
      </c>
      <c r="G35" s="8">
        <v>40.439478059999999</v>
      </c>
      <c r="H35" s="9" t="str">
        <f>IF($B35="N/A","N/A",IF(G35&gt;70,"No",IF(G35&lt;40,"No","Yes")))</f>
        <v>Yes</v>
      </c>
      <c r="I35" s="10">
        <v>-7.19</v>
      </c>
      <c r="J35" s="10">
        <v>19.440000000000001</v>
      </c>
      <c r="K35" s="9" t="str">
        <f t="shared" si="6"/>
        <v>Yes</v>
      </c>
    </row>
    <row r="36" spans="1:11" x14ac:dyDescent="0.2">
      <c r="A36" s="89" t="s">
        <v>850</v>
      </c>
      <c r="B36" s="35" t="s">
        <v>270</v>
      </c>
      <c r="C36" s="88">
        <v>54.957199551999999</v>
      </c>
      <c r="D36" s="9" t="str">
        <f>IF($B36="N/A","N/A",IF(C36&gt;55,"No",IF(C36&lt;20,"No","Yes")))</f>
        <v>Yes</v>
      </c>
      <c r="E36" s="8">
        <v>60.812028067999996</v>
      </c>
      <c r="F36" s="9" t="str">
        <f>IF($B36="N/A","N/A",IF(E36&gt;55,"No",IF(E36&lt;20,"No","Yes")))</f>
        <v>No</v>
      </c>
      <c r="G36" s="8">
        <v>53.345101444000001</v>
      </c>
      <c r="H36" s="9" t="str">
        <f>IF($B36="N/A","N/A",IF(G36&gt;55,"No",IF(G36&lt;20,"No","Yes")))</f>
        <v>Yes</v>
      </c>
      <c r="I36" s="10">
        <v>10.65</v>
      </c>
      <c r="J36" s="10">
        <v>-12.3</v>
      </c>
      <c r="K36" s="9" t="str">
        <f t="shared" si="6"/>
        <v>Yes</v>
      </c>
    </row>
    <row r="37" spans="1:11" x14ac:dyDescent="0.2">
      <c r="A37" s="89" t="s">
        <v>163</v>
      </c>
      <c r="B37" s="35" t="s">
        <v>246</v>
      </c>
      <c r="C37" s="88">
        <v>0</v>
      </c>
      <c r="D37" s="9" t="str">
        <f>IF($B37="N/A","N/A",IF(C37&gt;95,"Yes","No"))</f>
        <v>No</v>
      </c>
      <c r="E37" s="8">
        <v>0</v>
      </c>
      <c r="F37" s="9" t="str">
        <f>IF($B37="N/A","N/A",IF(E37&gt;95,"Yes","No"))</f>
        <v>No</v>
      </c>
      <c r="G37" s="8">
        <v>0</v>
      </c>
      <c r="H37" s="9" t="str">
        <f>IF($B37="N/A","N/A",IF(G37&gt;95,"Yes","No"))</f>
        <v>No</v>
      </c>
      <c r="I37" s="10" t="s">
        <v>1745</v>
      </c>
      <c r="J37" s="10" t="s">
        <v>1745</v>
      </c>
      <c r="K37" s="9" t="str">
        <f t="shared" si="6"/>
        <v>N/A</v>
      </c>
    </row>
    <row r="38" spans="1:11" x14ac:dyDescent="0.2">
      <c r="A38" s="89" t="s">
        <v>41</v>
      </c>
      <c r="B38" s="35" t="s">
        <v>213</v>
      </c>
      <c r="C38" s="8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
      <c r="A39" s="89" t="s">
        <v>42</v>
      </c>
      <c r="B39" s="35" t="s">
        <v>213</v>
      </c>
      <c r="C39" s="88" t="s">
        <v>1745</v>
      </c>
      <c r="D39" s="9" t="str">
        <f t="shared" si="7"/>
        <v>N/A</v>
      </c>
      <c r="E39" s="8">
        <v>100</v>
      </c>
      <c r="F39" s="9" t="str">
        <f>IF($B39="N/A","N/A",IF(E39&gt;15,"No",IF(E39&lt;-15,"No","Yes")))</f>
        <v>N/A</v>
      </c>
      <c r="G39" s="8" t="s">
        <v>1745</v>
      </c>
      <c r="H39" s="9" t="str">
        <f>IF($B39="N/A","N/A",IF(G39&gt;15,"No",IF(G39&lt;-15,"No","Yes")))</f>
        <v>N/A</v>
      </c>
      <c r="I39" s="10" t="s">
        <v>1745</v>
      </c>
      <c r="J39" s="10" t="s">
        <v>1745</v>
      </c>
      <c r="K39" s="9" t="str">
        <f t="shared" si="6"/>
        <v>N/A</v>
      </c>
    </row>
    <row r="40" spans="1:11" x14ac:dyDescent="0.2">
      <c r="A40" s="89" t="s">
        <v>43</v>
      </c>
      <c r="B40" s="35" t="s">
        <v>223</v>
      </c>
      <c r="C40" s="88">
        <v>0</v>
      </c>
      <c r="D40" s="9" t="str">
        <f>IF($B40="N/A","N/A",IF(C40&gt;100,"No",IF(C40&lt;98,"No","Yes")))</f>
        <v>No</v>
      </c>
      <c r="E40" s="8">
        <v>0</v>
      </c>
      <c r="F40" s="9" t="str">
        <f>IF($B40="N/A","N/A",IF(E40&gt;100,"No",IF(E40&lt;98,"No","Yes")))</f>
        <v>No</v>
      </c>
      <c r="G40" s="8">
        <v>0</v>
      </c>
      <c r="H40" s="9" t="str">
        <f>IF($B40="N/A","N/A",IF(G40&gt;100,"No",IF(G40&lt;98,"No","Yes")))</f>
        <v>No</v>
      </c>
      <c r="I40" s="10" t="s">
        <v>1745</v>
      </c>
      <c r="J40" s="10" t="s">
        <v>1745</v>
      </c>
      <c r="K40" s="9" t="str">
        <f t="shared" si="6"/>
        <v>N/A</v>
      </c>
    </row>
    <row r="41" spans="1:11" x14ac:dyDescent="0.2">
      <c r="A41" s="89" t="s">
        <v>44</v>
      </c>
      <c r="B41" s="35" t="s">
        <v>213</v>
      </c>
      <c r="C41" s="88" t="s">
        <v>1745</v>
      </c>
      <c r="D41" s="9" t="str">
        <f t="shared" si="7"/>
        <v>N/A</v>
      </c>
      <c r="E41" s="8" t="s">
        <v>1745</v>
      </c>
      <c r="F41" s="9" t="str">
        <f t="shared" ref="F41:F47" si="8">IF($B41="N/A","N/A",IF(E41&gt;15,"No",IF(E41&lt;-15,"No","Yes")))</f>
        <v>N/A</v>
      </c>
      <c r="G41" s="8" t="s">
        <v>1745</v>
      </c>
      <c r="H41" s="9" t="str">
        <f t="shared" ref="H41:H47" si="9">IF($B41="N/A","N/A",IF(G41&gt;15,"No",IF(G41&lt;-15,"No","Yes")))</f>
        <v>N/A</v>
      </c>
      <c r="I41" s="10" t="s">
        <v>1745</v>
      </c>
      <c r="J41" s="10" t="s">
        <v>1745</v>
      </c>
      <c r="K41" s="9" t="str">
        <f t="shared" si="6"/>
        <v>N/A</v>
      </c>
    </row>
    <row r="42" spans="1:11" x14ac:dyDescent="0.2">
      <c r="A42" s="89" t="s">
        <v>45</v>
      </c>
      <c r="B42" s="35" t="s">
        <v>213</v>
      </c>
      <c r="C42" s="88" t="s">
        <v>1745</v>
      </c>
      <c r="D42" s="9" t="str">
        <f t="shared" si="7"/>
        <v>N/A</v>
      </c>
      <c r="E42" s="8" t="s">
        <v>1745</v>
      </c>
      <c r="F42" s="9" t="str">
        <f t="shared" si="8"/>
        <v>N/A</v>
      </c>
      <c r="G42" s="8" t="s">
        <v>1745</v>
      </c>
      <c r="H42" s="9" t="str">
        <f t="shared" si="9"/>
        <v>N/A</v>
      </c>
      <c r="I42" s="10" t="s">
        <v>1745</v>
      </c>
      <c r="J42" s="10" t="s">
        <v>1745</v>
      </c>
      <c r="K42" s="9" t="str">
        <f t="shared" si="6"/>
        <v>N/A</v>
      </c>
    </row>
    <row r="43" spans="1:11" x14ac:dyDescent="0.2">
      <c r="A43" s="89" t="s">
        <v>50</v>
      </c>
      <c r="B43" s="35" t="s">
        <v>213</v>
      </c>
      <c r="C43" s="88" t="s">
        <v>1745</v>
      </c>
      <c r="D43" s="9" t="str">
        <f t="shared" si="7"/>
        <v>N/A</v>
      </c>
      <c r="E43" s="8" t="s">
        <v>1745</v>
      </c>
      <c r="F43" s="9" t="str">
        <f t="shared" si="8"/>
        <v>N/A</v>
      </c>
      <c r="G43" s="8" t="s">
        <v>1745</v>
      </c>
      <c r="H43" s="9" t="str">
        <f t="shared" si="9"/>
        <v>N/A</v>
      </c>
      <c r="I43" s="10" t="s">
        <v>1745</v>
      </c>
      <c r="J43" s="10" t="s">
        <v>1745</v>
      </c>
      <c r="K43" s="9" t="str">
        <f t="shared" si="6"/>
        <v>N/A</v>
      </c>
    </row>
    <row r="44" spans="1:11" x14ac:dyDescent="0.2">
      <c r="A44" s="89" t="s">
        <v>910</v>
      </c>
      <c r="B44" s="35" t="s">
        <v>213</v>
      </c>
      <c r="C44" s="88">
        <v>94.842510630999996</v>
      </c>
      <c r="D44" s="9" t="str">
        <f t="shared" si="7"/>
        <v>N/A</v>
      </c>
      <c r="E44" s="8">
        <v>93.221145862</v>
      </c>
      <c r="F44" s="9" t="str">
        <f t="shared" si="8"/>
        <v>N/A</v>
      </c>
      <c r="G44" s="8">
        <v>96.595399899</v>
      </c>
      <c r="H44" s="9" t="str">
        <f t="shared" si="9"/>
        <v>N/A</v>
      </c>
      <c r="I44" s="10">
        <v>-1.71</v>
      </c>
      <c r="J44" s="10">
        <v>3.62</v>
      </c>
      <c r="K44" s="9" t="str">
        <f>IF(J44="Div by 0", "N/A", IF(J44="N/A","N/A", IF(J44&gt;30, "No", IF(J44&lt;-30, "No", "Yes"))))</f>
        <v>Yes</v>
      </c>
    </row>
    <row r="45" spans="1:11" x14ac:dyDescent="0.2">
      <c r="A45" s="89" t="s">
        <v>911</v>
      </c>
      <c r="B45" s="35" t="s">
        <v>213</v>
      </c>
      <c r="C45" s="88">
        <v>5.1574893688000003</v>
      </c>
      <c r="D45" s="9" t="str">
        <f t="shared" si="7"/>
        <v>N/A</v>
      </c>
      <c r="E45" s="8">
        <v>6.7240520342999996</v>
      </c>
      <c r="F45" s="9" t="str">
        <f t="shared" si="8"/>
        <v>N/A</v>
      </c>
      <c r="G45" s="8">
        <v>3.4046001011999998</v>
      </c>
      <c r="H45" s="9" t="str">
        <f t="shared" si="9"/>
        <v>N/A</v>
      </c>
      <c r="I45" s="10">
        <v>30.37</v>
      </c>
      <c r="J45" s="10">
        <v>-49.4</v>
      </c>
      <c r="K45" s="9" t="str">
        <f>IF(J45="Div by 0", "N/A", IF(J45="N/A","N/A", IF(J45&gt;30, "No", IF(J45&lt;-30, "No", "Yes"))))</f>
        <v>No</v>
      </c>
    </row>
    <row r="46" spans="1:11" x14ac:dyDescent="0.2">
      <c r="A46" s="89" t="s">
        <v>934</v>
      </c>
      <c r="B46" s="35" t="s">
        <v>213</v>
      </c>
      <c r="C46" s="88">
        <v>0</v>
      </c>
      <c r="D46" s="9" t="str">
        <f t="shared" si="7"/>
        <v>N/A</v>
      </c>
      <c r="E46" s="8">
        <v>0</v>
      </c>
      <c r="F46" s="9" t="str">
        <f t="shared" si="8"/>
        <v>N/A</v>
      </c>
      <c r="G46" s="8">
        <v>0</v>
      </c>
      <c r="H46" s="9" t="str">
        <f t="shared" si="9"/>
        <v>N/A</v>
      </c>
      <c r="I46" s="10" t="s">
        <v>1745</v>
      </c>
      <c r="J46" s="10" t="s">
        <v>1745</v>
      </c>
      <c r="K46" s="9" t="str">
        <f>IF(J46="Div by 0", "N/A", IF(J46="N/A","N/A", IF(J46&gt;30, "No", IF(J46&lt;-30, "No", "Yes"))))</f>
        <v>N/A</v>
      </c>
    </row>
    <row r="47" spans="1:11" x14ac:dyDescent="0.2">
      <c r="A47" s="89" t="s">
        <v>922</v>
      </c>
      <c r="B47" s="35" t="s">
        <v>213</v>
      </c>
      <c r="C47" s="88">
        <v>0</v>
      </c>
      <c r="D47" s="9" t="str">
        <f t="shared" si="7"/>
        <v>N/A</v>
      </c>
      <c r="E47" s="8">
        <v>5.4802103499999998E-2</v>
      </c>
      <c r="F47" s="9" t="str">
        <f t="shared" si="8"/>
        <v>N/A</v>
      </c>
      <c r="G47" s="8">
        <v>0</v>
      </c>
      <c r="H47" s="9" t="str">
        <f t="shared" si="9"/>
        <v>N/A</v>
      </c>
      <c r="I47" s="10" t="s">
        <v>1745</v>
      </c>
      <c r="J47" s="10">
        <v>-100</v>
      </c>
      <c r="K47" s="9" t="str">
        <f>IF(J47="Div by 0", "N/A", IF(J47="N/A","N/A", IF(J47&gt;30, "No", IF(J47&lt;-30, "No", "Yes"))))</f>
        <v>No</v>
      </c>
    </row>
    <row r="48" spans="1:11" ht="12" customHeight="1" x14ac:dyDescent="0.2">
      <c r="A48" s="161" t="s">
        <v>1633</v>
      </c>
      <c r="B48" s="162"/>
      <c r="C48" s="162"/>
      <c r="D48" s="162"/>
      <c r="E48" s="162"/>
      <c r="F48" s="162"/>
      <c r="G48" s="162"/>
      <c r="H48" s="162"/>
      <c r="I48" s="162"/>
      <c r="J48" s="162"/>
      <c r="K48" s="163"/>
    </row>
    <row r="49" spans="1:11" x14ac:dyDescent="0.2">
      <c r="A49" s="156" t="s">
        <v>1631</v>
      </c>
      <c r="B49" s="157"/>
      <c r="C49" s="157"/>
      <c r="D49" s="157"/>
      <c r="E49" s="157"/>
      <c r="F49" s="157"/>
      <c r="G49" s="157"/>
      <c r="H49" s="157"/>
      <c r="I49" s="157"/>
      <c r="J49" s="157"/>
      <c r="K49" s="158"/>
    </row>
    <row r="50" spans="1:11" x14ac:dyDescent="0.2">
      <c r="A50" s="159" t="s">
        <v>1732</v>
      </c>
      <c r="B50" s="159"/>
      <c r="C50" s="159"/>
      <c r="D50" s="159"/>
      <c r="E50" s="159"/>
      <c r="F50" s="159"/>
      <c r="G50" s="159"/>
      <c r="H50" s="159"/>
      <c r="I50" s="159"/>
      <c r="J50" s="159"/>
      <c r="K50" s="160"/>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51"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1723</v>
      </c>
      <c r="B1" s="148"/>
      <c r="C1" s="148"/>
      <c r="D1" s="148"/>
      <c r="E1" s="148"/>
      <c r="F1" s="148"/>
      <c r="G1" s="148"/>
      <c r="H1" s="148"/>
      <c r="I1" s="148"/>
      <c r="J1" s="148"/>
      <c r="K1" s="149"/>
    </row>
    <row r="2" spans="1:11" x14ac:dyDescent="0.2">
      <c r="A2" s="153" t="s">
        <v>1586</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6" t="s">
        <v>12</v>
      </c>
      <c r="B6" s="5" t="s">
        <v>213</v>
      </c>
      <c r="C6" s="87">
        <v>27247270</v>
      </c>
      <c r="D6" s="9" t="str">
        <f t="shared" ref="D6:D15" si="0">IF($B6="N/A","N/A",IF(C6&lt;0,"No","Yes"))</f>
        <v>N/A</v>
      </c>
      <c r="E6" s="87">
        <v>42532323</v>
      </c>
      <c r="F6" s="9" t="str">
        <f t="shared" ref="F6:F15" si="1">IF($B6="N/A","N/A",IF(E6&lt;0,"No","Yes"))</f>
        <v>N/A</v>
      </c>
      <c r="G6" s="87">
        <v>45231480</v>
      </c>
      <c r="H6" s="9" t="str">
        <f t="shared" ref="H6:H15" si="2">IF($B6="N/A","N/A",IF(G6&lt;0,"No","Yes"))</f>
        <v>N/A</v>
      </c>
      <c r="I6" s="10">
        <v>56.1</v>
      </c>
      <c r="J6" s="10">
        <v>6.3460000000000001</v>
      </c>
      <c r="K6" s="9" t="str">
        <f t="shared" ref="K6:K15" si="3">IF(J6="Div by 0", "N/A", IF(J6="N/A","N/A", IF(J6&gt;30, "No", IF(J6&lt;-30, "No", "Yes"))))</f>
        <v>Yes</v>
      </c>
    </row>
    <row r="7" spans="1:11" x14ac:dyDescent="0.2">
      <c r="A7" s="86" t="s">
        <v>443</v>
      </c>
      <c r="B7" s="5" t="s">
        <v>213</v>
      </c>
      <c r="C7" s="88">
        <v>7.7699527329000002</v>
      </c>
      <c r="D7" s="9" t="str">
        <f t="shared" si="0"/>
        <v>N/A</v>
      </c>
      <c r="E7" s="88">
        <v>20.336932924999999</v>
      </c>
      <c r="F7" s="9" t="str">
        <f t="shared" si="1"/>
        <v>N/A</v>
      </c>
      <c r="G7" s="88">
        <v>18.170678917</v>
      </c>
      <c r="H7" s="9" t="str">
        <f t="shared" si="2"/>
        <v>N/A</v>
      </c>
      <c r="I7" s="10">
        <v>161.69999999999999</v>
      </c>
      <c r="J7" s="10">
        <v>-10.7</v>
      </c>
      <c r="K7" s="9" t="str">
        <f t="shared" si="3"/>
        <v>Yes</v>
      </c>
    </row>
    <row r="8" spans="1:11" x14ac:dyDescent="0.2">
      <c r="A8" s="86" t="s">
        <v>444</v>
      </c>
      <c r="B8" s="5" t="s">
        <v>213</v>
      </c>
      <c r="C8" s="88">
        <v>26.685455093000002</v>
      </c>
      <c r="D8" s="9" t="str">
        <f t="shared" si="0"/>
        <v>N/A</v>
      </c>
      <c r="E8" s="88">
        <v>36.140779332000001</v>
      </c>
      <c r="F8" s="9" t="str">
        <f t="shared" si="1"/>
        <v>N/A</v>
      </c>
      <c r="G8" s="88">
        <v>37.092062873000003</v>
      </c>
      <c r="H8" s="9" t="str">
        <f t="shared" si="2"/>
        <v>N/A</v>
      </c>
      <c r="I8" s="10">
        <v>35.43</v>
      </c>
      <c r="J8" s="10">
        <v>2.6320000000000001</v>
      </c>
      <c r="K8" s="9" t="str">
        <f t="shared" si="3"/>
        <v>Yes</v>
      </c>
    </row>
    <row r="9" spans="1:11" x14ac:dyDescent="0.2">
      <c r="A9" s="86" t="s">
        <v>445</v>
      </c>
      <c r="B9" s="5" t="s">
        <v>213</v>
      </c>
      <c r="C9" s="88">
        <v>41.145336761999999</v>
      </c>
      <c r="D9" s="9" t="str">
        <f t="shared" si="0"/>
        <v>N/A</v>
      </c>
      <c r="E9" s="88">
        <v>26.571887455999999</v>
      </c>
      <c r="F9" s="9" t="str">
        <f t="shared" si="1"/>
        <v>N/A</v>
      </c>
      <c r="G9" s="88">
        <v>26.692922716999998</v>
      </c>
      <c r="H9" s="9" t="str">
        <f t="shared" si="2"/>
        <v>N/A</v>
      </c>
      <c r="I9" s="10">
        <v>-35.4</v>
      </c>
      <c r="J9" s="10">
        <v>0.45550000000000002</v>
      </c>
      <c r="K9" s="9" t="str">
        <f t="shared" si="3"/>
        <v>Yes</v>
      </c>
    </row>
    <row r="10" spans="1:11" x14ac:dyDescent="0.2">
      <c r="A10" s="86" t="s">
        <v>446</v>
      </c>
      <c r="B10" s="5" t="s">
        <v>213</v>
      </c>
      <c r="C10" s="88">
        <v>23.102057563999999</v>
      </c>
      <c r="D10" s="9" t="str">
        <f t="shared" si="0"/>
        <v>N/A</v>
      </c>
      <c r="E10" s="88">
        <v>16.095064922999999</v>
      </c>
      <c r="F10" s="9" t="str">
        <f t="shared" si="1"/>
        <v>N/A</v>
      </c>
      <c r="G10" s="88">
        <v>17.237008383999999</v>
      </c>
      <c r="H10" s="9" t="str">
        <f t="shared" si="2"/>
        <v>N/A</v>
      </c>
      <c r="I10" s="10">
        <v>-30.3</v>
      </c>
      <c r="J10" s="10">
        <v>7.0949999999999998</v>
      </c>
      <c r="K10" s="9" t="str">
        <f t="shared" si="3"/>
        <v>Yes</v>
      </c>
    </row>
    <row r="11" spans="1:11" x14ac:dyDescent="0.2">
      <c r="A11" s="86" t="s">
        <v>1628</v>
      </c>
      <c r="B11" s="5" t="s">
        <v>213</v>
      </c>
      <c r="C11" s="88">
        <v>92.010528027000007</v>
      </c>
      <c r="D11" s="9" t="str">
        <f t="shared" si="0"/>
        <v>N/A</v>
      </c>
      <c r="E11" s="88">
        <v>72.581445880999993</v>
      </c>
      <c r="F11" s="9" t="str">
        <f t="shared" si="1"/>
        <v>N/A</v>
      </c>
      <c r="G11" s="88">
        <v>72.081384469</v>
      </c>
      <c r="H11" s="9" t="str">
        <f t="shared" si="2"/>
        <v>N/A</v>
      </c>
      <c r="I11" s="10">
        <v>-21.1</v>
      </c>
      <c r="J11" s="10">
        <v>-0.68899999999999995</v>
      </c>
      <c r="K11" s="9" t="str">
        <f t="shared" si="3"/>
        <v>Yes</v>
      </c>
    </row>
    <row r="12" spans="1:11" x14ac:dyDescent="0.2">
      <c r="A12" s="86" t="s">
        <v>16</v>
      </c>
      <c r="B12" s="5" t="s">
        <v>213</v>
      </c>
      <c r="C12" s="88">
        <v>0.26974812520000002</v>
      </c>
      <c r="D12" s="9" t="str">
        <f t="shared" si="0"/>
        <v>N/A</v>
      </c>
      <c r="E12" s="88">
        <v>0.46791942209999998</v>
      </c>
      <c r="F12" s="9" t="str">
        <f t="shared" si="1"/>
        <v>N/A</v>
      </c>
      <c r="G12" s="88">
        <v>0.31299661210000002</v>
      </c>
      <c r="H12" s="9" t="str">
        <f t="shared" si="2"/>
        <v>N/A</v>
      </c>
      <c r="I12" s="10">
        <v>73.47</v>
      </c>
      <c r="J12" s="10">
        <v>-33.1</v>
      </c>
      <c r="K12" s="9" t="str">
        <f t="shared" si="3"/>
        <v>No</v>
      </c>
    </row>
    <row r="13" spans="1:11" x14ac:dyDescent="0.2">
      <c r="A13" s="86" t="s">
        <v>36</v>
      </c>
      <c r="B13" s="5" t="s">
        <v>213</v>
      </c>
      <c r="C13" s="88">
        <v>0.2126366147</v>
      </c>
      <c r="D13" s="9" t="str">
        <f t="shared" si="0"/>
        <v>N/A</v>
      </c>
      <c r="E13" s="88">
        <v>0.1510315136</v>
      </c>
      <c r="F13" s="9" t="str">
        <f t="shared" si="1"/>
        <v>N/A</v>
      </c>
      <c r="G13" s="88">
        <v>0.10980648899999999</v>
      </c>
      <c r="H13" s="9" t="str">
        <f t="shared" si="2"/>
        <v>N/A</v>
      </c>
      <c r="I13" s="10">
        <v>-29</v>
      </c>
      <c r="J13" s="10">
        <v>-27.3</v>
      </c>
      <c r="K13" s="9" t="str">
        <f t="shared" si="3"/>
        <v>Yes</v>
      </c>
    </row>
    <row r="14" spans="1:11" x14ac:dyDescent="0.2">
      <c r="A14" s="86" t="s">
        <v>37</v>
      </c>
      <c r="B14" s="5" t="s">
        <v>213</v>
      </c>
      <c r="C14" s="88">
        <v>1.3521384844</v>
      </c>
      <c r="D14" s="9" t="str">
        <f t="shared" si="0"/>
        <v>N/A</v>
      </c>
      <c r="E14" s="88">
        <v>1.1129807789999999</v>
      </c>
      <c r="F14" s="9" t="str">
        <f t="shared" si="1"/>
        <v>N/A</v>
      </c>
      <c r="G14" s="88">
        <v>0.89106822350000003</v>
      </c>
      <c r="H14" s="9" t="str">
        <f t="shared" si="2"/>
        <v>N/A</v>
      </c>
      <c r="I14" s="10">
        <v>-17.7</v>
      </c>
      <c r="J14" s="10">
        <v>-19.899999999999999</v>
      </c>
      <c r="K14" s="9" t="str">
        <f t="shared" si="3"/>
        <v>Yes</v>
      </c>
    </row>
    <row r="15" spans="1:11" x14ac:dyDescent="0.2">
      <c r="A15" s="86" t="s">
        <v>38</v>
      </c>
      <c r="B15" s="5" t="s">
        <v>213</v>
      </c>
      <c r="C15" s="88">
        <v>0.17384551370000001</v>
      </c>
      <c r="D15" s="9" t="str">
        <f t="shared" si="0"/>
        <v>N/A</v>
      </c>
      <c r="E15" s="88">
        <v>0.35795799290000002</v>
      </c>
      <c r="F15" s="9" t="str">
        <f t="shared" si="1"/>
        <v>N/A</v>
      </c>
      <c r="G15" s="88">
        <v>0.2227909005</v>
      </c>
      <c r="H15" s="9" t="str">
        <f t="shared" si="2"/>
        <v>N/A</v>
      </c>
      <c r="I15" s="10">
        <v>105.9</v>
      </c>
      <c r="J15" s="10">
        <v>-37.799999999999997</v>
      </c>
      <c r="K15" s="9" t="str">
        <f t="shared" si="3"/>
        <v>No</v>
      </c>
    </row>
    <row r="16" spans="1:11" x14ac:dyDescent="0.2">
      <c r="A16" s="86" t="s">
        <v>376</v>
      </c>
      <c r="B16" s="5" t="s">
        <v>213</v>
      </c>
      <c r="C16" s="8">
        <v>28.790418269</v>
      </c>
      <c r="D16" s="9" t="str">
        <f t="shared" ref="D16:D41" si="4">IF($B16="N/A","N/A",IF(C16&lt;0,"No","Yes"))</f>
        <v>N/A</v>
      </c>
      <c r="E16" s="8">
        <v>23.101131814999999</v>
      </c>
      <c r="F16" s="9" t="str">
        <f t="shared" ref="F16:F41" si="5">IF($B16="N/A","N/A",IF(E16&lt;0,"No","Yes"))</f>
        <v>N/A</v>
      </c>
      <c r="G16" s="8">
        <v>20.743212471</v>
      </c>
      <c r="H16" s="9" t="str">
        <f t="shared" ref="H16:H41" si="6">IF($B16="N/A","N/A",IF(G16&lt;0,"No","Yes"))</f>
        <v>N/A</v>
      </c>
      <c r="I16" s="10">
        <v>-19.8</v>
      </c>
      <c r="J16" s="10">
        <v>-10.199999999999999</v>
      </c>
      <c r="K16" s="9" t="str">
        <f t="shared" ref="K16:K41" si="7">IF(J16="Div by 0", "N/A", IF(J16="N/A","N/A", IF(J16&gt;30, "No", IF(J16&lt;-30, "No", "Yes"))))</f>
        <v>Yes</v>
      </c>
    </row>
    <row r="17" spans="1:11" x14ac:dyDescent="0.2">
      <c r="A17" s="86" t="s">
        <v>377</v>
      </c>
      <c r="B17" s="5" t="s">
        <v>213</v>
      </c>
      <c r="C17" s="8">
        <v>12.898628008999999</v>
      </c>
      <c r="D17" s="9" t="str">
        <f t="shared" si="4"/>
        <v>N/A</v>
      </c>
      <c r="E17" s="8">
        <v>8.5619847286000006</v>
      </c>
      <c r="F17" s="9" t="str">
        <f t="shared" si="5"/>
        <v>N/A</v>
      </c>
      <c r="G17" s="8">
        <v>8.8997441604999992</v>
      </c>
      <c r="H17" s="9" t="str">
        <f t="shared" si="6"/>
        <v>N/A</v>
      </c>
      <c r="I17" s="10">
        <v>-33.6</v>
      </c>
      <c r="J17" s="10">
        <v>3.9449999999999998</v>
      </c>
      <c r="K17" s="9" t="str">
        <f t="shared" si="7"/>
        <v>Yes</v>
      </c>
    </row>
    <row r="18" spans="1:11" x14ac:dyDescent="0.2">
      <c r="A18" s="86" t="s">
        <v>378</v>
      </c>
      <c r="B18" s="5" t="s">
        <v>213</v>
      </c>
      <c r="C18" s="8">
        <v>0.62664259580000004</v>
      </c>
      <c r="D18" s="9" t="str">
        <f t="shared" si="4"/>
        <v>N/A</v>
      </c>
      <c r="E18" s="8">
        <v>1.1933512308000001</v>
      </c>
      <c r="F18" s="9" t="str">
        <f t="shared" si="5"/>
        <v>N/A</v>
      </c>
      <c r="G18" s="8">
        <v>0.9894635329</v>
      </c>
      <c r="H18" s="9" t="str">
        <f t="shared" si="6"/>
        <v>N/A</v>
      </c>
      <c r="I18" s="10">
        <v>90.44</v>
      </c>
      <c r="J18" s="10">
        <v>-17.100000000000001</v>
      </c>
      <c r="K18" s="9" t="str">
        <f t="shared" si="7"/>
        <v>Yes</v>
      </c>
    </row>
    <row r="19" spans="1:11" x14ac:dyDescent="0.2">
      <c r="A19" s="86" t="s">
        <v>379</v>
      </c>
      <c r="B19" s="5" t="s">
        <v>213</v>
      </c>
      <c r="C19" s="8">
        <v>9.7138869324999995</v>
      </c>
      <c r="D19" s="9" t="str">
        <f t="shared" si="4"/>
        <v>N/A</v>
      </c>
      <c r="E19" s="8">
        <v>10.179458103</v>
      </c>
      <c r="F19" s="9" t="str">
        <f t="shared" si="5"/>
        <v>N/A</v>
      </c>
      <c r="G19" s="8">
        <v>9.7388411787999996</v>
      </c>
      <c r="H19" s="9" t="str">
        <f t="shared" si="6"/>
        <v>N/A</v>
      </c>
      <c r="I19" s="10">
        <v>4.7930000000000001</v>
      </c>
      <c r="J19" s="10">
        <v>-4.33</v>
      </c>
      <c r="K19" s="9" t="str">
        <f t="shared" si="7"/>
        <v>Yes</v>
      </c>
    </row>
    <row r="20" spans="1:11" x14ac:dyDescent="0.2">
      <c r="A20" s="86" t="s">
        <v>380</v>
      </c>
      <c r="B20" s="5" t="s">
        <v>213</v>
      </c>
      <c r="C20" s="8">
        <v>0</v>
      </c>
      <c r="D20" s="9" t="str">
        <f t="shared" si="4"/>
        <v>N/A</v>
      </c>
      <c r="E20" s="8">
        <v>0</v>
      </c>
      <c r="F20" s="9" t="str">
        <f t="shared" si="5"/>
        <v>N/A</v>
      </c>
      <c r="G20" s="8">
        <v>0</v>
      </c>
      <c r="H20" s="9" t="str">
        <f t="shared" si="6"/>
        <v>N/A</v>
      </c>
      <c r="I20" s="10" t="s">
        <v>1745</v>
      </c>
      <c r="J20" s="10" t="s">
        <v>1745</v>
      </c>
      <c r="K20" s="9" t="str">
        <f t="shared" si="7"/>
        <v>N/A</v>
      </c>
    </row>
    <row r="21" spans="1:11" x14ac:dyDescent="0.2">
      <c r="A21" s="86" t="s">
        <v>381</v>
      </c>
      <c r="B21" s="5" t="s">
        <v>213</v>
      </c>
      <c r="C21" s="8">
        <v>7.8193191464999998</v>
      </c>
      <c r="D21" s="9" t="str">
        <f t="shared" si="4"/>
        <v>N/A</v>
      </c>
      <c r="E21" s="8">
        <v>17.353836987000001</v>
      </c>
      <c r="F21" s="9" t="str">
        <f t="shared" si="5"/>
        <v>N/A</v>
      </c>
      <c r="G21" s="8">
        <v>15.144773065000001</v>
      </c>
      <c r="H21" s="9" t="str">
        <f t="shared" si="6"/>
        <v>N/A</v>
      </c>
      <c r="I21" s="10">
        <v>121.9</v>
      </c>
      <c r="J21" s="10">
        <v>-12.7</v>
      </c>
      <c r="K21" s="9" t="str">
        <f t="shared" si="7"/>
        <v>Yes</v>
      </c>
    </row>
    <row r="22" spans="1:11" x14ac:dyDescent="0.2">
      <c r="A22" s="86" t="s">
        <v>382</v>
      </c>
      <c r="B22" s="5" t="s">
        <v>213</v>
      </c>
      <c r="C22" s="8">
        <v>28.261102855000001</v>
      </c>
      <c r="D22" s="9" t="str">
        <f t="shared" si="4"/>
        <v>N/A</v>
      </c>
      <c r="E22" s="8">
        <v>23.545476225000002</v>
      </c>
      <c r="F22" s="9" t="str">
        <f t="shared" si="5"/>
        <v>N/A</v>
      </c>
      <c r="G22" s="8">
        <v>21.305694618</v>
      </c>
      <c r="H22" s="9" t="str">
        <f t="shared" si="6"/>
        <v>N/A</v>
      </c>
      <c r="I22" s="10">
        <v>-16.7</v>
      </c>
      <c r="J22" s="10">
        <v>-9.51</v>
      </c>
      <c r="K22" s="9" t="str">
        <f t="shared" si="7"/>
        <v>Yes</v>
      </c>
    </row>
    <row r="23" spans="1:11" x14ac:dyDescent="0.2">
      <c r="A23" s="86" t="s">
        <v>383</v>
      </c>
      <c r="B23" s="5" t="s">
        <v>213</v>
      </c>
      <c r="C23" s="8">
        <v>0</v>
      </c>
      <c r="D23" s="9" t="str">
        <f t="shared" si="4"/>
        <v>N/A</v>
      </c>
      <c r="E23" s="8">
        <v>0</v>
      </c>
      <c r="F23" s="9" t="str">
        <f t="shared" si="5"/>
        <v>N/A</v>
      </c>
      <c r="G23" s="8">
        <v>0</v>
      </c>
      <c r="H23" s="9" t="str">
        <f t="shared" si="6"/>
        <v>N/A</v>
      </c>
      <c r="I23" s="10" t="s">
        <v>1745</v>
      </c>
      <c r="J23" s="10" t="s">
        <v>1745</v>
      </c>
      <c r="K23" s="9" t="str">
        <f t="shared" si="7"/>
        <v>N/A</v>
      </c>
    </row>
    <row r="24" spans="1:11" x14ac:dyDescent="0.2">
      <c r="A24" s="86" t="s">
        <v>384</v>
      </c>
      <c r="B24" s="5" t="s">
        <v>213</v>
      </c>
      <c r="C24" s="8">
        <v>2.9015750936</v>
      </c>
      <c r="D24" s="9" t="str">
        <f t="shared" si="4"/>
        <v>N/A</v>
      </c>
      <c r="E24" s="8">
        <v>3.457826651</v>
      </c>
      <c r="F24" s="9" t="str">
        <f t="shared" si="5"/>
        <v>N/A</v>
      </c>
      <c r="G24" s="8">
        <v>3.6275819406999998</v>
      </c>
      <c r="H24" s="9" t="str">
        <f t="shared" si="6"/>
        <v>N/A</v>
      </c>
      <c r="I24" s="10">
        <v>19.170000000000002</v>
      </c>
      <c r="J24" s="10">
        <v>4.9089999999999998</v>
      </c>
      <c r="K24" s="9" t="str">
        <f t="shared" si="7"/>
        <v>Yes</v>
      </c>
    </row>
    <row r="25" spans="1:11" x14ac:dyDescent="0.2">
      <c r="A25" s="86" t="s">
        <v>385</v>
      </c>
      <c r="B25" s="5" t="s">
        <v>213</v>
      </c>
      <c r="C25" s="8">
        <v>4.3303274053000003</v>
      </c>
      <c r="D25" s="9" t="str">
        <f t="shared" si="4"/>
        <v>N/A</v>
      </c>
      <c r="E25" s="8">
        <v>4.8205290833000003</v>
      </c>
      <c r="F25" s="9" t="str">
        <f t="shared" si="5"/>
        <v>N/A</v>
      </c>
      <c r="G25" s="8">
        <v>4.4922032178000002</v>
      </c>
      <c r="H25" s="9" t="str">
        <f t="shared" si="6"/>
        <v>N/A</v>
      </c>
      <c r="I25" s="10">
        <v>11.32</v>
      </c>
      <c r="J25" s="10">
        <v>-6.81</v>
      </c>
      <c r="K25" s="9" t="str">
        <f t="shared" si="7"/>
        <v>Yes</v>
      </c>
    </row>
    <row r="26" spans="1:11" x14ac:dyDescent="0.2">
      <c r="A26" s="86" t="s">
        <v>386</v>
      </c>
      <c r="B26" s="5" t="s">
        <v>213</v>
      </c>
      <c r="C26" s="8">
        <v>0.80415762749999997</v>
      </c>
      <c r="D26" s="9" t="str">
        <f t="shared" si="4"/>
        <v>N/A</v>
      </c>
      <c r="E26" s="8">
        <v>0.59897034069999999</v>
      </c>
      <c r="F26" s="9" t="str">
        <f t="shared" si="5"/>
        <v>N/A</v>
      </c>
      <c r="G26" s="8">
        <v>8.1597971147999999</v>
      </c>
      <c r="H26" s="9" t="str">
        <f t="shared" si="6"/>
        <v>N/A</v>
      </c>
      <c r="I26" s="10">
        <v>-25.5</v>
      </c>
      <c r="J26" s="10">
        <v>1262</v>
      </c>
      <c r="K26" s="9" t="str">
        <f t="shared" si="7"/>
        <v>No</v>
      </c>
    </row>
    <row r="27" spans="1:11" x14ac:dyDescent="0.2">
      <c r="A27" s="86" t="s">
        <v>387</v>
      </c>
      <c r="B27" s="5" t="s">
        <v>213</v>
      </c>
      <c r="C27" s="8">
        <v>0</v>
      </c>
      <c r="D27" s="9" t="str">
        <f t="shared" si="4"/>
        <v>N/A</v>
      </c>
      <c r="E27" s="8">
        <v>0</v>
      </c>
      <c r="F27" s="9" t="str">
        <f t="shared" si="5"/>
        <v>N/A</v>
      </c>
      <c r="G27" s="8">
        <v>0</v>
      </c>
      <c r="H27" s="9" t="str">
        <f t="shared" si="6"/>
        <v>N/A</v>
      </c>
      <c r="I27" s="10" t="s">
        <v>1745</v>
      </c>
      <c r="J27" s="10" t="s">
        <v>1745</v>
      </c>
      <c r="K27" s="9" t="str">
        <f t="shared" si="7"/>
        <v>N/A</v>
      </c>
    </row>
    <row r="28" spans="1:11" x14ac:dyDescent="0.2">
      <c r="A28" s="86" t="s">
        <v>388</v>
      </c>
      <c r="B28" s="5" t="s">
        <v>213</v>
      </c>
      <c r="C28" s="8">
        <v>0</v>
      </c>
      <c r="D28" s="9" t="str">
        <f t="shared" si="4"/>
        <v>N/A</v>
      </c>
      <c r="E28" s="8">
        <v>0</v>
      </c>
      <c r="F28" s="9" t="str">
        <f t="shared" si="5"/>
        <v>N/A</v>
      </c>
      <c r="G28" s="8">
        <v>0</v>
      </c>
      <c r="H28" s="9" t="str">
        <f t="shared" si="6"/>
        <v>N/A</v>
      </c>
      <c r="I28" s="10" t="s">
        <v>1745</v>
      </c>
      <c r="J28" s="10" t="s">
        <v>1745</v>
      </c>
      <c r="K28" s="9" t="str">
        <f t="shared" si="7"/>
        <v>N/A</v>
      </c>
    </row>
    <row r="29" spans="1:11" x14ac:dyDescent="0.2">
      <c r="A29" s="86" t="s">
        <v>389</v>
      </c>
      <c r="B29" s="5" t="s">
        <v>213</v>
      </c>
      <c r="C29" s="8">
        <v>0</v>
      </c>
      <c r="D29" s="9" t="str">
        <f t="shared" si="4"/>
        <v>N/A</v>
      </c>
      <c r="E29" s="8">
        <v>0</v>
      </c>
      <c r="F29" s="9" t="str">
        <f t="shared" si="5"/>
        <v>N/A</v>
      </c>
      <c r="G29" s="8">
        <v>5.5810687599999999E-2</v>
      </c>
      <c r="H29" s="9" t="str">
        <f t="shared" si="6"/>
        <v>N/A</v>
      </c>
      <c r="I29" s="10" t="s">
        <v>1745</v>
      </c>
      <c r="J29" s="10" t="s">
        <v>1745</v>
      </c>
      <c r="K29" s="9" t="str">
        <f t="shared" si="7"/>
        <v>N/A</v>
      </c>
    </row>
    <row r="30" spans="1:11" x14ac:dyDescent="0.2">
      <c r="A30" s="86" t="s">
        <v>390</v>
      </c>
      <c r="B30" s="5" t="s">
        <v>213</v>
      </c>
      <c r="C30" s="8">
        <v>0</v>
      </c>
      <c r="D30" s="9" t="str">
        <f t="shared" si="4"/>
        <v>N/A</v>
      </c>
      <c r="E30" s="8">
        <v>0</v>
      </c>
      <c r="F30" s="9" t="str">
        <f t="shared" si="5"/>
        <v>N/A</v>
      </c>
      <c r="G30" s="8">
        <v>0</v>
      </c>
      <c r="H30" s="9" t="str">
        <f t="shared" si="6"/>
        <v>N/A</v>
      </c>
      <c r="I30" s="10" t="s">
        <v>1745</v>
      </c>
      <c r="J30" s="10" t="s">
        <v>1745</v>
      </c>
      <c r="K30" s="9" t="str">
        <f t="shared" si="7"/>
        <v>N/A</v>
      </c>
    </row>
    <row r="31" spans="1:11" x14ac:dyDescent="0.2">
      <c r="A31" s="86" t="s">
        <v>391</v>
      </c>
      <c r="B31" s="5" t="s">
        <v>213</v>
      </c>
      <c r="C31" s="8">
        <v>0</v>
      </c>
      <c r="D31" s="9" t="str">
        <f t="shared" si="4"/>
        <v>N/A</v>
      </c>
      <c r="E31" s="8">
        <v>0</v>
      </c>
      <c r="F31" s="9" t="str">
        <f t="shared" si="5"/>
        <v>N/A</v>
      </c>
      <c r="G31" s="8">
        <v>0</v>
      </c>
      <c r="H31" s="9" t="str">
        <f t="shared" si="6"/>
        <v>N/A</v>
      </c>
      <c r="I31" s="10" t="s">
        <v>1745</v>
      </c>
      <c r="J31" s="10" t="s">
        <v>1745</v>
      </c>
      <c r="K31" s="9" t="str">
        <f t="shared" si="7"/>
        <v>N/A</v>
      </c>
    </row>
    <row r="32" spans="1:11" x14ac:dyDescent="0.2">
      <c r="A32" s="86" t="s">
        <v>392</v>
      </c>
      <c r="B32" s="5" t="s">
        <v>213</v>
      </c>
      <c r="C32" s="8">
        <v>2.0152477700000001E-2</v>
      </c>
      <c r="D32" s="9" t="str">
        <f t="shared" si="4"/>
        <v>N/A</v>
      </c>
      <c r="E32" s="8">
        <v>1.4447835399999999E-2</v>
      </c>
      <c r="F32" s="9" t="str">
        <f t="shared" si="5"/>
        <v>N/A</v>
      </c>
      <c r="G32" s="8">
        <v>2.1259529900000001E-2</v>
      </c>
      <c r="H32" s="9" t="str">
        <f t="shared" si="6"/>
        <v>N/A</v>
      </c>
      <c r="I32" s="10">
        <v>-28.3</v>
      </c>
      <c r="J32" s="10">
        <v>47.15</v>
      </c>
      <c r="K32" s="9" t="str">
        <f t="shared" si="7"/>
        <v>No</v>
      </c>
    </row>
    <row r="33" spans="1:11" x14ac:dyDescent="0.2">
      <c r="A33" s="86" t="s">
        <v>393</v>
      </c>
      <c r="B33" s="5" t="s">
        <v>213</v>
      </c>
      <c r="C33" s="8">
        <v>2.8259710000000003E-4</v>
      </c>
      <c r="D33" s="9" t="str">
        <f t="shared" si="4"/>
        <v>N/A</v>
      </c>
      <c r="E33" s="8">
        <v>3.8323790000000001E-4</v>
      </c>
      <c r="F33" s="9" t="str">
        <f t="shared" si="5"/>
        <v>N/A</v>
      </c>
      <c r="G33" s="8">
        <v>6.013511E-4</v>
      </c>
      <c r="H33" s="9" t="str">
        <f t="shared" si="6"/>
        <v>N/A</v>
      </c>
      <c r="I33" s="10">
        <v>35.61</v>
      </c>
      <c r="J33" s="10">
        <v>56.91</v>
      </c>
      <c r="K33" s="9" t="str">
        <f t="shared" si="7"/>
        <v>No</v>
      </c>
    </row>
    <row r="34" spans="1:11" x14ac:dyDescent="0.2">
      <c r="A34" s="86" t="s">
        <v>394</v>
      </c>
      <c r="B34" s="5" t="s">
        <v>213</v>
      </c>
      <c r="C34" s="8">
        <v>0</v>
      </c>
      <c r="D34" s="9" t="str">
        <f t="shared" si="4"/>
        <v>N/A</v>
      </c>
      <c r="E34" s="8">
        <v>0</v>
      </c>
      <c r="F34" s="9" t="str">
        <f t="shared" si="5"/>
        <v>N/A</v>
      </c>
      <c r="G34" s="8">
        <v>0</v>
      </c>
      <c r="H34" s="9" t="str">
        <f t="shared" si="6"/>
        <v>N/A</v>
      </c>
      <c r="I34" s="10" t="s">
        <v>1745</v>
      </c>
      <c r="J34" s="10" t="s">
        <v>1745</v>
      </c>
      <c r="K34" s="9" t="str">
        <f t="shared" si="7"/>
        <v>N/A</v>
      </c>
    </row>
    <row r="35" spans="1:11" x14ac:dyDescent="0.2">
      <c r="A35" s="86" t="s">
        <v>395</v>
      </c>
      <c r="B35" s="5" t="s">
        <v>213</v>
      </c>
      <c r="C35" s="8">
        <v>0.34073872350000001</v>
      </c>
      <c r="D35" s="9" t="str">
        <f t="shared" si="4"/>
        <v>N/A</v>
      </c>
      <c r="E35" s="8">
        <v>0.36188712290000002</v>
      </c>
      <c r="F35" s="9" t="str">
        <f t="shared" si="5"/>
        <v>N/A</v>
      </c>
      <c r="G35" s="8">
        <v>0.37275808799999999</v>
      </c>
      <c r="H35" s="9" t="str">
        <f t="shared" si="6"/>
        <v>N/A</v>
      </c>
      <c r="I35" s="10">
        <v>6.2069999999999999</v>
      </c>
      <c r="J35" s="10">
        <v>3.004</v>
      </c>
      <c r="K35" s="9" t="str">
        <f t="shared" si="7"/>
        <v>Yes</v>
      </c>
    </row>
    <row r="36" spans="1:11" x14ac:dyDescent="0.2">
      <c r="A36" s="86" t="s">
        <v>396</v>
      </c>
      <c r="B36" s="5" t="s">
        <v>213</v>
      </c>
      <c r="C36" s="8">
        <v>0.255926557</v>
      </c>
      <c r="D36" s="9" t="str">
        <f t="shared" si="4"/>
        <v>N/A</v>
      </c>
      <c r="E36" s="8">
        <v>0.20007606920000001</v>
      </c>
      <c r="F36" s="9" t="str">
        <f t="shared" si="5"/>
        <v>N/A</v>
      </c>
      <c r="G36" s="8">
        <v>0.2399899362</v>
      </c>
      <c r="H36" s="9" t="str">
        <f t="shared" si="6"/>
        <v>N/A</v>
      </c>
      <c r="I36" s="10">
        <v>-21.8</v>
      </c>
      <c r="J36" s="10">
        <v>19.95</v>
      </c>
      <c r="K36" s="9" t="str">
        <f t="shared" si="7"/>
        <v>Yes</v>
      </c>
    </row>
    <row r="37" spans="1:11" x14ac:dyDescent="0.2">
      <c r="A37" s="86" t="s">
        <v>397</v>
      </c>
      <c r="B37" s="5" t="s">
        <v>213</v>
      </c>
      <c r="C37" s="8">
        <v>0</v>
      </c>
      <c r="D37" s="9" t="str">
        <f t="shared" si="4"/>
        <v>N/A</v>
      </c>
      <c r="E37" s="8">
        <v>0</v>
      </c>
      <c r="F37" s="9" t="str">
        <f t="shared" si="5"/>
        <v>N/A</v>
      </c>
      <c r="G37" s="8">
        <v>0</v>
      </c>
      <c r="H37" s="9" t="str">
        <f t="shared" si="6"/>
        <v>N/A</v>
      </c>
      <c r="I37" s="10" t="s">
        <v>1745</v>
      </c>
      <c r="J37" s="10" t="s">
        <v>1745</v>
      </c>
      <c r="K37" s="9" t="str">
        <f t="shared" si="7"/>
        <v>N/A</v>
      </c>
    </row>
    <row r="38" spans="1:11" x14ac:dyDescent="0.2">
      <c r="A38" s="86" t="s">
        <v>398</v>
      </c>
      <c r="B38" s="5" t="s">
        <v>213</v>
      </c>
      <c r="C38" s="8">
        <v>0</v>
      </c>
      <c r="D38" s="9" t="str">
        <f t="shared" si="4"/>
        <v>N/A</v>
      </c>
      <c r="E38" s="8">
        <v>0</v>
      </c>
      <c r="F38" s="9" t="str">
        <f t="shared" si="5"/>
        <v>N/A</v>
      </c>
      <c r="G38" s="8">
        <v>0</v>
      </c>
      <c r="H38" s="9" t="str">
        <f t="shared" si="6"/>
        <v>N/A</v>
      </c>
      <c r="I38" s="10" t="s">
        <v>1745</v>
      </c>
      <c r="J38" s="10" t="s">
        <v>1745</v>
      </c>
      <c r="K38" s="9" t="str">
        <f t="shared" si="7"/>
        <v>N/A</v>
      </c>
    </row>
    <row r="39" spans="1:11" x14ac:dyDescent="0.2">
      <c r="A39" s="86" t="s">
        <v>399</v>
      </c>
      <c r="B39" s="5" t="s">
        <v>213</v>
      </c>
      <c r="C39" s="8">
        <v>0.30798314840000002</v>
      </c>
      <c r="D39" s="9" t="str">
        <f t="shared" si="4"/>
        <v>N/A</v>
      </c>
      <c r="E39" s="8">
        <v>0.39792559649999998</v>
      </c>
      <c r="F39" s="9" t="str">
        <f t="shared" si="5"/>
        <v>N/A</v>
      </c>
      <c r="G39" s="8">
        <v>0.25758387739999999</v>
      </c>
      <c r="H39" s="9" t="str">
        <f t="shared" si="6"/>
        <v>N/A</v>
      </c>
      <c r="I39" s="10">
        <v>29.2</v>
      </c>
      <c r="J39" s="10">
        <v>-35.299999999999997</v>
      </c>
      <c r="K39" s="9" t="str">
        <f t="shared" si="7"/>
        <v>No</v>
      </c>
    </row>
    <row r="40" spans="1:11" x14ac:dyDescent="0.2">
      <c r="A40" s="86" t="s">
        <v>400</v>
      </c>
      <c r="B40" s="5" t="s">
        <v>213</v>
      </c>
      <c r="C40" s="8">
        <v>2.9288585609000002</v>
      </c>
      <c r="D40" s="9" t="str">
        <f t="shared" si="4"/>
        <v>N/A</v>
      </c>
      <c r="E40" s="8">
        <v>6.2127149743999999</v>
      </c>
      <c r="F40" s="9" t="str">
        <f t="shared" si="5"/>
        <v>N/A</v>
      </c>
      <c r="G40" s="8">
        <v>5.9506852307000004</v>
      </c>
      <c r="H40" s="9" t="str">
        <f t="shared" si="6"/>
        <v>N/A</v>
      </c>
      <c r="I40" s="10">
        <v>112.1</v>
      </c>
      <c r="J40" s="10">
        <v>-4.22</v>
      </c>
      <c r="K40" s="9" t="str">
        <f t="shared" si="7"/>
        <v>Yes</v>
      </c>
    </row>
    <row r="41" spans="1:11" x14ac:dyDescent="0.2">
      <c r="A41" s="86" t="s">
        <v>401</v>
      </c>
      <c r="B41" s="5" t="s">
        <v>213</v>
      </c>
      <c r="C41" s="8">
        <v>0</v>
      </c>
      <c r="D41" s="9" t="str">
        <f t="shared" si="4"/>
        <v>N/A</v>
      </c>
      <c r="E41" s="8">
        <v>0</v>
      </c>
      <c r="F41" s="9" t="str">
        <f t="shared" si="5"/>
        <v>N/A</v>
      </c>
      <c r="G41" s="8">
        <v>0</v>
      </c>
      <c r="H41" s="9" t="str">
        <f t="shared" si="6"/>
        <v>N/A</v>
      </c>
      <c r="I41" s="10" t="s">
        <v>1745</v>
      </c>
      <c r="J41" s="10" t="s">
        <v>1745</v>
      </c>
      <c r="K41" s="9" t="str">
        <f t="shared" si="7"/>
        <v>N/A</v>
      </c>
    </row>
    <row r="42" spans="1:11" x14ac:dyDescent="0.2">
      <c r="A42" s="86" t="s">
        <v>32</v>
      </c>
      <c r="B42" s="5" t="s">
        <v>213</v>
      </c>
      <c r="C42" s="8">
        <v>85.909755363000002</v>
      </c>
      <c r="D42" s="9" t="str">
        <f t="shared" ref="D42:D51" si="8">IF($B42="N/A","N/A",IF(C42&lt;0,"No","Yes"))</f>
        <v>N/A</v>
      </c>
      <c r="E42" s="8">
        <v>90.441281563999993</v>
      </c>
      <c r="F42" s="9" t="str">
        <f t="shared" ref="F42:F51" si="9">IF($B42="N/A","N/A",IF(E42&lt;0,"No","Yes"))</f>
        <v>N/A</v>
      </c>
      <c r="G42" s="8">
        <v>82.634278162000001</v>
      </c>
      <c r="H42" s="9" t="str">
        <f t="shared" ref="H42:H51" si="10">IF($B42="N/A","N/A",IF(G42&lt;0,"No","Yes"))</f>
        <v>N/A</v>
      </c>
      <c r="I42" s="10">
        <v>5.2750000000000004</v>
      </c>
      <c r="J42" s="10">
        <v>-8.6300000000000008</v>
      </c>
      <c r="K42" s="9" t="str">
        <f t="shared" ref="K42:K51" si="11">IF(J42="Div by 0", "N/A", IF(J42="N/A","N/A", IF(J42&gt;30, "No", IF(J42&lt;-30, "No", "Yes"))))</f>
        <v>Yes</v>
      </c>
    </row>
    <row r="43" spans="1:11" x14ac:dyDescent="0.2">
      <c r="A43" s="86"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6" t="s">
        <v>40</v>
      </c>
      <c r="B44" s="5" t="s">
        <v>213</v>
      </c>
      <c r="C44" s="8">
        <v>52.167712467000001</v>
      </c>
      <c r="D44" s="9" t="str">
        <f t="shared" si="8"/>
        <v>N/A</v>
      </c>
      <c r="E44" s="8">
        <v>54.954950996999997</v>
      </c>
      <c r="F44" s="9" t="str">
        <f t="shared" si="9"/>
        <v>N/A</v>
      </c>
      <c r="G44" s="8">
        <v>54.626808081</v>
      </c>
      <c r="H44" s="9" t="str">
        <f t="shared" si="10"/>
        <v>N/A</v>
      </c>
      <c r="I44" s="10">
        <v>5.343</v>
      </c>
      <c r="J44" s="10">
        <v>-0.59699999999999998</v>
      </c>
      <c r="K44" s="9" t="str">
        <f t="shared" si="11"/>
        <v>Yes</v>
      </c>
    </row>
    <row r="45" spans="1:11" x14ac:dyDescent="0.2">
      <c r="A45" s="86" t="s">
        <v>163</v>
      </c>
      <c r="B45" s="5" t="s">
        <v>213</v>
      </c>
      <c r="C45" s="8">
        <v>89.150355246999993</v>
      </c>
      <c r="D45" s="9" t="str">
        <f t="shared" si="8"/>
        <v>N/A</v>
      </c>
      <c r="E45" s="8">
        <v>96.426002878000006</v>
      </c>
      <c r="F45" s="9" t="str">
        <f t="shared" si="9"/>
        <v>N/A</v>
      </c>
      <c r="G45" s="8">
        <v>94.430662007999999</v>
      </c>
      <c r="H45" s="9" t="str">
        <f t="shared" si="10"/>
        <v>N/A</v>
      </c>
      <c r="I45" s="10">
        <v>8.1609999999999996</v>
      </c>
      <c r="J45" s="10">
        <v>-2.0699999999999998</v>
      </c>
      <c r="K45" s="9" t="str">
        <f t="shared" si="11"/>
        <v>Yes</v>
      </c>
    </row>
    <row r="46" spans="1:11" x14ac:dyDescent="0.2">
      <c r="A46" s="86"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v>95.504649542999999</v>
      </c>
      <c r="D48" s="9" t="str">
        <f t="shared" si="8"/>
        <v>N/A</v>
      </c>
      <c r="E48" s="8">
        <v>97.983610482000003</v>
      </c>
      <c r="F48" s="9" t="str">
        <f t="shared" si="9"/>
        <v>N/A</v>
      </c>
      <c r="G48" s="8">
        <v>94.924122444999995</v>
      </c>
      <c r="H48" s="9" t="str">
        <f t="shared" si="10"/>
        <v>N/A</v>
      </c>
      <c r="I48" s="10">
        <v>2.5960000000000001</v>
      </c>
      <c r="J48" s="10">
        <v>-3.12</v>
      </c>
      <c r="K48" s="9" t="str">
        <f t="shared" si="11"/>
        <v>Yes</v>
      </c>
    </row>
    <row r="49" spans="1:12" x14ac:dyDescent="0.2">
      <c r="A49" s="86" t="s">
        <v>44</v>
      </c>
      <c r="B49" s="5" t="s">
        <v>213</v>
      </c>
      <c r="C49" s="8">
        <v>67.005395157999999</v>
      </c>
      <c r="D49" s="9" t="str">
        <f t="shared" si="8"/>
        <v>N/A</v>
      </c>
      <c r="E49" s="8">
        <v>57.404901695</v>
      </c>
      <c r="F49" s="9" t="str">
        <f t="shared" si="9"/>
        <v>N/A</v>
      </c>
      <c r="G49" s="8">
        <v>53.832113241999998</v>
      </c>
      <c r="H49" s="9" t="str">
        <f t="shared" si="10"/>
        <v>N/A</v>
      </c>
      <c r="I49" s="10">
        <v>-14.3</v>
      </c>
      <c r="J49" s="10">
        <v>-6.22</v>
      </c>
      <c r="K49" s="9" t="str">
        <f t="shared" si="11"/>
        <v>Yes</v>
      </c>
    </row>
    <row r="50" spans="1:12" x14ac:dyDescent="0.2">
      <c r="A50" s="86" t="s">
        <v>45</v>
      </c>
      <c r="B50" s="5" t="s">
        <v>213</v>
      </c>
      <c r="C50" s="8">
        <v>32.969237460999999</v>
      </c>
      <c r="D50" s="9" t="str">
        <f t="shared" si="8"/>
        <v>N/A</v>
      </c>
      <c r="E50" s="8">
        <v>42.495886409000001</v>
      </c>
      <c r="F50" s="9" t="str">
        <f t="shared" si="9"/>
        <v>N/A</v>
      </c>
      <c r="G50" s="8">
        <v>46.063045975000001</v>
      </c>
      <c r="H50" s="9" t="str">
        <f t="shared" si="10"/>
        <v>N/A</v>
      </c>
      <c r="I50" s="10">
        <v>28.9</v>
      </c>
      <c r="J50" s="10">
        <v>8.3940000000000001</v>
      </c>
      <c r="K50" s="9" t="str">
        <f t="shared" si="11"/>
        <v>Yes</v>
      </c>
    </row>
    <row r="51" spans="1:12" x14ac:dyDescent="0.2">
      <c r="A51" s="86" t="s">
        <v>50</v>
      </c>
      <c r="B51" s="5" t="s">
        <v>213</v>
      </c>
      <c r="C51" s="8">
        <v>6.5867899999999993E-5</v>
      </c>
      <c r="D51" s="9" t="str">
        <f t="shared" si="8"/>
        <v>N/A</v>
      </c>
      <c r="E51" s="8">
        <v>2.92596E-5</v>
      </c>
      <c r="F51" s="9" t="str">
        <f t="shared" si="9"/>
        <v>N/A</v>
      </c>
      <c r="G51" s="8">
        <v>3.5118599999999999E-5</v>
      </c>
      <c r="H51" s="9" t="str">
        <f t="shared" si="10"/>
        <v>N/A</v>
      </c>
      <c r="I51" s="10">
        <v>-55.6</v>
      </c>
      <c r="J51" s="10">
        <v>20.02</v>
      </c>
      <c r="K51" s="9" t="str">
        <f t="shared" si="11"/>
        <v>Yes</v>
      </c>
      <c r="L51" s="60"/>
    </row>
    <row r="52" spans="1:12" s="60" customFormat="1" x14ac:dyDescent="0.2">
      <c r="A52" s="89" t="s">
        <v>895</v>
      </c>
      <c r="B52" s="5" t="s">
        <v>213</v>
      </c>
      <c r="C52" s="8">
        <v>0</v>
      </c>
      <c r="D52" s="9" t="str">
        <f t="shared" ref="D52:D57" si="12">IF($B52="N/A","N/A",IF(C52&lt;0,"No","Yes"))</f>
        <v>N/A</v>
      </c>
      <c r="E52" s="8">
        <v>0</v>
      </c>
      <c r="F52" s="9" t="str">
        <f t="shared" ref="F52:F57" si="13">IF($B52="N/A","N/A",IF(E52&lt;0,"No","Yes"))</f>
        <v>N/A</v>
      </c>
      <c r="G52" s="8">
        <v>0</v>
      </c>
      <c r="H52" s="9" t="str">
        <f t="shared" ref="H52:H57" si="14">IF($B52="N/A","N/A",IF(G52&lt;0,"No","Yes"))</f>
        <v>N/A</v>
      </c>
      <c r="I52" s="10" t="s">
        <v>1745</v>
      </c>
      <c r="J52" s="10" t="s">
        <v>1745</v>
      </c>
      <c r="K52" s="9" t="str">
        <f t="shared" ref="K52:K57" si="15">IF(J52="Div by 0", "N/A", IF(J52="N/A","N/A", IF(J52&gt;30, "No", IF(J52&lt;-30, "No", "Yes"))))</f>
        <v>N/A</v>
      </c>
    </row>
    <row r="53" spans="1:12" s="60" customFormat="1" x14ac:dyDescent="0.2">
      <c r="A53" s="89" t="s">
        <v>896</v>
      </c>
      <c r="B53" s="5" t="s">
        <v>213</v>
      </c>
      <c r="C53" s="8">
        <v>0</v>
      </c>
      <c r="D53" s="9" t="str">
        <f t="shared" si="12"/>
        <v>N/A</v>
      </c>
      <c r="E53" s="8">
        <v>0</v>
      </c>
      <c r="F53" s="9" t="str">
        <f t="shared" si="13"/>
        <v>N/A</v>
      </c>
      <c r="G53" s="8">
        <v>0</v>
      </c>
      <c r="H53" s="9" t="str">
        <f t="shared" si="14"/>
        <v>N/A</v>
      </c>
      <c r="I53" s="10" t="s">
        <v>1745</v>
      </c>
      <c r="J53" s="10" t="s">
        <v>1745</v>
      </c>
      <c r="K53" s="9" t="str">
        <f t="shared" si="15"/>
        <v>N/A</v>
      </c>
    </row>
    <row r="54" spans="1:12" s="60" customFormat="1" x14ac:dyDescent="0.2">
      <c r="A54" s="89" t="s">
        <v>897</v>
      </c>
      <c r="B54" s="5" t="s">
        <v>213</v>
      </c>
      <c r="C54" s="8">
        <v>0.35409786009999999</v>
      </c>
      <c r="D54" s="9" t="str">
        <f t="shared" si="12"/>
        <v>N/A</v>
      </c>
      <c r="E54" s="8">
        <v>0.2873555719</v>
      </c>
      <c r="F54" s="9" t="str">
        <f t="shared" si="13"/>
        <v>N/A</v>
      </c>
      <c r="G54" s="8">
        <v>0.26567779790000001</v>
      </c>
      <c r="H54" s="9" t="str">
        <f t="shared" si="14"/>
        <v>N/A</v>
      </c>
      <c r="I54" s="10">
        <v>-18.8</v>
      </c>
      <c r="J54" s="10">
        <v>-7.54</v>
      </c>
      <c r="K54" s="9" t="str">
        <f t="shared" si="15"/>
        <v>Yes</v>
      </c>
    </row>
    <row r="55" spans="1:12" s="60" customFormat="1" x14ac:dyDescent="0.2">
      <c r="A55" s="89" t="s">
        <v>898</v>
      </c>
      <c r="B55" s="5" t="s">
        <v>213</v>
      </c>
      <c r="C55" s="8">
        <v>0</v>
      </c>
      <c r="D55" s="9" t="str">
        <f t="shared" si="12"/>
        <v>N/A</v>
      </c>
      <c r="E55" s="8">
        <v>0</v>
      </c>
      <c r="F55" s="9" t="str">
        <f t="shared" si="13"/>
        <v>N/A</v>
      </c>
      <c r="G55" s="8">
        <v>0</v>
      </c>
      <c r="H55" s="9" t="str">
        <f t="shared" si="14"/>
        <v>N/A</v>
      </c>
      <c r="I55" s="10" t="s">
        <v>1745</v>
      </c>
      <c r="J55" s="10" t="s">
        <v>1745</v>
      </c>
      <c r="K55" s="9" t="str">
        <f t="shared" si="15"/>
        <v>N/A</v>
      </c>
    </row>
    <row r="56" spans="1:12" s="60" customFormat="1" ht="25.5" x14ac:dyDescent="0.2">
      <c r="A56" s="89" t="s">
        <v>899</v>
      </c>
      <c r="B56" s="5" t="s">
        <v>213</v>
      </c>
      <c r="C56" s="8">
        <v>0</v>
      </c>
      <c r="D56" s="9" t="str">
        <f t="shared" si="12"/>
        <v>N/A</v>
      </c>
      <c r="E56" s="8">
        <v>0</v>
      </c>
      <c r="F56" s="9" t="str">
        <f t="shared" si="13"/>
        <v>N/A</v>
      </c>
      <c r="G56" s="8">
        <v>0</v>
      </c>
      <c r="H56" s="9" t="str">
        <f t="shared" si="14"/>
        <v>N/A</v>
      </c>
      <c r="I56" s="10" t="s">
        <v>1745</v>
      </c>
      <c r="J56" s="10" t="s">
        <v>1745</v>
      </c>
      <c r="K56" s="9" t="str">
        <f t="shared" si="15"/>
        <v>N/A</v>
      </c>
    </row>
    <row r="57" spans="1:12" s="60" customFormat="1" ht="25.5" x14ac:dyDescent="0.2">
      <c r="A57" s="89" t="s">
        <v>935</v>
      </c>
      <c r="B57" s="5" t="s">
        <v>213</v>
      </c>
      <c r="C57" s="8">
        <v>0</v>
      </c>
      <c r="D57" s="9" t="str">
        <f t="shared" si="12"/>
        <v>N/A</v>
      </c>
      <c r="E57" s="8">
        <v>0</v>
      </c>
      <c r="F57" s="9" t="str">
        <f t="shared" si="13"/>
        <v>N/A</v>
      </c>
      <c r="G57" s="8">
        <v>0</v>
      </c>
      <c r="H57" s="9" t="str">
        <f t="shared" si="14"/>
        <v>N/A</v>
      </c>
      <c r="I57" s="10" t="s">
        <v>1745</v>
      </c>
      <c r="J57" s="10" t="s">
        <v>1745</v>
      </c>
      <c r="K57" s="9" t="str">
        <f t="shared" si="15"/>
        <v>N/A</v>
      </c>
      <c r="L57" s="21"/>
    </row>
    <row r="58" spans="1:12" ht="12" customHeight="1" x14ac:dyDescent="0.2">
      <c r="A58" s="161" t="s">
        <v>1633</v>
      </c>
      <c r="B58" s="162"/>
      <c r="C58" s="162"/>
      <c r="D58" s="162"/>
      <c r="E58" s="162"/>
      <c r="F58" s="162"/>
      <c r="G58" s="162"/>
      <c r="H58" s="162"/>
      <c r="I58" s="162"/>
      <c r="J58" s="162"/>
      <c r="K58" s="163"/>
    </row>
    <row r="59" spans="1:12" x14ac:dyDescent="0.2">
      <c r="A59" s="156" t="s">
        <v>1631</v>
      </c>
      <c r="B59" s="157"/>
      <c r="C59" s="157"/>
      <c r="D59" s="157"/>
      <c r="E59" s="157"/>
      <c r="F59" s="157"/>
      <c r="G59" s="157"/>
      <c r="H59" s="157"/>
      <c r="I59" s="157"/>
      <c r="J59" s="157"/>
      <c r="K59" s="158"/>
    </row>
    <row r="60" spans="1:12" x14ac:dyDescent="0.2">
      <c r="A60" s="159" t="s">
        <v>1732</v>
      </c>
      <c r="B60" s="159"/>
      <c r="C60" s="159"/>
      <c r="D60" s="159"/>
      <c r="E60" s="159"/>
      <c r="F60" s="159"/>
      <c r="G60" s="159"/>
      <c r="H60" s="159"/>
      <c r="I60" s="159"/>
      <c r="J60" s="159"/>
      <c r="K60" s="160"/>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1727</v>
      </c>
      <c r="B1" s="148"/>
      <c r="C1" s="148"/>
      <c r="D1" s="148"/>
      <c r="E1" s="148"/>
      <c r="F1" s="148"/>
      <c r="G1" s="148"/>
      <c r="H1" s="148"/>
      <c r="I1" s="148"/>
      <c r="J1" s="148"/>
      <c r="K1" s="149"/>
    </row>
    <row r="2" spans="1:11" x14ac:dyDescent="0.2">
      <c r="A2" s="153" t="s">
        <v>1587</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ht="12.75" customHeight="1" x14ac:dyDescent="0.2">
      <c r="A6" s="2" t="s">
        <v>344</v>
      </c>
      <c r="B6" s="9" t="s">
        <v>213</v>
      </c>
      <c r="C6" s="27">
        <v>7</v>
      </c>
      <c r="D6" s="9" t="s">
        <v>213</v>
      </c>
      <c r="E6" s="27">
        <v>7</v>
      </c>
      <c r="F6" s="9" t="s">
        <v>213</v>
      </c>
      <c r="G6" s="27">
        <v>7</v>
      </c>
      <c r="H6" s="9" t="s">
        <v>213</v>
      </c>
      <c r="I6" s="135" t="s">
        <v>213</v>
      </c>
      <c r="J6" s="135" t="s">
        <v>213</v>
      </c>
      <c r="K6" s="9" t="s">
        <v>213</v>
      </c>
    </row>
    <row r="7" spans="1:11" x14ac:dyDescent="0.2">
      <c r="A7" s="3" t="s">
        <v>12</v>
      </c>
      <c r="B7" s="30" t="s">
        <v>213</v>
      </c>
      <c r="C7" s="31">
        <v>12447550</v>
      </c>
      <c r="D7" s="32" t="str">
        <f>IF($B7="N/A","N/A",IF(C7&gt;15,"No",IF(C7&lt;-15,"No","Yes")))</f>
        <v>N/A</v>
      </c>
      <c r="E7" s="31">
        <v>14973361</v>
      </c>
      <c r="F7" s="32" t="str">
        <f>IF($B7="N/A","N/A",IF(E7&gt;15,"No",IF(E7&lt;-15,"No","Yes")))</f>
        <v>N/A</v>
      </c>
      <c r="G7" s="31">
        <v>16599533</v>
      </c>
      <c r="H7" s="32" t="str">
        <f>IF($B7="N/A","N/A",IF(G7&gt;15,"No",IF(G7&lt;-15,"No","Yes")))</f>
        <v>N/A</v>
      </c>
      <c r="I7" s="33">
        <v>20.29</v>
      </c>
      <c r="J7" s="33">
        <v>10.86</v>
      </c>
      <c r="K7" s="32" t="str">
        <f t="shared" ref="K7:K22" si="0">IF(J7="Div by 0", "N/A", IF(J7="N/A","N/A", IF(J7&gt;30, "No", IF(J7&lt;-30, "No", "Yes"))))</f>
        <v>Yes</v>
      </c>
    </row>
    <row r="8" spans="1:11" x14ac:dyDescent="0.2">
      <c r="A8" s="3" t="s">
        <v>362</v>
      </c>
      <c r="B8" s="30" t="s">
        <v>213</v>
      </c>
      <c r="C8" s="34">
        <v>32.405027494999999</v>
      </c>
      <c r="D8" s="32" t="str">
        <f>IF($B8="N/A","N/A",IF(C8&gt;15,"No",IF(C8&lt;-15,"No","Yes")))</f>
        <v>N/A</v>
      </c>
      <c r="E8" s="34">
        <v>12.906474371</v>
      </c>
      <c r="F8" s="32" t="str">
        <f>IF($B8="N/A","N/A",IF(E8&gt;15,"No",IF(E8&lt;-15,"No","Yes")))</f>
        <v>N/A</v>
      </c>
      <c r="G8" s="34">
        <v>10.178292365000001</v>
      </c>
      <c r="H8" s="32" t="str">
        <f>IF($B8="N/A","N/A",IF(G8&gt;15,"No",IF(G8&lt;-15,"No","Yes")))</f>
        <v>N/A</v>
      </c>
      <c r="I8" s="33">
        <v>-60.2</v>
      </c>
      <c r="J8" s="33">
        <v>-21.1</v>
      </c>
      <c r="K8" s="32" t="str">
        <f t="shared" si="0"/>
        <v>Yes</v>
      </c>
    </row>
    <row r="9" spans="1:11" x14ac:dyDescent="0.2">
      <c r="A9" s="3" t="s">
        <v>119</v>
      </c>
      <c r="B9" s="35" t="s">
        <v>213</v>
      </c>
      <c r="C9" s="9">
        <v>67.594972505000001</v>
      </c>
      <c r="D9" s="9" t="str">
        <f>IF($B9="N/A","N/A",IF(C9&gt;15,"No",IF(C9&lt;-15,"No","Yes")))</f>
        <v>N/A</v>
      </c>
      <c r="E9" s="9">
        <v>87.093525628999998</v>
      </c>
      <c r="F9" s="9" t="str">
        <f>IF($B9="N/A","N/A",IF(E9&gt;15,"No",IF(E9&lt;-15,"No","Yes")))</f>
        <v>N/A</v>
      </c>
      <c r="G9" s="9">
        <v>89.821707634999996</v>
      </c>
      <c r="H9" s="9" t="str">
        <f>IF($B9="N/A","N/A",IF(G9&gt;15,"No",IF(G9&lt;-15,"No","Yes")))</f>
        <v>N/A</v>
      </c>
      <c r="I9" s="10">
        <v>28.85</v>
      </c>
      <c r="J9" s="10">
        <v>3.1320000000000001</v>
      </c>
      <c r="K9" s="9" t="str">
        <f t="shared" si="0"/>
        <v>Yes</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
      <c r="A11" s="3" t="s">
        <v>836</v>
      </c>
      <c r="B11" s="35" t="s">
        <v>214</v>
      </c>
      <c r="C11" s="9">
        <v>43.736124779999997</v>
      </c>
      <c r="D11" s="9" t="str">
        <f>IF(OR($B11="N/A",$C11="N/A"),"N/A",IF(C11&gt;100,"No",IF(C11&lt;95,"No","Yes")))</f>
        <v>No</v>
      </c>
      <c r="E11" s="9">
        <v>62.672422042999997</v>
      </c>
      <c r="F11" s="9" t="str">
        <f>IF(OR($B11="N/A",$E11="N/A"),"N/A",IF(E11&gt;100,"No",IF(E11&lt;95,"No","Yes")))</f>
        <v>No</v>
      </c>
      <c r="G11" s="9">
        <v>99.998005968000001</v>
      </c>
      <c r="H11" s="9" t="str">
        <f>IF($B11="N/A","N/A",IF(G11&gt;100,"No",IF(G11&lt;95,"No","Yes")))</f>
        <v>Yes</v>
      </c>
      <c r="I11" s="10">
        <v>43.3</v>
      </c>
      <c r="J11" s="10">
        <v>59.56</v>
      </c>
      <c r="K11" s="9" t="str">
        <f t="shared" si="0"/>
        <v>No</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
      <c r="A13" s="3" t="s">
        <v>837</v>
      </c>
      <c r="B13" s="35" t="s">
        <v>214</v>
      </c>
      <c r="C13" s="9">
        <v>0</v>
      </c>
      <c r="D13" s="9" t="str">
        <f t="shared" si="1"/>
        <v>No</v>
      </c>
      <c r="E13" s="9">
        <v>0</v>
      </c>
      <c r="F13" s="9" t="str">
        <f t="shared" si="2"/>
        <v>No</v>
      </c>
      <c r="G13" s="9">
        <v>0</v>
      </c>
      <c r="H13" s="9" t="str">
        <f t="shared" si="3"/>
        <v>No</v>
      </c>
      <c r="I13" s="10" t="s">
        <v>1745</v>
      </c>
      <c r="J13" s="10" t="s">
        <v>1745</v>
      </c>
      <c r="K13" s="9" t="str">
        <f t="shared" si="0"/>
        <v>N/A</v>
      </c>
    </row>
    <row r="14" spans="1:11" x14ac:dyDescent="0.2">
      <c r="A14" s="3" t="s">
        <v>13</v>
      </c>
      <c r="B14" s="35" t="s">
        <v>213</v>
      </c>
      <c r="C14" s="36">
        <v>4033632</v>
      </c>
      <c r="D14" s="9" t="str">
        <f>IF($B14="N/A","N/A",IF(C14&gt;15,"No",IF(C14&lt;-15,"No","Yes")))</f>
        <v>N/A</v>
      </c>
      <c r="E14" s="36">
        <v>1932533</v>
      </c>
      <c r="F14" s="9" t="str">
        <f>IF($B14="N/A","N/A",IF(E14&gt;15,"No",IF(E14&lt;-15,"No","Yes")))</f>
        <v>N/A</v>
      </c>
      <c r="G14" s="36">
        <v>1689549</v>
      </c>
      <c r="H14" s="9" t="str">
        <f>IF($B14="N/A","N/A",IF(G14&gt;15,"No",IF(G14&lt;-15,"No","Yes")))</f>
        <v>N/A</v>
      </c>
      <c r="I14" s="10">
        <v>-52.1</v>
      </c>
      <c r="J14" s="10">
        <v>-12.6</v>
      </c>
      <c r="K14" s="9" t="str">
        <f t="shared" si="0"/>
        <v>Yes</v>
      </c>
    </row>
    <row r="15" spans="1:11" ht="14.25" customHeight="1" x14ac:dyDescent="0.2">
      <c r="A15" s="3" t="s">
        <v>442</v>
      </c>
      <c r="B15" s="35" t="s">
        <v>213</v>
      </c>
      <c r="C15" s="9">
        <v>4.9583100000000003E-5</v>
      </c>
      <c r="D15" s="9" t="str">
        <f>IF($B15="N/A","N/A",IF(C15&gt;15,"No",IF(C15&lt;-15,"No","Yes")))</f>
        <v>N/A</v>
      </c>
      <c r="E15" s="9">
        <v>5.1745600000000001E-5</v>
      </c>
      <c r="F15" s="9" t="str">
        <f>IF($B15="N/A","N/A",IF(E15&gt;15,"No",IF(E15&lt;-15,"No","Yes")))</f>
        <v>N/A</v>
      </c>
      <c r="G15" s="9">
        <v>5.9187400000000002E-5</v>
      </c>
      <c r="H15" s="9" t="str">
        <f>IF($B15="N/A","N/A",IF(G15&gt;15,"No",IF(G15&lt;-15,"No","Yes")))</f>
        <v>N/A</v>
      </c>
      <c r="I15" s="10">
        <v>4.3609999999999998</v>
      </c>
      <c r="J15" s="10">
        <v>14.38</v>
      </c>
      <c r="K15" s="9" t="str">
        <f t="shared" si="0"/>
        <v>Yes</v>
      </c>
    </row>
    <row r="16" spans="1:11" ht="12.75" customHeight="1" x14ac:dyDescent="0.2">
      <c r="A16" s="3" t="s">
        <v>859</v>
      </c>
      <c r="B16" s="35" t="s">
        <v>213</v>
      </c>
      <c r="C16" s="37">
        <v>142</v>
      </c>
      <c r="D16" s="9" t="str">
        <f>IF($B16="N/A","N/A",IF(C16&gt;15,"No",IF(C16&lt;-15,"No","Yes")))</f>
        <v>N/A</v>
      </c>
      <c r="E16" s="37">
        <v>79</v>
      </c>
      <c r="F16" s="9" t="str">
        <f>IF($B16="N/A","N/A",IF(E16&gt;15,"No",IF(E16&lt;-15,"No","Yes")))</f>
        <v>N/A</v>
      </c>
      <c r="G16" s="37">
        <v>14</v>
      </c>
      <c r="H16" s="9" t="str">
        <f>IF($B16="N/A","N/A",IF(G16&gt;15,"No",IF(G16&lt;-15,"No","Yes")))</f>
        <v>N/A</v>
      </c>
      <c r="I16" s="10">
        <v>-44.4</v>
      </c>
      <c r="J16" s="10">
        <v>-82.3</v>
      </c>
      <c r="K16" s="9" t="str">
        <f t="shared" si="0"/>
        <v>No</v>
      </c>
    </row>
    <row r="17" spans="1:11" x14ac:dyDescent="0.2">
      <c r="A17" s="3" t="s">
        <v>131</v>
      </c>
      <c r="B17" s="35" t="s">
        <v>213</v>
      </c>
      <c r="C17" s="36">
        <v>57886</v>
      </c>
      <c r="D17" s="9" t="str">
        <f>IF($B17="N/A","N/A",IF(C17&gt;15,"No",IF(C17&lt;-15,"No","Yes")))</f>
        <v>N/A</v>
      </c>
      <c r="E17" s="36">
        <v>13098</v>
      </c>
      <c r="F17" s="9" t="str">
        <f>IF($B17="N/A","N/A",IF(E17&gt;15,"No",IF(E17&lt;-15,"No","Yes")))</f>
        <v>N/A</v>
      </c>
      <c r="G17" s="36">
        <v>6107</v>
      </c>
      <c r="H17" s="9" t="str">
        <f>IF($B17="N/A","N/A",IF(G17&gt;15,"No",IF(G17&lt;-15,"No","Yes")))</f>
        <v>N/A</v>
      </c>
      <c r="I17" s="10">
        <v>-77.400000000000006</v>
      </c>
      <c r="J17" s="10">
        <v>-53.4</v>
      </c>
      <c r="K17" s="9" t="str">
        <f t="shared" si="0"/>
        <v>No</v>
      </c>
    </row>
    <row r="18" spans="1:11" x14ac:dyDescent="0.2">
      <c r="A18" s="3" t="s">
        <v>346</v>
      </c>
      <c r="B18" s="35" t="s">
        <v>213</v>
      </c>
      <c r="C18" s="8">
        <v>0.46503930490000001</v>
      </c>
      <c r="D18" s="9" t="str">
        <f>IF($B18="N/A","N/A",IF(C18&gt;15,"No",IF(C18&lt;-15,"No","Yes")))</f>
        <v>N/A</v>
      </c>
      <c r="E18" s="8">
        <v>8.7475350399999999E-2</v>
      </c>
      <c r="F18" s="9" t="str">
        <f>IF($B18="N/A","N/A",IF(E18&gt;15,"No",IF(E18&lt;-15,"No","Yes")))</f>
        <v>N/A</v>
      </c>
      <c r="G18" s="8">
        <v>3.6790191600000001E-2</v>
      </c>
      <c r="H18" s="9" t="str">
        <f>IF($B18="N/A","N/A",IF(G18&gt;15,"No",IF(G18&lt;-15,"No","Yes")))</f>
        <v>N/A</v>
      </c>
      <c r="I18" s="10">
        <v>-81.2</v>
      </c>
      <c r="J18" s="10">
        <v>-57.9</v>
      </c>
      <c r="K18" s="9" t="str">
        <f t="shared" si="0"/>
        <v>No</v>
      </c>
    </row>
    <row r="19" spans="1:11" ht="27.75" customHeight="1" x14ac:dyDescent="0.2">
      <c r="A19" s="3" t="s">
        <v>838</v>
      </c>
      <c r="B19" s="35" t="s">
        <v>213</v>
      </c>
      <c r="C19" s="37">
        <v>108.53639913000001</v>
      </c>
      <c r="D19" s="9" t="str">
        <f>IF($B19="N/A","N/A",IF(C19&gt;60,"No",IF(C19&lt;15,"No","Yes")))</f>
        <v>N/A</v>
      </c>
      <c r="E19" s="37">
        <v>77.983737974999997</v>
      </c>
      <c r="F19" s="9" t="str">
        <f>IF($B19="N/A","N/A",IF(E19&gt;60,"No",IF(E19&lt;15,"No","Yes")))</f>
        <v>N/A</v>
      </c>
      <c r="G19" s="37">
        <v>79.988701489999997</v>
      </c>
      <c r="H19" s="9" t="str">
        <f>IF($B19="N/A","N/A",IF(G19&gt;60,"No",IF(G19&lt;15,"No","Yes")))</f>
        <v>N/A</v>
      </c>
      <c r="I19" s="10">
        <v>-28.1</v>
      </c>
      <c r="J19" s="10">
        <v>2.5710000000000002</v>
      </c>
      <c r="K19" s="9" t="str">
        <f t="shared" si="0"/>
        <v>Yes</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1745</v>
      </c>
      <c r="J20" s="10" t="s">
        <v>1745</v>
      </c>
      <c r="K20" s="9" t="str">
        <f t="shared" si="0"/>
        <v>N/A</v>
      </c>
    </row>
    <row r="21" spans="1:11" x14ac:dyDescent="0.2">
      <c r="A21" s="3" t="s">
        <v>839</v>
      </c>
      <c r="B21" s="35" t="s">
        <v>213</v>
      </c>
      <c r="C21" s="9">
        <v>0</v>
      </c>
      <c r="D21" s="9" t="str">
        <f>IF($B21="N/A","N/A",IF(C21&gt;15,"No",IF(C21&lt;-15,"No","Yes")))</f>
        <v>N/A</v>
      </c>
      <c r="E21" s="9">
        <v>0</v>
      </c>
      <c r="F21" s="9" t="str">
        <f>IF($B21="N/A","N/A",IF(E21&gt;15,"No",IF(E21&lt;-15,"No","Yes")))</f>
        <v>N/A</v>
      </c>
      <c r="G21" s="9">
        <v>0</v>
      </c>
      <c r="H21" s="9" t="str">
        <f>IF($B21="N/A","N/A",IF(G21&gt;15,"No",IF(G21&lt;-15,"No","Yes")))</f>
        <v>N/A</v>
      </c>
      <c r="I21" s="10" t="s">
        <v>1745</v>
      </c>
      <c r="J21" s="10" t="s">
        <v>1745</v>
      </c>
      <c r="K21" s="9" t="str">
        <f t="shared" si="0"/>
        <v>N/A</v>
      </c>
    </row>
    <row r="22" spans="1:11" x14ac:dyDescent="0.2">
      <c r="A22" s="3" t="s">
        <v>1700</v>
      </c>
      <c r="B22" s="35" t="s">
        <v>213</v>
      </c>
      <c r="C22" s="96">
        <v>0</v>
      </c>
      <c r="D22" s="9" t="str">
        <f>IF($B22="N/A","N/A",IF(C22&gt;15,"No",IF(C22&lt;-15,"No","Yes")))</f>
        <v>N/A</v>
      </c>
      <c r="E22" s="96">
        <v>0</v>
      </c>
      <c r="F22" s="9" t="str">
        <f>IF($B22="N/A","N/A",IF(E22&gt;15,"No",IF(E22&lt;-15,"No","Yes")))</f>
        <v>N/A</v>
      </c>
      <c r="G22" s="96">
        <v>0</v>
      </c>
      <c r="H22" s="9" t="str">
        <f>IF($B22="N/A","N/A",IF(G22&gt;15,"No",IF(G22&lt;-15,"No","Yes")))</f>
        <v>N/A</v>
      </c>
      <c r="I22" s="10" t="s">
        <v>1745</v>
      </c>
      <c r="J22" s="10" t="s">
        <v>1745</v>
      </c>
      <c r="K22" s="9" t="str">
        <f t="shared" si="0"/>
        <v>N/A</v>
      </c>
    </row>
    <row r="23" spans="1:11" ht="12" customHeight="1" x14ac:dyDescent="0.2">
      <c r="A23" s="161" t="s">
        <v>1633</v>
      </c>
      <c r="B23" s="162"/>
      <c r="C23" s="162"/>
      <c r="D23" s="162"/>
      <c r="E23" s="162"/>
      <c r="F23" s="162"/>
      <c r="G23" s="162"/>
      <c r="H23" s="162"/>
      <c r="I23" s="162"/>
      <c r="J23" s="162"/>
      <c r="K23" s="163"/>
    </row>
    <row r="24" spans="1:11" x14ac:dyDescent="0.2">
      <c r="A24" s="156" t="s">
        <v>1631</v>
      </c>
      <c r="B24" s="157"/>
      <c r="C24" s="157"/>
      <c r="D24" s="157"/>
      <c r="E24" s="157"/>
      <c r="F24" s="157"/>
      <c r="G24" s="157"/>
      <c r="H24" s="157"/>
      <c r="I24" s="157"/>
      <c r="J24" s="157"/>
      <c r="K24" s="158"/>
    </row>
    <row r="25" spans="1:11" x14ac:dyDescent="0.2">
      <c r="A25" s="159" t="s">
        <v>1732</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4"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1727</v>
      </c>
      <c r="B1" s="148"/>
      <c r="C1" s="148"/>
      <c r="D1" s="148"/>
      <c r="E1" s="148"/>
      <c r="F1" s="148"/>
      <c r="G1" s="148"/>
      <c r="H1" s="148"/>
      <c r="I1" s="148"/>
      <c r="J1" s="148"/>
      <c r="K1" s="149"/>
    </row>
    <row r="2" spans="1:11" x14ac:dyDescent="0.2">
      <c r="A2" s="153" t="s">
        <v>1588</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3" t="s">
        <v>12</v>
      </c>
      <c r="B6" s="35" t="s">
        <v>213</v>
      </c>
      <c r="C6" s="36">
        <v>4033632</v>
      </c>
      <c r="D6" s="9" t="str">
        <f>IF($B6="N/A","N/A",IF(C6&gt;15,"No",IF(C6&lt;-15,"No","Yes")))</f>
        <v>N/A</v>
      </c>
      <c r="E6" s="36">
        <v>1932533</v>
      </c>
      <c r="F6" s="9" t="str">
        <f>IF($B6="N/A","N/A",IF(E6&gt;15,"No",IF(E6&lt;-15,"No","Yes")))</f>
        <v>N/A</v>
      </c>
      <c r="G6" s="36">
        <v>1689549</v>
      </c>
      <c r="H6" s="9" t="str">
        <f>IF($B6="N/A","N/A",IF(G6&gt;15,"No",IF(G6&lt;-15,"No","Yes")))</f>
        <v>N/A</v>
      </c>
      <c r="I6" s="10">
        <v>-52.1</v>
      </c>
      <c r="J6" s="10">
        <v>-12.6</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1745</v>
      </c>
      <c r="J8" s="10" t="s">
        <v>1745</v>
      </c>
      <c r="K8" s="9" t="str">
        <f t="shared" si="0"/>
        <v>N/A</v>
      </c>
    </row>
    <row r="9" spans="1:11" x14ac:dyDescent="0.2">
      <c r="A9" s="3" t="s">
        <v>851</v>
      </c>
      <c r="B9" s="35" t="s">
        <v>271</v>
      </c>
      <c r="C9" s="37">
        <v>92.325820500999995</v>
      </c>
      <c r="D9" s="9" t="str">
        <f>IF($B9="N/A","N/A",IF(C9&gt;60,"No",IF(C9&lt;15,"No","Yes")))</f>
        <v>No</v>
      </c>
      <c r="E9" s="37">
        <v>67.916550455000007</v>
      </c>
      <c r="F9" s="9" t="str">
        <f>IF($B9="N/A","N/A",IF(E9&gt;60,"No",IF(E9&lt;15,"No","Yes")))</f>
        <v>No</v>
      </c>
      <c r="G9" s="37">
        <v>71.319308289000006</v>
      </c>
      <c r="H9" s="9" t="str">
        <f>IF($B9="N/A","N/A",IF(G9&gt;60,"No",IF(G9&lt;15,"No","Yes")))</f>
        <v>No</v>
      </c>
      <c r="I9" s="10">
        <v>-26.4</v>
      </c>
      <c r="J9" s="10">
        <v>5.01</v>
      </c>
      <c r="K9" s="9" t="str">
        <f t="shared" si="0"/>
        <v>Yes</v>
      </c>
    </row>
    <row r="10" spans="1:11" x14ac:dyDescent="0.2">
      <c r="A10" s="3" t="s">
        <v>14</v>
      </c>
      <c r="B10" s="35" t="s">
        <v>272</v>
      </c>
      <c r="C10" s="9">
        <v>1.6945274134999999</v>
      </c>
      <c r="D10" s="9" t="str">
        <f>IF($B10="N/A","N/A",IF(C10&gt;15,"No",IF(C10&lt;=0,"No","Yes")))</f>
        <v>Yes</v>
      </c>
      <c r="E10" s="9">
        <v>1.7049644172</v>
      </c>
      <c r="F10" s="9" t="str">
        <f>IF($B10="N/A","N/A",IF(E10&gt;15,"No",IF(E10&lt;=0,"No","Yes")))</f>
        <v>Yes</v>
      </c>
      <c r="G10" s="9">
        <v>1.3478744920000001</v>
      </c>
      <c r="H10" s="9" t="str">
        <f>IF($B10="N/A","N/A",IF(G10&gt;15,"No",IF(G10&lt;=0,"No","Yes")))</f>
        <v>Yes</v>
      </c>
      <c r="I10" s="10">
        <v>0.6159</v>
      </c>
      <c r="J10" s="10">
        <v>-20.9</v>
      </c>
      <c r="K10" s="9" t="str">
        <f t="shared" si="0"/>
        <v>Yes</v>
      </c>
    </row>
    <row r="11" spans="1:11" x14ac:dyDescent="0.2">
      <c r="A11" s="3" t="s">
        <v>874</v>
      </c>
      <c r="B11" s="35" t="s">
        <v>213</v>
      </c>
      <c r="C11" s="37">
        <v>116.19693933000001</v>
      </c>
      <c r="D11" s="9" t="str">
        <f>IF($B11="N/A","N/A",IF(C11&gt;15,"No",IF(C11&lt;-15,"No","Yes")))</f>
        <v>N/A</v>
      </c>
      <c r="E11" s="37">
        <v>86.799235182000004</v>
      </c>
      <c r="F11" s="9" t="str">
        <f>IF($B11="N/A","N/A",IF(E11&gt;15,"No",IF(E11&lt;-15,"No","Yes")))</f>
        <v>N/A</v>
      </c>
      <c r="G11" s="37">
        <v>89.768366048000004</v>
      </c>
      <c r="H11" s="9" t="str">
        <f>IF($B11="N/A","N/A",IF(G11&gt;15,"No",IF(G11&lt;-15,"No","Yes")))</f>
        <v>N/A</v>
      </c>
      <c r="I11" s="10">
        <v>-25.3</v>
      </c>
      <c r="J11" s="10">
        <v>3.4209999999999998</v>
      </c>
      <c r="K11" s="9" t="str">
        <f t="shared" si="0"/>
        <v>Yes</v>
      </c>
    </row>
    <row r="12" spans="1:11" x14ac:dyDescent="0.2">
      <c r="A12" s="3" t="s">
        <v>936</v>
      </c>
      <c r="B12" s="35" t="s">
        <v>213</v>
      </c>
      <c r="C12" s="9">
        <v>0.4607014224</v>
      </c>
      <c r="D12" s="9" t="str">
        <f>IF($B12="N/A","N/A",IF(C12&gt;15,"No",IF(C12&lt;-15,"No","Yes")))</f>
        <v>N/A</v>
      </c>
      <c r="E12" s="9">
        <v>0.33789849900000002</v>
      </c>
      <c r="F12" s="9" t="str">
        <f>IF($B12="N/A","N/A",IF(E12&gt;15,"No",IF(E12&lt;-15,"No","Yes")))</f>
        <v>N/A</v>
      </c>
      <c r="G12" s="9">
        <v>0.3324555843</v>
      </c>
      <c r="H12" s="9" t="str">
        <f>IF($B12="N/A","N/A",IF(G12&gt;15,"No",IF(G12&lt;-15,"No","Yes")))</f>
        <v>N/A</v>
      </c>
      <c r="I12" s="10">
        <v>-26.7</v>
      </c>
      <c r="J12" s="10">
        <v>-1.61</v>
      </c>
      <c r="K12" s="9" t="str">
        <f t="shared" si="0"/>
        <v>Yes</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1745</v>
      </c>
      <c r="J14" s="10" t="s">
        <v>1745</v>
      </c>
      <c r="K14" s="9" t="str">
        <f t="shared" si="0"/>
        <v>N/A</v>
      </c>
    </row>
    <row r="15" spans="1:11" x14ac:dyDescent="0.2">
      <c r="A15" s="3" t="s">
        <v>164</v>
      </c>
      <c r="B15" s="35" t="s">
        <v>213</v>
      </c>
      <c r="C15" s="9">
        <v>99.981505502000005</v>
      </c>
      <c r="D15" s="9" t="str">
        <f>IF($B15="N/A","N/A",IF(C15&gt;15,"No",IF(C15&lt;-15,"No","Yes")))</f>
        <v>N/A</v>
      </c>
      <c r="E15" s="9">
        <v>99.995032425999995</v>
      </c>
      <c r="F15" s="9" t="str">
        <f>IF($B15="N/A","N/A",IF(E15&gt;15,"No",IF(E15&lt;-15,"No","Yes")))</f>
        <v>N/A</v>
      </c>
      <c r="G15" s="9">
        <v>100</v>
      </c>
      <c r="H15" s="9" t="str">
        <f>IF($B15="N/A","N/A",IF(G15&gt;15,"No",IF(G15&lt;-15,"No","Yes")))</f>
        <v>N/A</v>
      </c>
      <c r="I15" s="10">
        <v>1.35E-2</v>
      </c>
      <c r="J15" s="10">
        <v>5.0000000000000001E-3</v>
      </c>
      <c r="K15" s="9" t="str">
        <f t="shared" si="0"/>
        <v>Yes</v>
      </c>
    </row>
    <row r="16" spans="1:11" x14ac:dyDescent="0.2">
      <c r="A16" s="3" t="s">
        <v>165</v>
      </c>
      <c r="B16" s="35" t="s">
        <v>275</v>
      </c>
      <c r="C16" s="9">
        <v>0</v>
      </c>
      <c r="D16" s="9" t="str">
        <f>IF($B16="N/A","N/A",IF(C16&gt;98,"Yes","No"))</f>
        <v>No</v>
      </c>
      <c r="E16" s="9">
        <v>0</v>
      </c>
      <c r="F16" s="9" t="str">
        <f>IF($B16="N/A","N/A",IF(E16&gt;98,"Yes","No"))</f>
        <v>No</v>
      </c>
      <c r="G16" s="9">
        <v>0</v>
      </c>
      <c r="H16" s="9" t="str">
        <f>IF($B16="N/A","N/A",IF(G16&gt;98,"Yes","No"))</f>
        <v>No</v>
      </c>
      <c r="I16" s="10" t="s">
        <v>1745</v>
      </c>
      <c r="J16" s="10" t="s">
        <v>1745</v>
      </c>
      <c r="K16" s="9" t="str">
        <f t="shared" si="0"/>
        <v>N/A</v>
      </c>
    </row>
    <row r="17" spans="1:11" x14ac:dyDescent="0.2">
      <c r="A17" s="3" t="s">
        <v>21</v>
      </c>
      <c r="B17" s="35" t="s">
        <v>275</v>
      </c>
      <c r="C17" s="9">
        <v>99.665041332000001</v>
      </c>
      <c r="D17" s="9" t="str">
        <f>IF($B17="N/A","N/A",IF(C17&gt;98,"Yes","No"))</f>
        <v>Yes</v>
      </c>
      <c r="E17" s="9">
        <v>99.444614916999996</v>
      </c>
      <c r="F17" s="9" t="str">
        <f>IF($B17="N/A","N/A",IF(E17&gt;98,"Yes","No"))</f>
        <v>Yes</v>
      </c>
      <c r="G17" s="9">
        <v>99.346748747999996</v>
      </c>
      <c r="H17" s="9" t="str">
        <f>IF($B17="N/A","N/A",IF(G17&gt;98,"Yes","No"))</f>
        <v>Yes</v>
      </c>
      <c r="I17" s="10">
        <v>-0.221</v>
      </c>
      <c r="J17" s="10">
        <v>-9.8000000000000004E-2</v>
      </c>
      <c r="K17" s="9" t="str">
        <f t="shared" si="0"/>
        <v>Yes</v>
      </c>
    </row>
    <row r="18" spans="1:11" x14ac:dyDescent="0.2">
      <c r="A18" s="3" t="s">
        <v>53</v>
      </c>
      <c r="B18" s="35" t="s">
        <v>275</v>
      </c>
      <c r="C18" s="9">
        <v>99.999305836999994</v>
      </c>
      <c r="D18" s="9" t="str">
        <f>IF($B18="N/A","N/A",IF(C18&gt;98,"Yes","No"))</f>
        <v>Yes</v>
      </c>
      <c r="E18" s="9">
        <v>99.998913342999998</v>
      </c>
      <c r="F18" s="9" t="str">
        <f>IF($B18="N/A","N/A",IF(E18&gt;98,"Yes","No"))</f>
        <v>Yes</v>
      </c>
      <c r="G18" s="9">
        <v>99.999289751000006</v>
      </c>
      <c r="H18" s="9" t="str">
        <f>IF($B18="N/A","N/A",IF(G18&gt;98,"Yes","No"))</f>
        <v>Yes</v>
      </c>
      <c r="I18" s="10">
        <v>0</v>
      </c>
      <c r="J18" s="10">
        <v>4.0000000000000002E-4</v>
      </c>
      <c r="K18" s="9" t="str">
        <f t="shared" si="0"/>
        <v>Yes</v>
      </c>
    </row>
    <row r="19" spans="1:11" ht="12.75" customHeight="1" x14ac:dyDescent="0.2">
      <c r="A19" s="3" t="s">
        <v>675</v>
      </c>
      <c r="B19" s="35" t="s">
        <v>223</v>
      </c>
      <c r="C19" s="9">
        <v>98.88306618</v>
      </c>
      <c r="D19" s="9" t="str">
        <f>IF($B19="N/A","N/A",IF(C19&gt;100,"No",IF(C19&lt;98,"No","Yes")))</f>
        <v>Yes</v>
      </c>
      <c r="E19" s="9">
        <v>98.951324505000002</v>
      </c>
      <c r="F19" s="9" t="str">
        <f>IF($B19="N/A","N/A",IF(E19&gt;100,"No",IF(E19&lt;98,"No","Yes")))</f>
        <v>Yes</v>
      </c>
      <c r="G19" s="9">
        <v>98.991387642999996</v>
      </c>
      <c r="H19" s="9" t="str">
        <f>IF($B19="N/A","N/A",IF(G19&gt;100,"No",IF(G19&lt;98,"No","Yes")))</f>
        <v>Yes</v>
      </c>
      <c r="I19" s="10">
        <v>6.9000000000000006E-2</v>
      </c>
      <c r="J19" s="10">
        <v>4.0500000000000001E-2</v>
      </c>
      <c r="K19" s="9" t="str">
        <f>IF(J19="Div by 0", "N/A", IF(J19="N/A","N/A", IF(J19&gt;30, "No", IF(J19&lt;-30, "No", "Yes"))))</f>
        <v>Yes</v>
      </c>
    </row>
    <row r="20" spans="1:11" x14ac:dyDescent="0.2">
      <c r="A20" s="3" t="s">
        <v>676</v>
      </c>
      <c r="B20" s="35" t="s">
        <v>223</v>
      </c>
      <c r="C20" s="9">
        <v>99.541033986000002</v>
      </c>
      <c r="D20" s="9" t="str">
        <f>IF($B20="N/A","N/A",IF(C20&gt;100,"No",IF(C20&lt;98,"No","Yes")))</f>
        <v>Yes</v>
      </c>
      <c r="E20" s="9">
        <v>99.444045716000005</v>
      </c>
      <c r="F20" s="9" t="str">
        <f>IF($B20="N/A","N/A",IF(E20&gt;100,"No",IF(E20&lt;98,"No","Yes")))</f>
        <v>Yes</v>
      </c>
      <c r="G20" s="9">
        <v>99.345564999999993</v>
      </c>
      <c r="H20" s="9" t="str">
        <f>IF($B20="N/A","N/A",IF(G20&gt;100,"No",IF(G20&lt;98,"No","Yes")))</f>
        <v>Yes</v>
      </c>
      <c r="I20" s="10">
        <v>-9.7000000000000003E-2</v>
      </c>
      <c r="J20" s="10">
        <v>-9.9000000000000005E-2</v>
      </c>
      <c r="K20" s="9" t="str">
        <f>IF(J20="Div by 0", "N/A", IF(J20="N/A","N/A", IF(J20&gt;30, "No", IF(J20&lt;-30, "No", "Yes"))))</f>
        <v>Yes</v>
      </c>
    </row>
    <row r="21" spans="1:11" x14ac:dyDescent="0.2">
      <c r="A21" s="3" t="s">
        <v>677</v>
      </c>
      <c r="B21" s="35" t="s">
        <v>223</v>
      </c>
      <c r="C21" s="9">
        <v>99.541033986000002</v>
      </c>
      <c r="D21" s="9" t="str">
        <f>IF($B21="N/A","N/A",IF(C21&gt;100,"No",IF(C21&lt;98,"No","Yes")))</f>
        <v>Yes</v>
      </c>
      <c r="E21" s="9">
        <v>99.444045716000005</v>
      </c>
      <c r="F21" s="9" t="str">
        <f>IF($B21="N/A","N/A",IF(E21&gt;100,"No",IF(E21&lt;98,"No","Yes")))</f>
        <v>Yes</v>
      </c>
      <c r="G21" s="9">
        <v>99.345564999999993</v>
      </c>
      <c r="H21" s="9" t="str">
        <f>IF($B21="N/A","N/A",IF(G21&gt;100,"No",IF(G21&lt;98,"No","Yes")))</f>
        <v>Yes</v>
      </c>
      <c r="I21" s="10">
        <v>-9.7000000000000003E-2</v>
      </c>
      <c r="J21" s="10">
        <v>-9.9000000000000005E-2</v>
      </c>
      <c r="K21" s="9" t="str">
        <f>IF(J21="Div by 0", "N/A", IF(J21="N/A","N/A", IF(J21&gt;30, "No", IF(J21&lt;-30, "No", "Yes"))))</f>
        <v>Yes</v>
      </c>
    </row>
    <row r="22" spans="1:11" ht="15" customHeight="1" x14ac:dyDescent="0.2">
      <c r="A22" s="3" t="s">
        <v>1701</v>
      </c>
      <c r="B22" s="35" t="s">
        <v>213</v>
      </c>
      <c r="C22" s="9">
        <v>63.220839183999999</v>
      </c>
      <c r="D22" s="9" t="str">
        <f>IF($B22="N/A","N/A",IF(C22&gt;15,"No",IF(C22&lt;-15,"No","Yes")))</f>
        <v>N/A</v>
      </c>
      <c r="E22" s="9">
        <v>61.818814996</v>
      </c>
      <c r="F22" s="9" t="str">
        <f>IF($B22="N/A","N/A",IF(E22&gt;15,"No",IF(E22&lt;-15,"No","Yes")))</f>
        <v>N/A</v>
      </c>
      <c r="G22" s="9">
        <v>57.869585315000002</v>
      </c>
      <c r="H22" s="9" t="str">
        <f>IF($B22="N/A","N/A",IF(G22&gt;15,"No",IF(G22&lt;-15,"No","Yes")))</f>
        <v>N/A</v>
      </c>
      <c r="I22" s="10">
        <v>-2.2200000000000002</v>
      </c>
      <c r="J22" s="10">
        <v>-6.39</v>
      </c>
      <c r="K22" s="9" t="str">
        <f t="shared" ref="K22:K31" si="1">IF(J22="Div by 0", "N/A", IF(J22="N/A","N/A", IF(J22&gt;30, "No", IF(J22&lt;-30, "No", "Yes"))))</f>
        <v>Yes</v>
      </c>
    </row>
    <row r="23" spans="1:11" x14ac:dyDescent="0.2">
      <c r="A23" s="3" t="s">
        <v>937</v>
      </c>
      <c r="B23" s="35" t="s">
        <v>213</v>
      </c>
      <c r="C23" s="9">
        <v>35.455217531000002</v>
      </c>
      <c r="D23" s="9" t="str">
        <f>IF($B23="N/A","N/A",IF(C23&gt;15,"No",IF(C23&lt;-15,"No","Yes")))</f>
        <v>N/A</v>
      </c>
      <c r="E23" s="9">
        <v>37.182030009000002</v>
      </c>
      <c r="F23" s="9" t="str">
        <f>IF($B23="N/A","N/A",IF(E23&gt;15,"No",IF(E23&lt;-15,"No","Yes")))</f>
        <v>N/A</v>
      </c>
      <c r="G23" s="9">
        <v>40.931988359000002</v>
      </c>
      <c r="H23" s="9" t="str">
        <f>IF($B23="N/A","N/A",IF(G23&gt;15,"No",IF(G23&lt;-15,"No","Yes")))</f>
        <v>N/A</v>
      </c>
      <c r="I23" s="10">
        <v>4.87</v>
      </c>
      <c r="J23" s="10">
        <v>10.09</v>
      </c>
      <c r="K23" s="9" t="str">
        <f t="shared" si="1"/>
        <v>Yes</v>
      </c>
    </row>
    <row r="24" spans="1:11" ht="25.5" x14ac:dyDescent="0.2">
      <c r="A24" s="3" t="s">
        <v>938</v>
      </c>
      <c r="B24" s="35" t="s">
        <v>213</v>
      </c>
      <c r="C24" s="9">
        <v>0.62487108390000001</v>
      </c>
      <c r="D24" s="9" t="str">
        <f>IF($B24="N/A","N/A",IF(C24&gt;15,"No",IF(C24&lt;-15,"No","Yes")))</f>
        <v>N/A</v>
      </c>
      <c r="E24" s="9">
        <v>0.20191117049999999</v>
      </c>
      <c r="F24" s="9" t="str">
        <f>IF($B24="N/A","N/A",IF(E24&gt;15,"No",IF(E24&lt;-15,"No","Yes")))</f>
        <v>N/A</v>
      </c>
      <c r="G24" s="9">
        <v>0.27871343180000002</v>
      </c>
      <c r="H24" s="9" t="str">
        <f>IF($B24="N/A","N/A",IF(G24&gt;15,"No",IF(G24&lt;-15,"No","Yes")))</f>
        <v>N/A</v>
      </c>
      <c r="I24" s="10">
        <v>-67.7</v>
      </c>
      <c r="J24" s="10">
        <v>38.04</v>
      </c>
      <c r="K24" s="9" t="str">
        <f t="shared" si="1"/>
        <v>No</v>
      </c>
    </row>
    <row r="25" spans="1:11" x14ac:dyDescent="0.2">
      <c r="A25" s="3" t="s">
        <v>166</v>
      </c>
      <c r="B25" s="35" t="s">
        <v>213</v>
      </c>
      <c r="C25" s="9">
        <v>99.541033986000002</v>
      </c>
      <c r="D25" s="9" t="str">
        <f t="shared" ref="D25:D27" si="2">IF($B25="N/A","N/A",IF(C25&gt;15,"No",IF(C25&lt;-15,"No","Yes")))</f>
        <v>N/A</v>
      </c>
      <c r="E25" s="9">
        <v>99.444045716000005</v>
      </c>
      <c r="F25" s="9" t="str">
        <f t="shared" ref="F25:F27" si="3">IF($B25="N/A","N/A",IF(E25&gt;15,"No",IF(E25&lt;-15,"No","Yes")))</f>
        <v>N/A</v>
      </c>
      <c r="G25" s="9">
        <v>99.345564999999993</v>
      </c>
      <c r="H25" s="9" t="str">
        <f t="shared" ref="H25:H27" si="4">IF($B25="N/A","N/A",IF(G25&gt;15,"No",IF(G25&lt;-15,"No","Yes")))</f>
        <v>N/A</v>
      </c>
      <c r="I25" s="10">
        <v>-9.7000000000000003E-2</v>
      </c>
      <c r="J25" s="10">
        <v>-9.9000000000000005E-2</v>
      </c>
      <c r="K25" s="9" t="str">
        <f t="shared" si="1"/>
        <v>Yes</v>
      </c>
    </row>
    <row r="26" spans="1:11" x14ac:dyDescent="0.2">
      <c r="A26" s="3" t="s">
        <v>167</v>
      </c>
      <c r="B26" s="35" t="s">
        <v>213</v>
      </c>
      <c r="C26" s="9">
        <v>99.541033986000002</v>
      </c>
      <c r="D26" s="9" t="str">
        <f t="shared" si="2"/>
        <v>N/A</v>
      </c>
      <c r="E26" s="9">
        <v>99.444045716000005</v>
      </c>
      <c r="F26" s="9" t="str">
        <f t="shared" si="3"/>
        <v>N/A</v>
      </c>
      <c r="G26" s="9">
        <v>99.345564999999993</v>
      </c>
      <c r="H26" s="9" t="str">
        <f t="shared" si="4"/>
        <v>N/A</v>
      </c>
      <c r="I26" s="10">
        <v>-9.7000000000000003E-2</v>
      </c>
      <c r="J26" s="10">
        <v>-9.9000000000000005E-2</v>
      </c>
      <c r="K26" s="9" t="str">
        <f t="shared" si="1"/>
        <v>Yes</v>
      </c>
    </row>
    <row r="27" spans="1:11" x14ac:dyDescent="0.2">
      <c r="A27" s="3" t="s">
        <v>168</v>
      </c>
      <c r="B27" s="35" t="s">
        <v>213</v>
      </c>
      <c r="C27" s="9">
        <v>99.541033986000002</v>
      </c>
      <c r="D27" s="9" t="str">
        <f t="shared" si="2"/>
        <v>N/A</v>
      </c>
      <c r="E27" s="9">
        <v>99.444045716000005</v>
      </c>
      <c r="F27" s="9" t="str">
        <f t="shared" si="3"/>
        <v>N/A</v>
      </c>
      <c r="G27" s="9">
        <v>99.345564999999993</v>
      </c>
      <c r="H27" s="9" t="str">
        <f t="shared" si="4"/>
        <v>N/A</v>
      </c>
      <c r="I27" s="10">
        <v>-9.7000000000000003E-2</v>
      </c>
      <c r="J27" s="10">
        <v>-9.9000000000000005E-2</v>
      </c>
      <c r="K27" s="9" t="str">
        <f t="shared" si="1"/>
        <v>Yes</v>
      </c>
    </row>
    <row r="28" spans="1:11" x14ac:dyDescent="0.2">
      <c r="A28" s="3" t="s">
        <v>54</v>
      </c>
      <c r="B28" s="35" t="s">
        <v>213</v>
      </c>
      <c r="C28" s="9">
        <v>5.6355165765999997</v>
      </c>
      <c r="D28" s="9" t="str">
        <f>IF($B28="N/A","N/A",IF(C28&gt;15,"No",IF(C28&lt;-15,"No","Yes")))</f>
        <v>N/A</v>
      </c>
      <c r="E28" s="9">
        <v>3.6984620702000002</v>
      </c>
      <c r="F28" s="9" t="str">
        <f>IF($B28="N/A","N/A",IF(E28&gt;15,"No",IF(E28&lt;-15,"No","Yes")))</f>
        <v>N/A</v>
      </c>
      <c r="G28" s="9">
        <v>4.0322003091000003</v>
      </c>
      <c r="H28" s="9" t="str">
        <f>IF($B28="N/A","N/A",IF(G28&gt;15,"No",IF(G28&lt;-15,"No","Yes")))</f>
        <v>N/A</v>
      </c>
      <c r="I28" s="10">
        <v>-34.4</v>
      </c>
      <c r="J28" s="10">
        <v>9.0239999999999991</v>
      </c>
      <c r="K28" s="9" t="str">
        <f t="shared" si="1"/>
        <v>Yes</v>
      </c>
    </row>
    <row r="29" spans="1:11" x14ac:dyDescent="0.2">
      <c r="A29" s="3" t="s">
        <v>55</v>
      </c>
      <c r="B29" s="35" t="s">
        <v>213</v>
      </c>
      <c r="C29" s="9">
        <v>93.905517410000002</v>
      </c>
      <c r="D29" s="9" t="str">
        <f>IF($B29="N/A","N/A",IF(C29&gt;15,"No",IF(C29&lt;-15,"No","Yes")))</f>
        <v>N/A</v>
      </c>
      <c r="E29" s="9">
        <v>95.745583646</v>
      </c>
      <c r="F29" s="9" t="str">
        <f>IF($B29="N/A","N/A",IF(E29&gt;15,"No",IF(E29&lt;-15,"No","Yes")))</f>
        <v>N/A</v>
      </c>
      <c r="G29" s="9">
        <v>95.313364691000004</v>
      </c>
      <c r="H29" s="9" t="str">
        <f>IF($B29="N/A","N/A",IF(G29&gt;15,"No",IF(G29&lt;-15,"No","Yes")))</f>
        <v>N/A</v>
      </c>
      <c r="I29" s="10">
        <v>1.9590000000000001</v>
      </c>
      <c r="J29" s="10">
        <v>-0.45100000000000001</v>
      </c>
      <c r="K29" s="9" t="str">
        <f t="shared" si="1"/>
        <v>Yes</v>
      </c>
    </row>
    <row r="30" spans="1:11" x14ac:dyDescent="0.2">
      <c r="A30" s="3" t="s">
        <v>56</v>
      </c>
      <c r="B30" s="35" t="s">
        <v>213</v>
      </c>
      <c r="C30" s="9">
        <v>66.897352064000003</v>
      </c>
      <c r="D30" s="9" t="str">
        <f>IF($B30="N/A","N/A",IF(C30&gt;15,"No",IF(C30&lt;-15,"No","Yes")))</f>
        <v>N/A</v>
      </c>
      <c r="E30" s="9">
        <v>76.402938527000003</v>
      </c>
      <c r="F30" s="9" t="str">
        <f>IF($B30="N/A","N/A",IF(E30&gt;15,"No",IF(E30&lt;-15,"No","Yes")))</f>
        <v>N/A</v>
      </c>
      <c r="G30" s="9">
        <v>77.842489326999996</v>
      </c>
      <c r="H30" s="9" t="str">
        <f>IF($B30="N/A","N/A",IF(G30&gt;15,"No",IF(G30&lt;-15,"No","Yes")))</f>
        <v>N/A</v>
      </c>
      <c r="I30" s="10">
        <v>14.21</v>
      </c>
      <c r="J30" s="10">
        <v>1.8839999999999999</v>
      </c>
      <c r="K30" s="9" t="str">
        <f t="shared" si="1"/>
        <v>Yes</v>
      </c>
    </row>
    <row r="31" spans="1:11" x14ac:dyDescent="0.2">
      <c r="A31" s="3" t="s">
        <v>57</v>
      </c>
      <c r="B31" s="35" t="s">
        <v>213</v>
      </c>
      <c r="C31" s="9">
        <v>23.235411659</v>
      </c>
      <c r="D31" s="9" t="str">
        <f>IF($B31="N/A","N/A",IF(C31&gt;15,"No",IF(C31&lt;-15,"No","Yes")))</f>
        <v>N/A</v>
      </c>
      <c r="E31" s="9">
        <v>18.211952914000001</v>
      </c>
      <c r="F31" s="9" t="str">
        <f>IF($B31="N/A","N/A",IF(E31&gt;15,"No",IF(E31&lt;-15,"No","Yes")))</f>
        <v>N/A</v>
      </c>
      <c r="G31" s="9">
        <v>17.898504275000001</v>
      </c>
      <c r="H31" s="9" t="str">
        <f>IF($B31="N/A","N/A",IF(G31&gt;15,"No",IF(G31&lt;-15,"No","Yes")))</f>
        <v>N/A</v>
      </c>
      <c r="I31" s="10">
        <v>-21.6</v>
      </c>
      <c r="J31" s="10">
        <v>-1.72</v>
      </c>
      <c r="K31" s="9" t="str">
        <f t="shared" si="1"/>
        <v>Yes</v>
      </c>
    </row>
    <row r="32" spans="1:11" ht="12" customHeight="1" x14ac:dyDescent="0.2">
      <c r="A32" s="161" t="s">
        <v>1633</v>
      </c>
      <c r="B32" s="162"/>
      <c r="C32" s="162"/>
      <c r="D32" s="162"/>
      <c r="E32" s="162"/>
      <c r="F32" s="162"/>
      <c r="G32" s="162"/>
      <c r="H32" s="162"/>
      <c r="I32" s="162"/>
      <c r="J32" s="162"/>
      <c r="K32" s="163"/>
    </row>
    <row r="33" spans="1:11" x14ac:dyDescent="0.2">
      <c r="A33" s="156" t="s">
        <v>1631</v>
      </c>
      <c r="B33" s="157"/>
      <c r="C33" s="157"/>
      <c r="D33" s="157"/>
      <c r="E33" s="157"/>
      <c r="F33" s="157"/>
      <c r="G33" s="157"/>
      <c r="H33" s="157"/>
      <c r="I33" s="157"/>
      <c r="J33" s="157"/>
      <c r="K33" s="158"/>
    </row>
    <row r="34" spans="1:11" x14ac:dyDescent="0.2">
      <c r="A34" s="159" t="s">
        <v>1732</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1727</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ht="55.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2" t="s">
        <v>12</v>
      </c>
      <c r="B6" s="85" t="s">
        <v>213</v>
      </c>
      <c r="C6" s="36">
        <v>8413918</v>
      </c>
      <c r="D6" s="9" t="str">
        <f t="shared" ref="D6:F18" si="0">IF($B6="N/A","N/A",IF(C6&lt;0,"No","Yes"))</f>
        <v>N/A</v>
      </c>
      <c r="E6" s="36">
        <v>13040828</v>
      </c>
      <c r="F6" s="9" t="str">
        <f t="shared" si="0"/>
        <v>N/A</v>
      </c>
      <c r="G6" s="36">
        <v>14909984</v>
      </c>
      <c r="H6" s="9" t="str">
        <f t="shared" ref="H6:H18" si="1">IF($B6="N/A","N/A",IF(G6&lt;0,"No","Yes"))</f>
        <v>N/A</v>
      </c>
      <c r="I6" s="10">
        <v>54.99</v>
      </c>
      <c r="J6" s="10">
        <v>14.33</v>
      </c>
      <c r="K6" s="9" t="str">
        <f t="shared" ref="K6:K18" si="2">IF(J6="Div by 0", "N/A", IF(J6="N/A","N/A", IF(J6&gt;30, "No", IF(J6&lt;-30, "No", "Yes"))))</f>
        <v>Yes</v>
      </c>
    </row>
    <row r="7" spans="1:11" x14ac:dyDescent="0.2">
      <c r="A7" s="26" t="s">
        <v>443</v>
      </c>
      <c r="B7" s="85" t="s">
        <v>213</v>
      </c>
      <c r="C7" s="9">
        <v>2.9994112137000002</v>
      </c>
      <c r="D7" s="9" t="str">
        <f t="shared" si="0"/>
        <v>N/A</v>
      </c>
      <c r="E7" s="9">
        <v>8.7518829325999992</v>
      </c>
      <c r="F7" s="9" t="str">
        <f t="shared" si="0"/>
        <v>N/A</v>
      </c>
      <c r="G7" s="9">
        <v>9.4814924013000006</v>
      </c>
      <c r="H7" s="9" t="str">
        <f t="shared" si="1"/>
        <v>N/A</v>
      </c>
      <c r="I7" s="10">
        <v>191.8</v>
      </c>
      <c r="J7" s="10">
        <v>8.3369999999999997</v>
      </c>
      <c r="K7" s="9" t="str">
        <f t="shared" si="2"/>
        <v>Yes</v>
      </c>
    </row>
    <row r="8" spans="1:11" x14ac:dyDescent="0.2">
      <c r="A8" s="26" t="s">
        <v>444</v>
      </c>
      <c r="B8" s="85" t="s">
        <v>213</v>
      </c>
      <c r="C8" s="9">
        <v>23.668153172</v>
      </c>
      <c r="D8" s="9" t="str">
        <f t="shared" si="0"/>
        <v>N/A</v>
      </c>
      <c r="E8" s="9">
        <v>39.474817090000002</v>
      </c>
      <c r="F8" s="9" t="str">
        <f t="shared" si="0"/>
        <v>N/A</v>
      </c>
      <c r="G8" s="9">
        <v>40.025274340000003</v>
      </c>
      <c r="H8" s="9" t="str">
        <f t="shared" si="1"/>
        <v>N/A</v>
      </c>
      <c r="I8" s="10">
        <v>66.78</v>
      </c>
      <c r="J8" s="10">
        <v>1.3939999999999999</v>
      </c>
      <c r="K8" s="9" t="str">
        <f t="shared" si="2"/>
        <v>Yes</v>
      </c>
    </row>
    <row r="9" spans="1:11" x14ac:dyDescent="0.2">
      <c r="A9" s="26" t="s">
        <v>445</v>
      </c>
      <c r="B9" s="85" t="s">
        <v>213</v>
      </c>
      <c r="C9" s="9">
        <v>39.871840919</v>
      </c>
      <c r="D9" s="9" t="str">
        <f t="shared" si="0"/>
        <v>N/A</v>
      </c>
      <c r="E9" s="9">
        <v>27.491482903000001</v>
      </c>
      <c r="F9" s="9" t="str">
        <f t="shared" si="0"/>
        <v>N/A</v>
      </c>
      <c r="G9" s="9">
        <v>26.652751605999999</v>
      </c>
      <c r="H9" s="9" t="str">
        <f t="shared" si="1"/>
        <v>N/A</v>
      </c>
      <c r="I9" s="10">
        <v>-31.1</v>
      </c>
      <c r="J9" s="10">
        <v>-3.05</v>
      </c>
      <c r="K9" s="9" t="str">
        <f t="shared" si="2"/>
        <v>Yes</v>
      </c>
    </row>
    <row r="10" spans="1:11" x14ac:dyDescent="0.2">
      <c r="A10" s="26" t="s">
        <v>446</v>
      </c>
      <c r="B10" s="85" t="s">
        <v>213</v>
      </c>
      <c r="C10" s="9">
        <v>31.980867890999999</v>
      </c>
      <c r="D10" s="9" t="str">
        <f t="shared" si="0"/>
        <v>N/A</v>
      </c>
      <c r="E10" s="9">
        <v>23.168260482000001</v>
      </c>
      <c r="F10" s="9" t="str">
        <f t="shared" si="0"/>
        <v>N/A</v>
      </c>
      <c r="G10" s="9">
        <v>22.854437670999999</v>
      </c>
      <c r="H10" s="9" t="str">
        <f t="shared" si="1"/>
        <v>N/A</v>
      </c>
      <c r="I10" s="10">
        <v>-27.6</v>
      </c>
      <c r="J10" s="10">
        <v>-1.35</v>
      </c>
      <c r="K10" s="9" t="str">
        <f t="shared" si="2"/>
        <v>Yes</v>
      </c>
    </row>
    <row r="11" spans="1:11" x14ac:dyDescent="0.2">
      <c r="A11" s="2" t="s">
        <v>207</v>
      </c>
      <c r="B11" s="85" t="s">
        <v>213</v>
      </c>
      <c r="C11" s="9">
        <v>98.098531504999997</v>
      </c>
      <c r="D11" s="9" t="str">
        <f t="shared" si="0"/>
        <v>N/A</v>
      </c>
      <c r="E11" s="9">
        <v>95.981045069000004</v>
      </c>
      <c r="F11" s="9" t="str">
        <f t="shared" si="0"/>
        <v>N/A</v>
      </c>
      <c r="G11" s="9">
        <v>90.637863863999996</v>
      </c>
      <c r="H11" s="9" t="str">
        <f t="shared" si="1"/>
        <v>N/A</v>
      </c>
      <c r="I11" s="10">
        <v>-2.16</v>
      </c>
      <c r="J11" s="10">
        <v>-5.57</v>
      </c>
      <c r="K11" s="9" t="str">
        <f t="shared" si="2"/>
        <v>Yes</v>
      </c>
    </row>
    <row r="12" spans="1:11" x14ac:dyDescent="0.2">
      <c r="A12" s="2" t="s">
        <v>936</v>
      </c>
      <c r="B12" s="85" t="s">
        <v>213</v>
      </c>
      <c r="C12" s="9">
        <v>0</v>
      </c>
      <c r="D12" s="9" t="str">
        <f t="shared" si="0"/>
        <v>N/A</v>
      </c>
      <c r="E12" s="9">
        <v>0</v>
      </c>
      <c r="F12" s="9" t="str">
        <f t="shared" si="0"/>
        <v>N/A</v>
      </c>
      <c r="G12" s="9">
        <v>0</v>
      </c>
      <c r="H12" s="9" t="str">
        <f t="shared" si="1"/>
        <v>N/A</v>
      </c>
      <c r="I12" s="10" t="s">
        <v>1745</v>
      </c>
      <c r="J12" s="10" t="s">
        <v>1745</v>
      </c>
      <c r="K12" s="9" t="str">
        <f t="shared" si="2"/>
        <v>N/A</v>
      </c>
    </row>
    <row r="13" spans="1:11" x14ac:dyDescent="0.2">
      <c r="A13" s="2" t="s">
        <v>51</v>
      </c>
      <c r="B13" s="85"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5" t="s">
        <v>213</v>
      </c>
      <c r="C14" s="9">
        <v>0</v>
      </c>
      <c r="D14" s="9" t="str">
        <f t="shared" si="0"/>
        <v>N/A</v>
      </c>
      <c r="E14" s="9">
        <v>0</v>
      </c>
      <c r="F14" s="9" t="str">
        <f t="shared" si="0"/>
        <v>N/A</v>
      </c>
      <c r="G14" s="9">
        <v>0</v>
      </c>
      <c r="H14" s="9" t="str">
        <f t="shared" si="1"/>
        <v>N/A</v>
      </c>
      <c r="I14" s="10" t="s">
        <v>1745</v>
      </c>
      <c r="J14" s="10" t="s">
        <v>1745</v>
      </c>
      <c r="K14" s="9" t="str">
        <f t="shared" si="2"/>
        <v>N/A</v>
      </c>
    </row>
    <row r="15" spans="1:11" x14ac:dyDescent="0.2">
      <c r="A15" s="2" t="s">
        <v>164</v>
      </c>
      <c r="B15" s="85" t="s">
        <v>213</v>
      </c>
      <c r="C15" s="9">
        <v>98.877669119000004</v>
      </c>
      <c r="D15" s="9" t="str">
        <f t="shared" si="0"/>
        <v>N/A</v>
      </c>
      <c r="E15" s="9">
        <v>98.870071746999997</v>
      </c>
      <c r="F15" s="9" t="str">
        <f t="shared" si="0"/>
        <v>N/A</v>
      </c>
      <c r="G15" s="9">
        <v>98.498697249000003</v>
      </c>
      <c r="H15" s="9" t="str">
        <f t="shared" si="1"/>
        <v>N/A</v>
      </c>
      <c r="I15" s="10">
        <v>-8.0000000000000002E-3</v>
      </c>
      <c r="J15" s="10">
        <v>-0.376</v>
      </c>
      <c r="K15" s="9" t="str">
        <f t="shared" si="2"/>
        <v>Yes</v>
      </c>
    </row>
    <row r="16" spans="1:11" x14ac:dyDescent="0.2">
      <c r="A16" s="2" t="s">
        <v>165</v>
      </c>
      <c r="B16" s="85" t="s">
        <v>213</v>
      </c>
      <c r="C16" s="9">
        <v>0</v>
      </c>
      <c r="D16" s="9" t="str">
        <f t="shared" si="0"/>
        <v>N/A</v>
      </c>
      <c r="E16" s="9">
        <v>0</v>
      </c>
      <c r="F16" s="9" t="str">
        <f t="shared" si="0"/>
        <v>N/A</v>
      </c>
      <c r="G16" s="9">
        <v>0</v>
      </c>
      <c r="H16" s="9" t="str">
        <f t="shared" si="1"/>
        <v>N/A</v>
      </c>
      <c r="I16" s="10" t="s">
        <v>1745</v>
      </c>
      <c r="J16" s="10" t="s">
        <v>1745</v>
      </c>
      <c r="K16" s="9" t="str">
        <f t="shared" si="2"/>
        <v>N/A</v>
      </c>
    </row>
    <row r="17" spans="1:11" x14ac:dyDescent="0.2">
      <c r="A17" s="2" t="s">
        <v>21</v>
      </c>
      <c r="B17" s="85" t="s">
        <v>213</v>
      </c>
      <c r="C17" s="9">
        <v>99.875147345000002</v>
      </c>
      <c r="D17" s="9" t="str">
        <f t="shared" si="0"/>
        <v>N/A</v>
      </c>
      <c r="E17" s="9">
        <v>99.796155581999997</v>
      </c>
      <c r="F17" s="9" t="str">
        <f t="shared" si="0"/>
        <v>N/A</v>
      </c>
      <c r="G17" s="9">
        <v>99.731388042000006</v>
      </c>
      <c r="H17" s="9" t="str">
        <f t="shared" si="1"/>
        <v>N/A</v>
      </c>
      <c r="I17" s="10">
        <v>-7.9000000000000001E-2</v>
      </c>
      <c r="J17" s="10">
        <v>-6.5000000000000002E-2</v>
      </c>
      <c r="K17" s="9" t="str">
        <f t="shared" si="2"/>
        <v>Yes</v>
      </c>
    </row>
    <row r="18" spans="1:11" x14ac:dyDescent="0.2">
      <c r="A18" s="2" t="s">
        <v>53</v>
      </c>
      <c r="B18" s="85" t="s">
        <v>213</v>
      </c>
      <c r="C18" s="9">
        <v>99.999904919000002</v>
      </c>
      <c r="D18" s="9" t="str">
        <f t="shared" si="0"/>
        <v>N/A</v>
      </c>
      <c r="E18" s="9">
        <v>99.999969327000002</v>
      </c>
      <c r="F18" s="9" t="str">
        <f t="shared" si="0"/>
        <v>N/A</v>
      </c>
      <c r="G18" s="9">
        <v>99.749121126000006</v>
      </c>
      <c r="H18" s="9" t="str">
        <f t="shared" si="1"/>
        <v>N/A</v>
      </c>
      <c r="I18" s="10">
        <v>1E-4</v>
      </c>
      <c r="J18" s="10">
        <v>-0.251</v>
      </c>
      <c r="K18" s="9" t="str">
        <f t="shared" si="2"/>
        <v>Yes</v>
      </c>
    </row>
    <row r="19" spans="1:11" x14ac:dyDescent="0.2">
      <c r="A19" s="3" t="s">
        <v>675</v>
      </c>
      <c r="B19" s="85" t="s">
        <v>213</v>
      </c>
      <c r="C19" s="9">
        <v>99.351122747000005</v>
      </c>
      <c r="D19" s="9" t="str">
        <f t="shared" ref="D19:D21" si="3">IF($B19="N/A","N/A",IF(C19&lt;0,"No","Yes"))</f>
        <v>N/A</v>
      </c>
      <c r="E19" s="9">
        <v>98.828724679000004</v>
      </c>
      <c r="F19" s="9" t="str">
        <f t="shared" ref="F19:F21" si="4">IF($B19="N/A","N/A",IF(E19&lt;0,"No","Yes"))</f>
        <v>N/A</v>
      </c>
      <c r="G19" s="9">
        <v>99.085679769999999</v>
      </c>
      <c r="H19" s="9" t="str">
        <f t="shared" ref="H19:H21" si="5">IF($B19="N/A","N/A",IF(G19&lt;0,"No","Yes"))</f>
        <v>N/A</v>
      </c>
      <c r="I19" s="10">
        <v>-0.52600000000000002</v>
      </c>
      <c r="J19" s="10">
        <v>0.26</v>
      </c>
      <c r="K19" s="9" t="str">
        <f>IF(J19="Div by 0", "N/A", IF(J19="N/A","N/A", IF(J19&gt;30, "No", IF(J19&lt;-30, "No", "Yes"))))</f>
        <v>Yes</v>
      </c>
    </row>
    <row r="20" spans="1:11" x14ac:dyDescent="0.2">
      <c r="A20" s="3" t="s">
        <v>676</v>
      </c>
      <c r="B20" s="85" t="s">
        <v>213</v>
      </c>
      <c r="C20" s="9">
        <v>99.873935067999994</v>
      </c>
      <c r="D20" s="9" t="str">
        <f t="shared" si="3"/>
        <v>N/A</v>
      </c>
      <c r="E20" s="9">
        <v>99.796124909</v>
      </c>
      <c r="F20" s="9" t="str">
        <f t="shared" si="4"/>
        <v>N/A</v>
      </c>
      <c r="G20" s="9">
        <v>99.692749503000002</v>
      </c>
      <c r="H20" s="9" t="str">
        <f t="shared" si="5"/>
        <v>N/A</v>
      </c>
      <c r="I20" s="10">
        <v>-7.8E-2</v>
      </c>
      <c r="J20" s="10">
        <v>-0.104</v>
      </c>
      <c r="K20" s="9" t="str">
        <f>IF(J20="Div by 0", "N/A", IF(J20="N/A","N/A", IF(J20&gt;30, "No", IF(J20&lt;-30, "No", "Yes"))))</f>
        <v>Yes</v>
      </c>
    </row>
    <row r="21" spans="1:11" x14ac:dyDescent="0.2">
      <c r="A21" s="3" t="s">
        <v>677</v>
      </c>
      <c r="B21" s="85" t="s">
        <v>213</v>
      </c>
      <c r="C21" s="9">
        <v>99.873935067999994</v>
      </c>
      <c r="D21" s="9" t="str">
        <f t="shared" si="3"/>
        <v>N/A</v>
      </c>
      <c r="E21" s="9">
        <v>99.796124909</v>
      </c>
      <c r="F21" s="9" t="str">
        <f t="shared" si="4"/>
        <v>N/A</v>
      </c>
      <c r="G21" s="9">
        <v>99.692749503000002</v>
      </c>
      <c r="H21" s="9" t="str">
        <f t="shared" si="5"/>
        <v>N/A</v>
      </c>
      <c r="I21" s="10">
        <v>-7.8E-2</v>
      </c>
      <c r="J21" s="10">
        <v>-0.104</v>
      </c>
      <c r="K21" s="9" t="str">
        <f>IF(J21="Div by 0", "N/A", IF(J21="N/A","N/A", IF(J21&gt;30, "No", IF(J21&lt;-30, "No", "Yes"))))</f>
        <v>Yes</v>
      </c>
    </row>
    <row r="22" spans="1:11" ht="16.5" customHeight="1" x14ac:dyDescent="0.2">
      <c r="A22" s="3" t="s">
        <v>1701</v>
      </c>
      <c r="B22" s="85" t="s">
        <v>213</v>
      </c>
      <c r="C22" s="9">
        <v>60.766363542000001</v>
      </c>
      <c r="D22" s="9" t="str">
        <f t="shared" ref="D22:D31" si="6">IF($B22="N/A","N/A",IF(C22&lt;0,"No","Yes"))</f>
        <v>N/A</v>
      </c>
      <c r="E22" s="9">
        <v>58.754727844000001</v>
      </c>
      <c r="F22" s="9" t="str">
        <f t="shared" ref="F22:F31" si="7">IF($B22="N/A","N/A",IF(E22&lt;0,"No","Yes"))</f>
        <v>N/A</v>
      </c>
      <c r="G22" s="9">
        <v>56.550912461999999</v>
      </c>
      <c r="I22" s="10">
        <v>-3.31</v>
      </c>
      <c r="J22" s="10">
        <v>-3.75</v>
      </c>
      <c r="K22" s="9" t="str">
        <f t="shared" ref="K22:K31" si="8">IF(J22="Div by 0", "N/A", IF(J22="N/A","N/A", IF(J22&gt;30, "No", IF(J22&lt;-30, "No", "Yes"))))</f>
        <v>Yes</v>
      </c>
    </row>
    <row r="23" spans="1:11" x14ac:dyDescent="0.2">
      <c r="A23" s="3" t="s">
        <v>939</v>
      </c>
      <c r="B23" s="85" t="s">
        <v>213</v>
      </c>
      <c r="C23" s="9">
        <v>38.989041727999997</v>
      </c>
      <c r="D23" s="9" t="str">
        <f t="shared" si="6"/>
        <v>N/A</v>
      </c>
      <c r="E23" s="9">
        <v>40.527879058000003</v>
      </c>
      <c r="F23" s="9" t="str">
        <f t="shared" si="7"/>
        <v>N/A</v>
      </c>
      <c r="G23" s="9">
        <v>42.499837693000003</v>
      </c>
      <c r="H23" s="9" t="str">
        <f t="shared" ref="H23:H31" si="9">IF($B23="N/A","N/A",IF(G23&lt;0,"No","Yes"))</f>
        <v>N/A</v>
      </c>
      <c r="I23" s="10">
        <v>3.9470000000000001</v>
      </c>
      <c r="J23" s="10">
        <v>4.8659999999999997</v>
      </c>
      <c r="K23" s="9" t="str">
        <f t="shared" si="8"/>
        <v>Yes</v>
      </c>
    </row>
    <row r="24" spans="1:11" ht="25.5" x14ac:dyDescent="0.2">
      <c r="A24" s="3" t="s">
        <v>940</v>
      </c>
      <c r="B24" s="85" t="s">
        <v>213</v>
      </c>
      <c r="C24" s="9">
        <v>5.7749552599999997E-2</v>
      </c>
      <c r="D24" s="9" t="str">
        <f t="shared" si="6"/>
        <v>N/A</v>
      </c>
      <c r="E24" s="9">
        <v>0.39545035020000002</v>
      </c>
      <c r="F24" s="9" t="str">
        <f t="shared" si="7"/>
        <v>N/A</v>
      </c>
      <c r="G24" s="9">
        <v>0.55269677019999996</v>
      </c>
      <c r="H24" s="9" t="str">
        <f t="shared" si="9"/>
        <v>N/A</v>
      </c>
      <c r="I24" s="10">
        <v>584.79999999999995</v>
      </c>
      <c r="J24" s="10">
        <v>39.76</v>
      </c>
      <c r="K24" s="9" t="str">
        <f t="shared" si="8"/>
        <v>No</v>
      </c>
    </row>
    <row r="25" spans="1:11" x14ac:dyDescent="0.2">
      <c r="A25" s="2" t="s">
        <v>166</v>
      </c>
      <c r="B25" s="85" t="s">
        <v>213</v>
      </c>
      <c r="C25" s="9">
        <v>99.873935067999994</v>
      </c>
      <c r="D25" s="9" t="str">
        <f t="shared" si="6"/>
        <v>N/A</v>
      </c>
      <c r="E25" s="9">
        <v>99.796124909</v>
      </c>
      <c r="F25" s="9" t="str">
        <f t="shared" si="7"/>
        <v>N/A</v>
      </c>
      <c r="G25" s="9">
        <v>99.692749503000002</v>
      </c>
      <c r="H25" s="9" t="str">
        <f t="shared" si="9"/>
        <v>N/A</v>
      </c>
      <c r="I25" s="10">
        <v>-7.8E-2</v>
      </c>
      <c r="J25" s="10">
        <v>-0.104</v>
      </c>
      <c r="K25" s="9" t="str">
        <f t="shared" si="8"/>
        <v>Yes</v>
      </c>
    </row>
    <row r="26" spans="1:11" x14ac:dyDescent="0.2">
      <c r="A26" s="2" t="s">
        <v>167</v>
      </c>
      <c r="B26" s="85" t="s">
        <v>213</v>
      </c>
      <c r="C26" s="9">
        <v>99.873935067999994</v>
      </c>
      <c r="D26" s="9" t="str">
        <f t="shared" si="6"/>
        <v>N/A</v>
      </c>
      <c r="E26" s="9">
        <v>99.796124909</v>
      </c>
      <c r="F26" s="9" t="str">
        <f t="shared" si="7"/>
        <v>N/A</v>
      </c>
      <c r="G26" s="9">
        <v>99.692749503000002</v>
      </c>
      <c r="H26" s="9" t="str">
        <f t="shared" si="9"/>
        <v>N/A</v>
      </c>
      <c r="I26" s="10">
        <v>-7.8E-2</v>
      </c>
      <c r="J26" s="10">
        <v>-0.104</v>
      </c>
      <c r="K26" s="9" t="str">
        <f t="shared" si="8"/>
        <v>Yes</v>
      </c>
    </row>
    <row r="27" spans="1:11" x14ac:dyDescent="0.2">
      <c r="A27" s="2" t="s">
        <v>168</v>
      </c>
      <c r="B27" s="85" t="s">
        <v>213</v>
      </c>
      <c r="C27" s="9">
        <v>99.873935067999994</v>
      </c>
      <c r="D27" s="9" t="str">
        <f t="shared" si="6"/>
        <v>N/A</v>
      </c>
      <c r="E27" s="9">
        <v>99.796124909</v>
      </c>
      <c r="F27" s="9" t="str">
        <f t="shared" si="7"/>
        <v>N/A</v>
      </c>
      <c r="G27" s="9">
        <v>99.692749503000002</v>
      </c>
      <c r="H27" s="9" t="str">
        <f t="shared" si="9"/>
        <v>N/A</v>
      </c>
      <c r="I27" s="10">
        <v>-7.8E-2</v>
      </c>
      <c r="J27" s="10">
        <v>-0.104</v>
      </c>
      <c r="K27" s="9" t="str">
        <f t="shared" si="8"/>
        <v>Yes</v>
      </c>
    </row>
    <row r="28" spans="1:11" x14ac:dyDescent="0.2">
      <c r="A28" s="2" t="s">
        <v>54</v>
      </c>
      <c r="B28" s="85" t="s">
        <v>213</v>
      </c>
      <c r="C28" s="9">
        <v>10.762275078</v>
      </c>
      <c r="D28" s="9" t="str">
        <f t="shared" si="6"/>
        <v>N/A</v>
      </c>
      <c r="E28" s="9">
        <v>10.941191771</v>
      </c>
      <c r="F28" s="9" t="str">
        <f t="shared" si="7"/>
        <v>N/A</v>
      </c>
      <c r="G28" s="9">
        <v>11.504995578999999</v>
      </c>
      <c r="H28" s="9" t="str">
        <f t="shared" si="9"/>
        <v>N/A</v>
      </c>
      <c r="I28" s="10">
        <v>1.6619999999999999</v>
      </c>
      <c r="J28" s="10">
        <v>5.1529999999999996</v>
      </c>
      <c r="K28" s="9" t="str">
        <f t="shared" si="8"/>
        <v>Yes</v>
      </c>
    </row>
    <row r="29" spans="1:11" x14ac:dyDescent="0.2">
      <c r="A29" s="2" t="s">
        <v>55</v>
      </c>
      <c r="B29" s="85" t="s">
        <v>213</v>
      </c>
      <c r="C29" s="9">
        <v>89.111659990000007</v>
      </c>
      <c r="D29" s="9" t="str">
        <f t="shared" si="6"/>
        <v>N/A</v>
      </c>
      <c r="E29" s="9">
        <v>88.854933138000007</v>
      </c>
      <c r="F29" s="9" t="str">
        <f t="shared" si="7"/>
        <v>N/A</v>
      </c>
      <c r="G29" s="9">
        <v>88.187753924000006</v>
      </c>
      <c r="H29" s="9" t="str">
        <f t="shared" si="9"/>
        <v>N/A</v>
      </c>
      <c r="I29" s="10">
        <v>-0.28799999999999998</v>
      </c>
      <c r="J29" s="10">
        <v>-0.751</v>
      </c>
      <c r="K29" s="9" t="str">
        <f t="shared" si="8"/>
        <v>Yes</v>
      </c>
    </row>
    <row r="30" spans="1:11" x14ac:dyDescent="0.2">
      <c r="A30" s="2" t="s">
        <v>56</v>
      </c>
      <c r="B30" s="85" t="s">
        <v>213</v>
      </c>
      <c r="C30" s="9">
        <v>79.224684624000005</v>
      </c>
      <c r="D30" s="9" t="str">
        <f t="shared" si="6"/>
        <v>N/A</v>
      </c>
      <c r="E30" s="9">
        <v>80.085014540000003</v>
      </c>
      <c r="F30" s="9" t="str">
        <f t="shared" si="7"/>
        <v>N/A</v>
      </c>
      <c r="G30" s="9">
        <v>81.931100663999999</v>
      </c>
      <c r="H30" s="9" t="str">
        <f t="shared" si="9"/>
        <v>N/A</v>
      </c>
      <c r="I30" s="10">
        <v>1.0860000000000001</v>
      </c>
      <c r="J30" s="10">
        <v>2.3050000000000002</v>
      </c>
      <c r="K30" s="9" t="str">
        <f t="shared" si="8"/>
        <v>Yes</v>
      </c>
    </row>
    <row r="31" spans="1:11" x14ac:dyDescent="0.2">
      <c r="A31" s="2" t="s">
        <v>57</v>
      </c>
      <c r="B31" s="85" t="s">
        <v>213</v>
      </c>
      <c r="C31" s="9">
        <v>15.271482323000001</v>
      </c>
      <c r="D31" s="9" t="str">
        <f t="shared" si="6"/>
        <v>N/A</v>
      </c>
      <c r="E31" s="9">
        <v>15.304511338999999</v>
      </c>
      <c r="F31" s="9" t="str">
        <f t="shared" si="7"/>
        <v>N/A</v>
      </c>
      <c r="G31" s="9">
        <v>14.168512857</v>
      </c>
      <c r="H31" s="9" t="str">
        <f t="shared" si="9"/>
        <v>N/A</v>
      </c>
      <c r="I31" s="10">
        <v>0.21629999999999999</v>
      </c>
      <c r="J31" s="10">
        <v>-7.42</v>
      </c>
      <c r="K31" s="9" t="str">
        <f t="shared" si="8"/>
        <v>Yes</v>
      </c>
    </row>
    <row r="32" spans="1:11" ht="12" customHeight="1" x14ac:dyDescent="0.2">
      <c r="A32" s="161" t="s">
        <v>1633</v>
      </c>
      <c r="B32" s="162"/>
      <c r="C32" s="162"/>
      <c r="D32" s="162"/>
      <c r="E32" s="162"/>
      <c r="F32" s="162"/>
      <c r="G32" s="162"/>
      <c r="H32" s="162"/>
      <c r="I32" s="162"/>
      <c r="J32" s="162"/>
      <c r="K32" s="163"/>
    </row>
    <row r="33" spans="1:11" x14ac:dyDescent="0.2">
      <c r="A33" s="156" t="s">
        <v>1631</v>
      </c>
      <c r="B33" s="157"/>
      <c r="C33" s="157"/>
      <c r="D33" s="157"/>
      <c r="E33" s="157"/>
      <c r="F33" s="157"/>
      <c r="G33" s="157"/>
      <c r="H33" s="157"/>
      <c r="I33" s="157"/>
      <c r="J33" s="157"/>
      <c r="K33" s="158"/>
    </row>
    <row r="34" spans="1:11" x14ac:dyDescent="0.2">
      <c r="A34" s="159" t="s">
        <v>1732</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21" activePane="bottomRight" state="frozen"/>
      <selection activeCell="A39" sqref="A39"/>
      <selection pane="topRight" activeCell="A39" sqref="A39"/>
      <selection pane="bottomLeft" activeCell="A39" sqref="A39"/>
      <selection pane="bottomRight" activeCell="A39" sqref="A39"/>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s="21" customFormat="1" x14ac:dyDescent="0.2">
      <c r="A2" s="153" t="s">
        <v>1590</v>
      </c>
      <c r="B2" s="154"/>
      <c r="C2" s="154"/>
      <c r="D2" s="154"/>
      <c r="E2" s="154"/>
      <c r="F2" s="154"/>
      <c r="G2" s="154"/>
      <c r="H2" s="154"/>
      <c r="I2" s="154"/>
      <c r="J2" s="154"/>
      <c r="K2" s="154"/>
      <c r="L2" s="155"/>
    </row>
    <row r="3" spans="1:12" s="21" customFormat="1" x14ac:dyDescent="0.2">
      <c r="A3" s="153" t="s">
        <v>1744</v>
      </c>
      <c r="B3" s="154"/>
      <c r="C3" s="154"/>
      <c r="D3" s="154"/>
      <c r="E3" s="154"/>
      <c r="F3" s="154"/>
      <c r="G3" s="154"/>
      <c r="H3" s="154"/>
      <c r="I3" s="154"/>
      <c r="J3" s="154"/>
      <c r="K3" s="154"/>
      <c r="L3" s="155"/>
    </row>
    <row r="4" spans="1:12" s="21" customFormat="1" x14ac:dyDescent="0.2">
      <c r="A4" s="167" t="s">
        <v>648</v>
      </c>
      <c r="B4" s="168"/>
      <c r="C4" s="168"/>
      <c r="D4" s="168"/>
      <c r="E4" s="168"/>
      <c r="F4" s="168"/>
      <c r="G4" s="168"/>
      <c r="H4" s="168"/>
      <c r="I4" s="168"/>
      <c r="J4" s="168"/>
      <c r="K4" s="168"/>
      <c r="L4" s="169"/>
    </row>
    <row r="5" spans="1:12" s="81" customFormat="1" ht="63" customHeight="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s="28" customFormat="1" ht="12.75" customHeight="1" x14ac:dyDescent="0.2">
      <c r="A6" s="2" t="s">
        <v>345</v>
      </c>
      <c r="B6" s="44" t="s">
        <v>213</v>
      </c>
      <c r="C6" s="27">
        <v>7</v>
      </c>
      <c r="D6" s="44" t="s">
        <v>213</v>
      </c>
      <c r="E6" s="27">
        <v>7</v>
      </c>
      <c r="F6" s="44" t="s">
        <v>213</v>
      </c>
      <c r="G6" s="27">
        <v>7</v>
      </c>
      <c r="H6" s="44" t="s">
        <v>213</v>
      </c>
      <c r="I6" s="135" t="s">
        <v>213</v>
      </c>
      <c r="J6" s="135" t="s">
        <v>213</v>
      </c>
      <c r="K6" s="44" t="s">
        <v>213</v>
      </c>
      <c r="L6" s="44" t="s">
        <v>213</v>
      </c>
    </row>
    <row r="7" spans="1:12" x14ac:dyDescent="0.2">
      <c r="A7" s="3" t="s">
        <v>17</v>
      </c>
      <c r="B7" s="30" t="s">
        <v>213</v>
      </c>
      <c r="C7" s="31">
        <v>1582296</v>
      </c>
      <c r="D7" s="82" t="str">
        <f>IF($B7="N/A","N/A",IF(C7&gt;10,"No",IF(C7&lt;-10,"No","Yes")))</f>
        <v>N/A</v>
      </c>
      <c r="E7" s="31">
        <v>1588445</v>
      </c>
      <c r="F7" s="82" t="str">
        <f>IF($B7="N/A","N/A",IF(E7&gt;10,"No",IF(E7&lt;-10,"No","Yes")))</f>
        <v>N/A</v>
      </c>
      <c r="G7" s="31">
        <v>1609858</v>
      </c>
      <c r="H7" s="82" t="str">
        <f>IF($B7="N/A","N/A",IF(G7&gt;10,"No",IF(G7&lt;-10,"No","Yes")))</f>
        <v>N/A</v>
      </c>
      <c r="I7" s="83">
        <v>0.3886</v>
      </c>
      <c r="J7" s="83">
        <v>1.3480000000000001</v>
      </c>
      <c r="K7" s="84" t="s">
        <v>736</v>
      </c>
      <c r="L7" s="32" t="str">
        <f>IF(J7="Div by 0", "N/A", IF(K7="N/A","N/A", IF(J7&gt;VALUE(MID(K7,1,2)), "No", IF(J7&lt;-1*VALUE(MID(K7,1,2)), "No", "Yes"))))</f>
        <v>Yes</v>
      </c>
    </row>
    <row r="8" spans="1:12" x14ac:dyDescent="0.2">
      <c r="A8" s="3" t="s">
        <v>58</v>
      </c>
      <c r="B8" s="35" t="s">
        <v>213</v>
      </c>
      <c r="C8" s="47">
        <v>9268520526</v>
      </c>
      <c r="D8" s="44" t="str">
        <f>IF($B8="N/A","N/A",IF(C8&gt;10,"No",IF(C8&lt;-10,"No","Yes")))</f>
        <v>N/A</v>
      </c>
      <c r="E8" s="47">
        <v>9264800732</v>
      </c>
      <c r="F8" s="44" t="str">
        <f>IF($B8="N/A","N/A",IF(E8&gt;10,"No",IF(E8&lt;-10,"No","Yes")))</f>
        <v>N/A</v>
      </c>
      <c r="G8" s="47">
        <v>9616466780</v>
      </c>
      <c r="H8" s="44" t="str">
        <f>IF($B8="N/A","N/A",IF(G8&gt;10,"No",IF(G8&lt;-10,"No","Yes")))</f>
        <v>N/A</v>
      </c>
      <c r="I8" s="12">
        <v>-0.04</v>
      </c>
      <c r="J8" s="12">
        <v>3.7959999999999998</v>
      </c>
      <c r="K8" s="45" t="s">
        <v>736</v>
      </c>
      <c r="L8" s="9" t="str">
        <f>IF(J8="Div by 0", "N/A", IF(K8="N/A","N/A", IF(J8&gt;VALUE(MID(K8,1,2)), "No", IF(J8&lt;-1*VALUE(MID(K8,1,2)), "No", "Yes"))))</f>
        <v>Yes</v>
      </c>
    </row>
    <row r="9" spans="1:12" x14ac:dyDescent="0.2">
      <c r="A9" s="59" t="s">
        <v>941</v>
      </c>
      <c r="B9" s="9" t="s">
        <v>213</v>
      </c>
      <c r="C9" s="8">
        <v>15.960730483000001</v>
      </c>
      <c r="D9" s="44" t="str">
        <f>IF($B9="N/A","N/A",IF(C9&gt;10,"No",IF(C9&lt;-10,"No","Yes")))</f>
        <v>N/A</v>
      </c>
      <c r="E9" s="8">
        <v>12.491147002</v>
      </c>
      <c r="F9" s="44" t="str">
        <f>IF($B9="N/A","N/A",IF(E9&gt;10,"No",IF(E9&lt;-10,"No","Yes")))</f>
        <v>N/A</v>
      </c>
      <c r="G9" s="8">
        <v>12.063113640999999</v>
      </c>
      <c r="H9" s="44" t="str">
        <f>IF($B9="N/A","N/A",IF(G9&gt;10,"No",IF(G9&lt;-10,"No","Yes")))</f>
        <v>N/A</v>
      </c>
      <c r="I9" s="12">
        <v>-21.7</v>
      </c>
      <c r="J9" s="12">
        <v>-3.43</v>
      </c>
      <c r="K9" s="9" t="s">
        <v>213</v>
      </c>
      <c r="L9" s="9" t="str">
        <f>IF(J9="Div by 0", "N/A", IF(K9="N/A","N/A", IF(J9&gt;VALUE(MID(K9,1,2)), "No", IF(J9&lt;-1*VALUE(MID(K9,1,2)), "No", "Yes"))))</f>
        <v>N/A</v>
      </c>
    </row>
    <row r="10" spans="1:12" x14ac:dyDescent="0.2">
      <c r="A10" s="59" t="s">
        <v>942</v>
      </c>
      <c r="B10" s="9" t="s">
        <v>213</v>
      </c>
      <c r="C10" s="8">
        <v>1.6299731529000001</v>
      </c>
      <c r="D10" s="44" t="str">
        <f t="shared" ref="D10:D20" si="0">IF($B10="N/A","N/A",IF(C10&gt;10,"No",IF(C10&lt;-10,"No","Yes")))</f>
        <v>N/A</v>
      </c>
      <c r="E10" s="8">
        <v>1.589793792</v>
      </c>
      <c r="F10" s="44" t="str">
        <f t="shared" ref="F10:F20" si="1">IF($B10="N/A","N/A",IF(E10&gt;10,"No",IF(E10&lt;-10,"No","Yes")))</f>
        <v>N/A</v>
      </c>
      <c r="G10" s="8">
        <v>1.4688873179999999</v>
      </c>
      <c r="H10" s="44" t="str">
        <f t="shared" ref="H10:H20" si="2">IF($B10="N/A","N/A",IF(G10&gt;10,"No",IF(G10&lt;-10,"No","Yes")))</f>
        <v>N/A</v>
      </c>
      <c r="I10" s="12">
        <v>-2.4700000000000002</v>
      </c>
      <c r="J10" s="12">
        <v>-7.61</v>
      </c>
      <c r="K10" s="9" t="s">
        <v>213</v>
      </c>
      <c r="L10" s="9" t="str">
        <f t="shared" ref="L10:L27" si="3">IF(J10="Div by 0", "N/A", IF(K10="N/A","N/A", IF(J10&gt;VALUE(MID(K10,1,2)), "No", IF(J10&lt;-1*VALUE(MID(K10,1,2)), "No", "Yes"))))</f>
        <v>N/A</v>
      </c>
    </row>
    <row r="11" spans="1:12" x14ac:dyDescent="0.2">
      <c r="A11" s="59" t="s">
        <v>943</v>
      </c>
      <c r="B11" s="9" t="s">
        <v>213</v>
      </c>
      <c r="C11" s="8">
        <v>9.9729127798999997</v>
      </c>
      <c r="D11" s="44" t="str">
        <f t="shared" si="0"/>
        <v>N/A</v>
      </c>
      <c r="E11" s="8">
        <v>9.9478420720000003</v>
      </c>
      <c r="F11" s="44" t="str">
        <f t="shared" si="1"/>
        <v>N/A</v>
      </c>
      <c r="G11" s="8">
        <v>9.5856901664999992</v>
      </c>
      <c r="H11" s="44" t="str">
        <f t="shared" si="2"/>
        <v>N/A</v>
      </c>
      <c r="I11" s="12">
        <v>-0.251</v>
      </c>
      <c r="J11" s="12">
        <v>-3.64</v>
      </c>
      <c r="K11" s="9" t="s">
        <v>213</v>
      </c>
      <c r="L11" s="9" t="str">
        <f t="shared" si="3"/>
        <v>N/A</v>
      </c>
    </row>
    <row r="12" spans="1:12" x14ac:dyDescent="0.2">
      <c r="A12" s="59" t="s">
        <v>944</v>
      </c>
      <c r="B12" s="9" t="s">
        <v>213</v>
      </c>
      <c r="C12" s="8">
        <v>0.30639020760000002</v>
      </c>
      <c r="D12" s="44" t="str">
        <f t="shared" si="0"/>
        <v>N/A</v>
      </c>
      <c r="E12" s="8">
        <v>0.24010903750000001</v>
      </c>
      <c r="F12" s="44" t="str">
        <f t="shared" si="1"/>
        <v>N/A</v>
      </c>
      <c r="G12" s="8">
        <v>0.1611943414</v>
      </c>
      <c r="H12" s="44" t="str">
        <f t="shared" si="2"/>
        <v>N/A</v>
      </c>
      <c r="I12" s="12">
        <v>-21.6</v>
      </c>
      <c r="J12" s="12">
        <v>-32.9</v>
      </c>
      <c r="K12" s="9" t="s">
        <v>213</v>
      </c>
      <c r="L12" s="9" t="str">
        <f t="shared" si="3"/>
        <v>N/A</v>
      </c>
    </row>
    <row r="13" spans="1:12" x14ac:dyDescent="0.2">
      <c r="A13" s="59" t="s">
        <v>945</v>
      </c>
      <c r="B13" s="11" t="s">
        <v>213</v>
      </c>
      <c r="C13" s="8">
        <v>9.7247291277999999</v>
      </c>
      <c r="D13" s="44" t="str">
        <f t="shared" si="0"/>
        <v>N/A</v>
      </c>
      <c r="E13" s="8">
        <v>7.7633156955000002</v>
      </c>
      <c r="F13" s="44" t="str">
        <f t="shared" si="1"/>
        <v>N/A</v>
      </c>
      <c r="G13" s="8">
        <v>5.9027566405999998</v>
      </c>
      <c r="H13" s="44" t="str">
        <f t="shared" si="2"/>
        <v>N/A</v>
      </c>
      <c r="I13" s="12">
        <v>-20.2</v>
      </c>
      <c r="J13" s="12">
        <v>-24</v>
      </c>
      <c r="K13" s="9" t="s">
        <v>213</v>
      </c>
      <c r="L13" s="9" t="str">
        <f t="shared" si="3"/>
        <v>N/A</v>
      </c>
    </row>
    <row r="14" spans="1:12" ht="12.75" customHeight="1" x14ac:dyDescent="0.2">
      <c r="A14" s="59" t="s">
        <v>946</v>
      </c>
      <c r="B14" s="11" t="s">
        <v>213</v>
      </c>
      <c r="C14" s="8">
        <v>39.421448325999997</v>
      </c>
      <c r="D14" s="44" t="str">
        <f t="shared" si="0"/>
        <v>N/A</v>
      </c>
      <c r="E14" s="8">
        <v>50.693602863000002</v>
      </c>
      <c r="F14" s="44" t="str">
        <f t="shared" si="1"/>
        <v>N/A</v>
      </c>
      <c r="G14" s="8">
        <v>51.726611912000003</v>
      </c>
      <c r="H14" s="44" t="str">
        <f t="shared" si="2"/>
        <v>N/A</v>
      </c>
      <c r="I14" s="12">
        <v>28.59</v>
      </c>
      <c r="J14" s="12">
        <v>2.0379999999999998</v>
      </c>
      <c r="K14" s="9" t="s">
        <v>213</v>
      </c>
      <c r="L14" s="9" t="str">
        <f t="shared" si="3"/>
        <v>N/A</v>
      </c>
    </row>
    <row r="15" spans="1:12" x14ac:dyDescent="0.2">
      <c r="A15" s="59" t="s">
        <v>947</v>
      </c>
      <c r="B15" s="11" t="s">
        <v>213</v>
      </c>
      <c r="C15" s="8">
        <v>1.5736625800000001E-2</v>
      </c>
      <c r="D15" s="44" t="str">
        <f t="shared" si="0"/>
        <v>N/A</v>
      </c>
      <c r="E15" s="8">
        <v>1.5927526599999998E-2</v>
      </c>
      <c r="F15" s="44" t="str">
        <f t="shared" si="1"/>
        <v>N/A</v>
      </c>
      <c r="G15" s="8">
        <v>2.4225739199999999E-2</v>
      </c>
      <c r="H15" s="44" t="str">
        <f t="shared" si="2"/>
        <v>N/A</v>
      </c>
      <c r="I15" s="12">
        <v>1.2130000000000001</v>
      </c>
      <c r="J15" s="12">
        <v>52.1</v>
      </c>
      <c r="K15" s="9" t="s">
        <v>213</v>
      </c>
      <c r="L15" s="9" t="str">
        <f t="shared" si="3"/>
        <v>N/A</v>
      </c>
    </row>
    <row r="16" spans="1:12" ht="12.75" customHeight="1" x14ac:dyDescent="0.2">
      <c r="A16" s="59" t="s">
        <v>948</v>
      </c>
      <c r="B16" s="11" t="s">
        <v>213</v>
      </c>
      <c r="C16" s="8">
        <v>22.968079296999999</v>
      </c>
      <c r="D16" s="44" t="str">
        <f t="shared" si="0"/>
        <v>N/A</v>
      </c>
      <c r="E16" s="8">
        <v>17.258262010999999</v>
      </c>
      <c r="F16" s="44" t="str">
        <f t="shared" si="1"/>
        <v>N/A</v>
      </c>
      <c r="G16" s="8">
        <v>19.067520241</v>
      </c>
      <c r="H16" s="44" t="str">
        <f t="shared" si="2"/>
        <v>N/A</v>
      </c>
      <c r="I16" s="12">
        <v>-24.9</v>
      </c>
      <c r="J16" s="12">
        <v>10.48</v>
      </c>
      <c r="K16" s="9" t="s">
        <v>213</v>
      </c>
      <c r="L16" s="9" t="str">
        <f t="shared" si="3"/>
        <v>N/A</v>
      </c>
    </row>
    <row r="17" spans="1:12" ht="12.75" customHeight="1" x14ac:dyDescent="0.2">
      <c r="A17" s="4" t="s">
        <v>949</v>
      </c>
      <c r="B17" s="11" t="s">
        <v>213</v>
      </c>
      <c r="C17" s="8">
        <v>34.338518204000003</v>
      </c>
      <c r="D17" s="44" t="str">
        <f t="shared" si="0"/>
        <v>N/A</v>
      </c>
      <c r="E17" s="8">
        <v>26.627299024999999</v>
      </c>
      <c r="F17" s="44" t="str">
        <f t="shared" si="1"/>
        <v>N/A</v>
      </c>
      <c r="G17" s="8">
        <v>26.463389938999999</v>
      </c>
      <c r="H17" s="44" t="str">
        <f t="shared" si="2"/>
        <v>N/A</v>
      </c>
      <c r="I17" s="12">
        <v>-22.5</v>
      </c>
      <c r="J17" s="12">
        <v>-0.61599999999999999</v>
      </c>
      <c r="K17" s="9" t="s">
        <v>213</v>
      </c>
      <c r="L17" s="9" t="str">
        <f t="shared" si="3"/>
        <v>N/A</v>
      </c>
    </row>
    <row r="18" spans="1:12" ht="12.75" customHeight="1" x14ac:dyDescent="0.2">
      <c r="A18" s="4" t="s">
        <v>1730</v>
      </c>
      <c r="B18" s="11" t="s">
        <v>213</v>
      </c>
      <c r="C18" s="8" t="s">
        <v>213</v>
      </c>
      <c r="D18" s="44" t="str">
        <f t="shared" si="0"/>
        <v>N/A</v>
      </c>
      <c r="E18" s="8" t="s">
        <v>213</v>
      </c>
      <c r="F18" s="44" t="str">
        <f t="shared" si="1"/>
        <v>N/A</v>
      </c>
      <c r="G18" s="8">
        <v>24.994502620999999</v>
      </c>
      <c r="H18" s="44" t="str">
        <f t="shared" si="2"/>
        <v>N/A</v>
      </c>
      <c r="I18" s="12" t="s">
        <v>213</v>
      </c>
      <c r="J18" s="12" t="s">
        <v>213</v>
      </c>
      <c r="K18" s="9" t="s">
        <v>213</v>
      </c>
      <c r="L18" s="9" t="str">
        <f t="shared" si="3"/>
        <v>N/A</v>
      </c>
    </row>
    <row r="19" spans="1:12" ht="12.75" customHeight="1" x14ac:dyDescent="0.2">
      <c r="A19" s="4" t="s">
        <v>950</v>
      </c>
      <c r="B19" s="11" t="s">
        <v>213</v>
      </c>
      <c r="C19" s="8">
        <v>49.700751312999998</v>
      </c>
      <c r="D19" s="44" t="str">
        <f t="shared" si="0"/>
        <v>N/A</v>
      </c>
      <c r="E19" s="8">
        <v>60.881553973000003</v>
      </c>
      <c r="F19" s="44" t="str">
        <f t="shared" si="1"/>
        <v>N/A</v>
      </c>
      <c r="G19" s="8">
        <v>61.473496419999996</v>
      </c>
      <c r="H19" s="44" t="str">
        <f t="shared" si="2"/>
        <v>N/A</v>
      </c>
      <c r="I19" s="12">
        <v>22.5</v>
      </c>
      <c r="J19" s="12">
        <v>0.97230000000000005</v>
      </c>
      <c r="K19" s="9" t="s">
        <v>213</v>
      </c>
      <c r="L19" s="9" t="str">
        <f t="shared" si="3"/>
        <v>N/A</v>
      </c>
    </row>
    <row r="20" spans="1:12" ht="12.75" customHeight="1" x14ac:dyDescent="0.2">
      <c r="A20" s="18" t="s">
        <v>132</v>
      </c>
      <c r="B20" s="1" t="s">
        <v>213</v>
      </c>
      <c r="C20" s="36">
        <v>16488</v>
      </c>
      <c r="D20" s="44" t="str">
        <f t="shared" si="0"/>
        <v>N/A</v>
      </c>
      <c r="E20" s="36">
        <v>11415</v>
      </c>
      <c r="F20" s="44" t="str">
        <f t="shared" si="1"/>
        <v>N/A</v>
      </c>
      <c r="G20" s="36">
        <v>8775</v>
      </c>
      <c r="H20" s="44" t="str">
        <f t="shared" si="2"/>
        <v>N/A</v>
      </c>
      <c r="I20" s="12">
        <v>-30.8</v>
      </c>
      <c r="J20" s="12">
        <v>-23.1</v>
      </c>
      <c r="K20" s="36" t="s">
        <v>213</v>
      </c>
      <c r="L20" s="9" t="str">
        <f t="shared" si="3"/>
        <v>N/A</v>
      </c>
    </row>
    <row r="21" spans="1:12" ht="12.75" customHeight="1" x14ac:dyDescent="0.2">
      <c r="A21" s="18" t="s">
        <v>133</v>
      </c>
      <c r="B21" s="48" t="s">
        <v>276</v>
      </c>
      <c r="C21" s="8">
        <v>1.0420300626000001</v>
      </c>
      <c r="D21" s="44" t="str">
        <f>IF($B21="N/A","N/A",IF(C21&gt;=2,"No",IF(C21&lt;0,"No","Yes")))</f>
        <v>Yes</v>
      </c>
      <c r="E21" s="8">
        <v>0.71862733680000002</v>
      </c>
      <c r="F21" s="44" t="str">
        <f>IF($B21="N/A","N/A",IF(E21&gt;=2,"No",IF(E21&lt;0,"No","Yes")))</f>
        <v>Yes</v>
      </c>
      <c r="G21" s="8">
        <v>0.54507913119999996</v>
      </c>
      <c r="H21" s="44" t="str">
        <f>IF($B21="N/A","N/A",IF(G21&gt;=2,"No",IF(G21&lt;0,"No","Yes")))</f>
        <v>Yes</v>
      </c>
      <c r="I21" s="12">
        <v>-31</v>
      </c>
      <c r="J21" s="12">
        <v>-24.1</v>
      </c>
      <c r="K21" s="9" t="s">
        <v>213</v>
      </c>
      <c r="L21" s="9" t="str">
        <f t="shared" si="3"/>
        <v>N/A</v>
      </c>
    </row>
    <row r="22" spans="1:12" ht="25.5" x14ac:dyDescent="0.2">
      <c r="A22" s="2" t="s">
        <v>134</v>
      </c>
      <c r="B22" s="48" t="s">
        <v>213</v>
      </c>
      <c r="C22" s="47">
        <v>59806429</v>
      </c>
      <c r="D22" s="44" t="str">
        <f t="shared" ref="D22:D27" si="4">IF($B22="N/A","N/A",IF(C22&gt;10,"No",IF(C22&lt;-10,"No","Yes")))</f>
        <v>N/A</v>
      </c>
      <c r="E22" s="47">
        <v>51786486</v>
      </c>
      <c r="F22" s="44" t="str">
        <f t="shared" ref="F22:F27" si="5">IF($B22="N/A","N/A",IF(E22&gt;10,"No",IF(E22&lt;-10,"No","Yes")))</f>
        <v>N/A</v>
      </c>
      <c r="G22" s="47">
        <v>49202262</v>
      </c>
      <c r="H22" s="44" t="str">
        <f t="shared" ref="H22:H27" si="6">IF($B22="N/A","N/A",IF(G22&gt;10,"No",IF(G22&lt;-10,"No","Yes")))</f>
        <v>N/A</v>
      </c>
      <c r="I22" s="12">
        <v>-13.4</v>
      </c>
      <c r="J22" s="12">
        <v>-4.99</v>
      </c>
      <c r="K22" s="9" t="s">
        <v>213</v>
      </c>
      <c r="L22" s="9" t="str">
        <f t="shared" si="3"/>
        <v>N/A</v>
      </c>
    </row>
    <row r="23" spans="1:12" ht="25.5" x14ac:dyDescent="0.2">
      <c r="A23" s="2" t="s">
        <v>1695</v>
      </c>
      <c r="B23" s="48" t="s">
        <v>213</v>
      </c>
      <c r="C23" s="47">
        <v>3627.2700752000001</v>
      </c>
      <c r="D23" s="44" t="str">
        <f t="shared" si="4"/>
        <v>N/A</v>
      </c>
      <c r="E23" s="47">
        <v>4536.7048619999996</v>
      </c>
      <c r="F23" s="44" t="str">
        <f t="shared" si="5"/>
        <v>N/A</v>
      </c>
      <c r="G23" s="47">
        <v>5607.0953846000002</v>
      </c>
      <c r="H23" s="44" t="str">
        <f t="shared" si="6"/>
        <v>N/A</v>
      </c>
      <c r="I23" s="12">
        <v>25.07</v>
      </c>
      <c r="J23" s="12">
        <v>23.59</v>
      </c>
      <c r="K23" s="9" t="s">
        <v>213</v>
      </c>
      <c r="L23" s="9" t="str">
        <f t="shared" si="3"/>
        <v>N/A</v>
      </c>
    </row>
    <row r="24" spans="1:12" ht="12.75" customHeight="1" x14ac:dyDescent="0.2">
      <c r="A24" s="18" t="s">
        <v>135</v>
      </c>
      <c r="B24" s="35" t="s">
        <v>213</v>
      </c>
      <c r="C24" s="1">
        <v>4865</v>
      </c>
      <c r="D24" s="44" t="str">
        <f t="shared" si="4"/>
        <v>N/A</v>
      </c>
      <c r="E24" s="1">
        <v>2767</v>
      </c>
      <c r="F24" s="44" t="str">
        <f t="shared" si="5"/>
        <v>N/A</v>
      </c>
      <c r="G24" s="1">
        <v>2459</v>
      </c>
      <c r="H24" s="44" t="str">
        <f t="shared" si="6"/>
        <v>N/A</v>
      </c>
      <c r="I24" s="12">
        <v>-43.1</v>
      </c>
      <c r="J24" s="12">
        <v>-11.1</v>
      </c>
      <c r="K24" s="36" t="s">
        <v>213</v>
      </c>
      <c r="L24" s="9" t="str">
        <f t="shared" si="3"/>
        <v>N/A</v>
      </c>
    </row>
    <row r="25" spans="1:12" ht="12.75" customHeight="1" x14ac:dyDescent="0.2">
      <c r="A25" s="18" t="s">
        <v>136</v>
      </c>
      <c r="B25" s="35" t="s">
        <v>213</v>
      </c>
      <c r="C25" s="13">
        <v>0.30746459580000002</v>
      </c>
      <c r="D25" s="44" t="str">
        <f t="shared" si="4"/>
        <v>N/A</v>
      </c>
      <c r="E25" s="13">
        <v>0.17419551829999999</v>
      </c>
      <c r="F25" s="44" t="str">
        <f t="shared" si="5"/>
        <v>N/A</v>
      </c>
      <c r="G25" s="13">
        <v>0.15274639130000001</v>
      </c>
      <c r="H25" s="44" t="str">
        <f t="shared" si="6"/>
        <v>N/A</v>
      </c>
      <c r="I25" s="12">
        <v>-43.3</v>
      </c>
      <c r="J25" s="12">
        <v>-12.3</v>
      </c>
      <c r="K25" s="9" t="s">
        <v>213</v>
      </c>
      <c r="L25" s="9" t="str">
        <f t="shared" si="3"/>
        <v>N/A</v>
      </c>
    </row>
    <row r="26" spans="1:12" ht="25.5" x14ac:dyDescent="0.2">
      <c r="A26" s="2" t="s">
        <v>137</v>
      </c>
      <c r="B26" s="35" t="s">
        <v>213</v>
      </c>
      <c r="C26" s="14">
        <v>49159340</v>
      </c>
      <c r="D26" s="44" t="str">
        <f t="shared" si="4"/>
        <v>N/A</v>
      </c>
      <c r="E26" s="14">
        <v>32547689</v>
      </c>
      <c r="F26" s="44" t="str">
        <f t="shared" si="5"/>
        <v>N/A</v>
      </c>
      <c r="G26" s="14">
        <v>30845671</v>
      </c>
      <c r="H26" s="44" t="str">
        <f t="shared" si="6"/>
        <v>N/A</v>
      </c>
      <c r="I26" s="12">
        <v>-33.799999999999997</v>
      </c>
      <c r="J26" s="12">
        <v>-5.23</v>
      </c>
      <c r="K26" s="9" t="s">
        <v>213</v>
      </c>
      <c r="L26" s="9" t="str">
        <f t="shared" si="3"/>
        <v>N/A</v>
      </c>
    </row>
    <row r="27" spans="1:12" ht="25.5" x14ac:dyDescent="0.2">
      <c r="A27" s="2" t="s">
        <v>951</v>
      </c>
      <c r="B27" s="35" t="s">
        <v>213</v>
      </c>
      <c r="C27" s="14">
        <v>10104.694758</v>
      </c>
      <c r="D27" s="44" t="str">
        <f t="shared" si="4"/>
        <v>N/A</v>
      </c>
      <c r="E27" s="14">
        <v>11762.807734</v>
      </c>
      <c r="F27" s="44" t="str">
        <f t="shared" si="5"/>
        <v>N/A</v>
      </c>
      <c r="G27" s="14">
        <v>12543.989833</v>
      </c>
      <c r="H27" s="44" t="str">
        <f t="shared" si="6"/>
        <v>N/A</v>
      </c>
      <c r="I27" s="12">
        <v>16.41</v>
      </c>
      <c r="J27" s="12">
        <v>6.641</v>
      </c>
      <c r="K27" s="9" t="s">
        <v>213</v>
      </c>
      <c r="L27" s="9" t="str">
        <f t="shared" si="3"/>
        <v>N/A</v>
      </c>
    </row>
    <row r="28" spans="1:12" x14ac:dyDescent="0.2">
      <c r="A28" s="18" t="s">
        <v>138</v>
      </c>
      <c r="B28" s="1" t="s">
        <v>213</v>
      </c>
      <c r="C28" s="36">
        <v>160698</v>
      </c>
      <c r="D28" s="44" t="str">
        <f>IF($B28="N/A","N/A",IF(C28&gt;10,"No",IF(C28&lt;-10,"No","Yes")))</f>
        <v>N/A</v>
      </c>
      <c r="E28" s="36">
        <v>127083</v>
      </c>
      <c r="F28" s="44" t="str">
        <f>IF($B28="N/A","N/A",IF(E28&gt;10,"No",IF(E28&lt;-10,"No","Yes")))</f>
        <v>N/A</v>
      </c>
      <c r="G28" s="36">
        <v>124259</v>
      </c>
      <c r="H28" s="44" t="str">
        <f>IF($B28="N/A","N/A",IF(G28&gt;10,"No",IF(G28&lt;-10,"No","Yes")))</f>
        <v>N/A</v>
      </c>
      <c r="I28" s="12">
        <v>-20.9</v>
      </c>
      <c r="J28" s="12">
        <v>-2.2200000000000002</v>
      </c>
      <c r="K28" s="36" t="s">
        <v>213</v>
      </c>
      <c r="L28" s="9" t="str">
        <f>IF(J28="Div by 0", "N/A", IF(K28="N/A","N/A", IF(J28&gt;VALUE(MID(K28,1,2)), "No", IF(J28&lt;-1*VALUE(MID(K28,1,2)), "No", "Yes"))))</f>
        <v>N/A</v>
      </c>
    </row>
    <row r="29" spans="1:12" x14ac:dyDescent="0.2">
      <c r="A29" s="2" t="s">
        <v>139</v>
      </c>
      <c r="B29" s="48" t="s">
        <v>213</v>
      </c>
      <c r="C29" s="8">
        <v>10.156001153</v>
      </c>
      <c r="D29" s="44" t="str">
        <f>IF($B29="N/A","N/A",IF(C29&gt;10,"No",IF(C29&lt;-10,"No","Yes")))</f>
        <v>N/A</v>
      </c>
      <c r="E29" s="8">
        <v>8.0004658644000006</v>
      </c>
      <c r="F29" s="44" t="str">
        <f>IF($B29="N/A","N/A",IF(E29&gt;10,"No",IF(E29&lt;-10,"No","Yes")))</f>
        <v>N/A</v>
      </c>
      <c r="G29" s="8">
        <v>7.7186310842000001</v>
      </c>
      <c r="H29" s="44" t="str">
        <f>IF($B29="N/A","N/A",IF(G29&gt;10,"No",IF(G29&lt;-10,"No","Yes")))</f>
        <v>N/A</v>
      </c>
      <c r="I29" s="12">
        <v>-21.2</v>
      </c>
      <c r="J29" s="12">
        <v>-3.52</v>
      </c>
      <c r="K29" s="9" t="s">
        <v>213</v>
      </c>
      <c r="L29" s="9" t="str">
        <f>IF(J29="Div by 0", "N/A", IF(K29="N/A","N/A", IF(J29&gt;VALUE(MID(K29,1,2)), "No", IF(J29&lt;-1*VALUE(MID(K29,1,2)), "No", "Yes"))))</f>
        <v>N/A</v>
      </c>
    </row>
    <row r="30" spans="1:12" x14ac:dyDescent="0.2">
      <c r="A30" s="18" t="s">
        <v>140</v>
      </c>
      <c r="B30" s="36" t="s">
        <v>213</v>
      </c>
      <c r="C30" s="36">
        <v>205219</v>
      </c>
      <c r="D30" s="44" t="str">
        <f>IF($B30="N/A","N/A",IF(C30&gt;10,"No",IF(C30&lt;-10,"No","Yes")))</f>
        <v>N/A</v>
      </c>
      <c r="E30" s="36">
        <v>168664</v>
      </c>
      <c r="F30" s="44" t="str">
        <f>IF($B30="N/A","N/A",IF(E30&gt;10,"No",IF(E30&lt;-10,"No","Yes")))</f>
        <v>N/A</v>
      </c>
      <c r="G30" s="36">
        <v>168068</v>
      </c>
      <c r="H30" s="44" t="str">
        <f>IF($B30="N/A","N/A",IF(G30&gt;10,"No",IF(G30&lt;-10,"No","Yes")))</f>
        <v>N/A</v>
      </c>
      <c r="I30" s="12">
        <v>-17.8</v>
      </c>
      <c r="J30" s="12">
        <v>-0.35299999999999998</v>
      </c>
      <c r="K30" s="36" t="s">
        <v>213</v>
      </c>
      <c r="L30" s="9" t="str">
        <f>IF(J30="Div by 0", "N/A", IF(K30="N/A","N/A", IF(J30&gt;VALUE(MID(K30,1,2)), "No", IF(J30&lt;-1*VALUE(MID(K30,1,2)), "No", "Yes"))))</f>
        <v>N/A</v>
      </c>
    </row>
    <row r="31" spans="1:12" x14ac:dyDescent="0.2">
      <c r="A31" s="2" t="s">
        <v>141</v>
      </c>
      <c r="B31" s="35" t="s">
        <v>213</v>
      </c>
      <c r="C31" s="8">
        <v>12.969697200000001</v>
      </c>
      <c r="D31" s="44" t="str">
        <f>IF($B31="N/A","N/A",IF(C31&gt;10,"No",IF(C31&lt;-10,"No","Yes")))</f>
        <v>N/A</v>
      </c>
      <c r="E31" s="8">
        <v>10.618183192</v>
      </c>
      <c r="F31" s="44" t="str">
        <f>IF($B31="N/A","N/A",IF(E31&gt;10,"No",IF(E31&lt;-10,"No","Yes")))</f>
        <v>N/A</v>
      </c>
      <c r="G31" s="8">
        <v>10.439927000000001</v>
      </c>
      <c r="H31" s="44" t="str">
        <f>IF($B31="N/A","N/A",IF(G31&gt;10,"No",IF(G31&lt;-10,"No","Yes")))</f>
        <v>N/A</v>
      </c>
      <c r="I31" s="12">
        <v>-18.100000000000001</v>
      </c>
      <c r="J31" s="12">
        <v>-1.68</v>
      </c>
      <c r="K31" s="9" t="s">
        <v>213</v>
      </c>
      <c r="L31" s="9" t="str">
        <f>IF(J31="Div by 0", "N/A", IF(K31="N/A","N/A", IF(J31&gt;VALUE(MID(K31,1,2)), "No", IF(J31&lt;-1*VALUE(MID(K31,1,2)), "No", "Yes"))))</f>
        <v>N/A</v>
      </c>
    </row>
    <row r="32" spans="1:12" ht="12.75" customHeight="1" x14ac:dyDescent="0.2">
      <c r="A32" s="18" t="s">
        <v>142</v>
      </c>
      <c r="B32" s="1" t="s">
        <v>213</v>
      </c>
      <c r="C32" s="1">
        <v>139761.33332999999</v>
      </c>
      <c r="D32" s="44" t="str">
        <f>IF($B32="N/A","N/A",IF(C32&gt;10,"No",IF(C32&lt;-10,"No","Yes")))</f>
        <v>N/A</v>
      </c>
      <c r="E32" s="1">
        <v>116715.08332999999</v>
      </c>
      <c r="F32" s="44" t="str">
        <f>IF($B32="N/A","N/A",IF(E32&gt;10,"No",IF(E32&lt;-10,"No","Yes")))</f>
        <v>N/A</v>
      </c>
      <c r="G32" s="1">
        <v>116610.08332999999</v>
      </c>
      <c r="H32" s="44" t="str">
        <f>IF($B32="N/A","N/A",IF(G32&gt;10,"No",IF(G32&lt;-10,"No","Yes")))</f>
        <v>N/A</v>
      </c>
      <c r="I32" s="12">
        <v>-16.5</v>
      </c>
      <c r="J32" s="12">
        <v>-0.09</v>
      </c>
      <c r="K32" s="1" t="s">
        <v>213</v>
      </c>
      <c r="L32" s="9" t="str">
        <f>IF(J32="Div by 0", "N/A", IF(K32="N/A","N/A", IF(J32&gt;VALUE(MID(K32,1,2)), "No", IF(J32&lt;-1*VALUE(MID(K32,1,2)), "No", "Yes"))))</f>
        <v>N/A</v>
      </c>
    </row>
    <row r="33" spans="1:12" s="21" customFormat="1" ht="12" customHeight="1" x14ac:dyDescent="0.2">
      <c r="A33" s="164" t="s">
        <v>1633</v>
      </c>
      <c r="B33" s="165"/>
      <c r="C33" s="165"/>
      <c r="D33" s="165"/>
      <c r="E33" s="165"/>
      <c r="F33" s="165"/>
      <c r="G33" s="165"/>
      <c r="H33" s="165"/>
      <c r="I33" s="165"/>
      <c r="J33" s="165"/>
      <c r="K33" s="165"/>
      <c r="L33" s="166"/>
    </row>
    <row r="34" spans="1:12" s="21" customFormat="1" ht="12.75" customHeight="1" x14ac:dyDescent="0.2">
      <c r="A34" s="156" t="s">
        <v>1631</v>
      </c>
      <c r="B34" s="157"/>
      <c r="C34" s="157"/>
      <c r="D34" s="157"/>
      <c r="E34" s="157"/>
      <c r="F34" s="157"/>
      <c r="G34" s="157"/>
      <c r="H34" s="157"/>
      <c r="I34" s="157"/>
      <c r="J34" s="157"/>
      <c r="K34" s="157"/>
      <c r="L34" s="158"/>
    </row>
    <row r="35" spans="1:12" s="21" customFormat="1" x14ac:dyDescent="0.2">
      <c r="A35" s="159" t="s">
        <v>1732</v>
      </c>
      <c r="B35" s="159"/>
      <c r="C35" s="159"/>
      <c r="D35" s="159"/>
      <c r="E35" s="159"/>
      <c r="F35" s="159"/>
      <c r="G35" s="159"/>
      <c r="H35" s="159"/>
      <c r="I35" s="159"/>
      <c r="J35" s="159"/>
      <c r="K35" s="159"/>
      <c r="L35" s="160"/>
    </row>
    <row r="36" spans="1:12" x14ac:dyDescent="0.2">
      <c r="A36" s="54"/>
      <c r="B36" s="48"/>
      <c r="C36" s="8"/>
      <c r="D36" s="8"/>
    </row>
    <row r="37" spans="1:12" x14ac:dyDescent="0.2">
      <c r="A37" s="2"/>
      <c r="B37" s="48"/>
      <c r="C37" s="8"/>
      <c r="D37" s="8"/>
    </row>
    <row r="38" spans="1:12" x14ac:dyDescent="0.2">
      <c r="A38" s="2"/>
      <c r="B38" s="54"/>
      <c r="C38" s="8"/>
      <c r="D38" s="8"/>
    </row>
    <row r="39" spans="1:12" x14ac:dyDescent="0.2">
      <c r="A39" s="54"/>
      <c r="B39" s="48"/>
      <c r="C39" s="8"/>
      <c r="D39" s="8"/>
    </row>
    <row r="40" spans="1:12" x14ac:dyDescent="0.2">
      <c r="A40" s="56"/>
      <c r="B40" s="48"/>
      <c r="C40" s="8"/>
      <c r="D40" s="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48"/>
    </row>
    <row r="47" spans="1:12" x14ac:dyDescent="0.2">
      <c r="A47" s="56"/>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c r="B54" s="54"/>
    </row>
    <row r="55" spans="1:2" x14ac:dyDescent="0.2">
      <c r="A55" s="54"/>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39" sqref="A39"/>
      <selection pane="topRight" activeCell="A39" sqref="A39"/>
      <selection pane="bottomLeft" activeCell="A39" sqref="A39"/>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7" t="s">
        <v>1726</v>
      </c>
      <c r="B1" s="148"/>
      <c r="C1" s="148"/>
      <c r="D1" s="148"/>
      <c r="E1" s="148"/>
      <c r="F1" s="148"/>
      <c r="G1" s="148"/>
      <c r="H1" s="148"/>
      <c r="I1" s="148"/>
      <c r="J1" s="148"/>
      <c r="K1" s="148"/>
      <c r="L1" s="149"/>
    </row>
    <row r="2" spans="1:14" ht="24.75" customHeight="1" x14ac:dyDescent="0.2">
      <c r="A2" s="170" t="s">
        <v>1591</v>
      </c>
      <c r="B2" s="171"/>
      <c r="C2" s="171"/>
      <c r="D2" s="171"/>
      <c r="E2" s="171"/>
      <c r="F2" s="171"/>
      <c r="G2" s="171"/>
      <c r="H2" s="171"/>
      <c r="I2" s="171"/>
      <c r="J2" s="171"/>
      <c r="K2" s="171"/>
      <c r="L2" s="172"/>
    </row>
    <row r="3" spans="1:14" s="21" customFormat="1" x14ac:dyDescent="0.2">
      <c r="A3" s="153" t="s">
        <v>1744</v>
      </c>
      <c r="B3" s="154"/>
      <c r="C3" s="154"/>
      <c r="D3" s="154"/>
      <c r="E3" s="154"/>
      <c r="F3" s="154"/>
      <c r="G3" s="154"/>
      <c r="H3" s="154"/>
      <c r="I3" s="154"/>
      <c r="J3" s="154"/>
      <c r="K3" s="154"/>
      <c r="L3" s="155"/>
    </row>
    <row r="4" spans="1:14" s="21" customFormat="1" x14ac:dyDescent="0.2">
      <c r="A4" s="167" t="s">
        <v>648</v>
      </c>
      <c r="B4" s="168"/>
      <c r="C4" s="168"/>
      <c r="D4" s="168"/>
      <c r="E4" s="168"/>
      <c r="F4" s="168"/>
      <c r="G4" s="168"/>
      <c r="H4" s="168"/>
      <c r="I4" s="168"/>
      <c r="J4" s="168"/>
      <c r="K4" s="168"/>
      <c r="L4" s="169"/>
    </row>
    <row r="5" spans="1:14"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4" x14ac:dyDescent="0.2">
      <c r="A6" s="69" t="s">
        <v>0</v>
      </c>
      <c r="B6" s="36" t="s">
        <v>213</v>
      </c>
      <c r="C6" s="36">
        <v>1405110</v>
      </c>
      <c r="D6" s="44" t="str">
        <f>IF($B6="N/A","N/A",IF(C6&gt;10,"No",IF(C6&lt;-10,"No","Yes")))</f>
        <v>N/A</v>
      </c>
      <c r="E6" s="36">
        <v>1449947</v>
      </c>
      <c r="F6" s="44" t="str">
        <f>IF($B6="N/A","N/A",IF(E6&gt;10,"No",IF(E6&lt;-10,"No","Yes")))</f>
        <v>N/A</v>
      </c>
      <c r="G6" s="36">
        <v>1476824</v>
      </c>
      <c r="H6" s="44" t="str">
        <f>IF($B6="N/A","N/A",IF(G6&gt;10,"No",IF(G6&lt;-10,"No","Yes")))</f>
        <v>N/A</v>
      </c>
      <c r="I6" s="12">
        <v>3.1909999999999998</v>
      </c>
      <c r="J6" s="12">
        <v>1.8540000000000001</v>
      </c>
      <c r="K6" s="50" t="s">
        <v>736</v>
      </c>
      <c r="L6" s="9" t="str">
        <f>IF(J6="Div by 0", "N/A", IF(K6="N/A","N/A", IF(J6&gt;VALUE(MID(K6,1,2)), "No", IF(J6&lt;-1*VALUE(MID(K6,1,2)), "No", "Yes"))))</f>
        <v>Yes</v>
      </c>
    </row>
    <row r="7" spans="1:14" x14ac:dyDescent="0.2">
      <c r="A7" s="18" t="s">
        <v>59</v>
      </c>
      <c r="B7" s="36" t="s">
        <v>213</v>
      </c>
      <c r="C7" s="36">
        <v>1165100.29</v>
      </c>
      <c r="D7" s="44" t="str">
        <f>IF($B7="N/A","N/A",IF(C7&gt;10,"No",IF(C7&lt;-10,"No","Yes")))</f>
        <v>N/A</v>
      </c>
      <c r="E7" s="36">
        <v>1214845.07</v>
      </c>
      <c r="F7" s="44" t="str">
        <f>IF($B7="N/A","N/A",IF(E7&gt;10,"No",IF(E7&lt;-10,"No","Yes")))</f>
        <v>N/A</v>
      </c>
      <c r="G7" s="36">
        <v>1231519.45</v>
      </c>
      <c r="H7" s="44" t="str">
        <f>IF($B7="N/A","N/A",IF(G7&gt;10,"No",IF(G7&lt;-10,"No","Yes")))</f>
        <v>N/A</v>
      </c>
      <c r="I7" s="12">
        <v>4.2699999999999996</v>
      </c>
      <c r="J7" s="12">
        <v>1.373</v>
      </c>
      <c r="K7" s="50" t="s">
        <v>737</v>
      </c>
      <c r="L7" s="9" t="str">
        <f>IF(J7="Div by 0", "N/A", IF(K7="N/A","N/A", IF(J7&gt;VALUE(MID(K7,1,2)), "No", IF(J7&lt;-1*VALUE(MID(K7,1,2)), "No", "Yes"))))</f>
        <v>Yes</v>
      </c>
    </row>
    <row r="8" spans="1:14" x14ac:dyDescent="0.2">
      <c r="A8" s="70" t="s">
        <v>143</v>
      </c>
      <c r="B8" s="36" t="s">
        <v>213</v>
      </c>
      <c r="C8" s="36">
        <v>258223</v>
      </c>
      <c r="D8" s="44" t="str">
        <f>IF($B8="N/A","N/A",IF(C8&gt;10,"No",IF(C8&lt;-10,"No","Yes")))</f>
        <v>N/A</v>
      </c>
      <c r="E8" s="36">
        <v>272571</v>
      </c>
      <c r="F8" s="44" t="str">
        <f>IF($B8="N/A","N/A",IF(E8&gt;10,"No",IF(E8&lt;-10,"No","Yes")))</f>
        <v>N/A</v>
      </c>
      <c r="G8" s="36">
        <v>306699</v>
      </c>
      <c r="H8" s="44" t="str">
        <f>IF($B8="N/A","N/A",IF(G8&gt;10,"No",IF(G8&lt;-10,"No","Yes")))</f>
        <v>N/A</v>
      </c>
      <c r="I8" s="12">
        <v>5.556</v>
      </c>
      <c r="J8" s="12">
        <v>12.52</v>
      </c>
      <c r="K8" s="36" t="s">
        <v>213</v>
      </c>
      <c r="L8" s="9" t="str">
        <f>IF(J8="Div by 0", "N/A", IF(K8="N/A","N/A", IF(J8&gt;VALUE(MID(K8,1,2)), "No", IF(J8&lt;-1*VALUE(MID(K8,1,2)), "No", "Yes"))))</f>
        <v>N/A</v>
      </c>
    </row>
    <row r="9" spans="1:14" x14ac:dyDescent="0.2">
      <c r="A9" s="18" t="s">
        <v>678</v>
      </c>
      <c r="B9" s="36" t="s">
        <v>213</v>
      </c>
      <c r="C9" s="36">
        <v>98606</v>
      </c>
      <c r="D9" s="44" t="str">
        <f t="shared" ref="D9:D11" si="0">IF($B9="N/A","N/A",IF(C9&gt;10,"No",IF(C9&lt;-10,"No","Yes")))</f>
        <v>N/A</v>
      </c>
      <c r="E9" s="36">
        <v>104637</v>
      </c>
      <c r="F9" s="44" t="str">
        <f t="shared" ref="F9:F11" si="1">IF($B9="N/A","N/A",IF(E9&gt;10,"No",IF(E9&lt;-10,"No","Yes")))</f>
        <v>N/A</v>
      </c>
      <c r="G9" s="36">
        <v>115905</v>
      </c>
      <c r="H9" s="44" t="str">
        <f t="shared" ref="H9:H11" si="2">IF($B9="N/A","N/A",IF(G9&gt;10,"No",IF(G9&lt;-10,"No","Yes")))</f>
        <v>N/A</v>
      </c>
      <c r="I9" s="12">
        <v>6.1159999999999997</v>
      </c>
      <c r="J9" s="12">
        <v>10.77</v>
      </c>
      <c r="K9" s="36" t="s">
        <v>213</v>
      </c>
      <c r="L9" s="9" t="str">
        <f t="shared" ref="L9:L11" si="3">IF(J9="Div by 0", "N/A", IF(K9="N/A","N/A", IF(J9&gt;VALUE(MID(K9,1,2)), "No", IF(J9&lt;-1*VALUE(MID(K9,1,2)), "No", "Yes"))))</f>
        <v>N/A</v>
      </c>
    </row>
    <row r="10" spans="1:14" x14ac:dyDescent="0.2">
      <c r="A10" s="18" t="s">
        <v>423</v>
      </c>
      <c r="B10" s="36" t="s">
        <v>213</v>
      </c>
      <c r="C10" s="36">
        <v>159617</v>
      </c>
      <c r="D10" s="44" t="str">
        <f t="shared" si="0"/>
        <v>N/A</v>
      </c>
      <c r="E10" s="36">
        <v>167934</v>
      </c>
      <c r="F10" s="44" t="str">
        <f t="shared" si="1"/>
        <v>N/A</v>
      </c>
      <c r="G10" s="36">
        <v>190794</v>
      </c>
      <c r="H10" s="44" t="str">
        <f t="shared" si="2"/>
        <v>N/A</v>
      </c>
      <c r="I10" s="12">
        <v>5.2110000000000003</v>
      </c>
      <c r="J10" s="12">
        <v>13.61</v>
      </c>
      <c r="K10" s="36" t="s">
        <v>213</v>
      </c>
      <c r="L10" s="9" t="str">
        <f t="shared" si="3"/>
        <v>N/A</v>
      </c>
    </row>
    <row r="11" spans="1:14" x14ac:dyDescent="0.2">
      <c r="A11" s="18" t="s">
        <v>169</v>
      </c>
      <c r="B11" s="36" t="s">
        <v>213</v>
      </c>
      <c r="C11" s="8">
        <v>18.377422408000001</v>
      </c>
      <c r="D11" s="44" t="str">
        <f t="shared" si="0"/>
        <v>N/A</v>
      </c>
      <c r="E11" s="8">
        <v>18.798687124000001</v>
      </c>
      <c r="F11" s="44" t="str">
        <f t="shared" si="1"/>
        <v>N/A</v>
      </c>
      <c r="G11" s="8">
        <v>20.767471275999998</v>
      </c>
      <c r="H11" s="44" t="str">
        <f t="shared" si="2"/>
        <v>N/A</v>
      </c>
      <c r="I11" s="12">
        <v>2.2919999999999998</v>
      </c>
      <c r="J11" s="12">
        <v>10.47</v>
      </c>
      <c r="K11" s="36" t="s">
        <v>213</v>
      </c>
      <c r="L11" s="9" t="str">
        <f t="shared" si="3"/>
        <v>N/A</v>
      </c>
    </row>
    <row r="12" spans="1:14" x14ac:dyDescent="0.2">
      <c r="A12" s="18" t="s">
        <v>144</v>
      </c>
      <c r="B12" s="36" t="s">
        <v>213</v>
      </c>
      <c r="C12" s="36">
        <v>189516.66667000001</v>
      </c>
      <c r="D12" s="44" t="str">
        <f>IF($B12="N/A","N/A",IF(C12&gt;10,"No",IF(C12&lt;-10,"No","Yes")))</f>
        <v>N/A</v>
      </c>
      <c r="E12" s="36">
        <v>201252.08332999999</v>
      </c>
      <c r="F12" s="44" t="str">
        <f>IF($B12="N/A","N/A",IF(E12&gt;10,"No",IF(E12&lt;-10,"No","Yes")))</f>
        <v>N/A</v>
      </c>
      <c r="G12" s="36">
        <v>221157.58332999999</v>
      </c>
      <c r="H12" s="44" t="str">
        <f>IF($B12="N/A","N/A",IF(G12&gt;10,"No",IF(G12&lt;-10,"No","Yes")))</f>
        <v>N/A</v>
      </c>
      <c r="I12" s="12">
        <v>6.1920000000000002</v>
      </c>
      <c r="J12" s="12">
        <v>9.891</v>
      </c>
      <c r="K12" s="36" t="s">
        <v>213</v>
      </c>
      <c r="L12" s="9" t="str">
        <f>IF(J12="Div by 0", "N/A", IF(K12="N/A","N/A", IF(J12&gt;VALUE(MID(K12,1,2)), "No", IF(J12&lt;-1*VALUE(MID(K12,1,2)), "No", "Yes"))))</f>
        <v>N/A</v>
      </c>
    </row>
    <row r="13" spans="1:14" x14ac:dyDescent="0.2">
      <c r="A13" s="3" t="s">
        <v>364</v>
      </c>
      <c r="B13" s="71" t="s">
        <v>213</v>
      </c>
      <c r="C13" s="8">
        <v>96.252606556999993</v>
      </c>
      <c r="D13" s="62" t="str">
        <f>IF($B13="N/A","N/A",IF(C13&gt;=95,"Yes","No"))</f>
        <v>N/A</v>
      </c>
      <c r="E13" s="8">
        <v>96.298278488999998</v>
      </c>
      <c r="F13" s="62" t="str">
        <f>IF($B13="N/A","N/A",IF(E13&gt;=95,"Yes","No"))</f>
        <v>N/A</v>
      </c>
      <c r="G13" s="8">
        <v>96.330165273999995</v>
      </c>
      <c r="H13" s="44" t="str">
        <f>IF($B13="N/A","N/A",IF(G13&gt;=95,"Yes","No"))</f>
        <v>N/A</v>
      </c>
      <c r="I13" s="12">
        <v>4.7500000000000001E-2</v>
      </c>
      <c r="J13" s="12">
        <v>3.3099999999999997E-2</v>
      </c>
      <c r="K13" s="45" t="s">
        <v>737</v>
      </c>
      <c r="L13" s="9" t="str">
        <f t="shared" ref="L13:L70" si="4">IF(J13="Div by 0", "N/A", IF(K13="N/A","N/A", IF(J13&gt;VALUE(MID(K13,1,2)), "No", IF(J13&lt;-1*VALUE(MID(K13,1,2)), "No", "Yes"))))</f>
        <v>Yes</v>
      </c>
    </row>
    <row r="14" spans="1:14" x14ac:dyDescent="0.2">
      <c r="A14" s="16" t="s">
        <v>365</v>
      </c>
      <c r="B14" s="71" t="s">
        <v>213</v>
      </c>
      <c r="C14" s="72">
        <v>3.7045498217000001</v>
      </c>
      <c r="D14" s="73" t="str">
        <f>IF($B14="N/A","N/A",IF(C14&gt;10,"No",IF(C14&lt;-10,"No","Yes")))</f>
        <v>N/A</v>
      </c>
      <c r="E14" s="72">
        <v>3.6762033371</v>
      </c>
      <c r="F14" s="62" t="str">
        <f>IF($B14="N/A","N/A",IF(E14&gt;95,"Yes","No"))</f>
        <v>N/A</v>
      </c>
      <c r="G14" s="72">
        <v>3.6565630028</v>
      </c>
      <c r="H14" s="44" t="str">
        <f>IF($B14="N/A","N/A",IF(G14&gt;95,"Yes","No"))</f>
        <v>N/A</v>
      </c>
      <c r="I14" s="74">
        <v>-0.76500000000000001</v>
      </c>
      <c r="J14" s="74">
        <v>-0.53400000000000003</v>
      </c>
      <c r="K14" s="75" t="s">
        <v>213</v>
      </c>
      <c r="L14" s="9" t="str">
        <f t="shared" si="4"/>
        <v>N/A</v>
      </c>
      <c r="M14" s="55"/>
      <c r="N14" s="55"/>
    </row>
    <row r="15" spans="1:14" s="55" customFormat="1" x14ac:dyDescent="0.2">
      <c r="A15" s="16" t="s">
        <v>366</v>
      </c>
      <c r="B15" s="71" t="s">
        <v>213</v>
      </c>
      <c r="C15" s="72">
        <v>4.2843620800000003E-2</v>
      </c>
      <c r="D15" s="73" t="str">
        <f t="shared" ref="D15:D21" si="5">IF($B15="N/A","N/A",IF(C15&gt;10,"No",IF(C15&lt;-10,"No","Yes")))</f>
        <v>N/A</v>
      </c>
      <c r="E15" s="72">
        <v>2.5518174099999999E-2</v>
      </c>
      <c r="F15" s="73" t="str">
        <f t="shared" ref="F15:F21" si="6">IF($B15="N/A","N/A",IF(E15&gt;10,"No",IF(E15&lt;-10,"No","Yes")))</f>
        <v>N/A</v>
      </c>
      <c r="G15" s="72">
        <v>1.32717236E-2</v>
      </c>
      <c r="H15" s="76" t="str">
        <f t="shared" ref="H15:H21" si="7">IF($B15="N/A","N/A",IF(G15&gt;10,"No",IF(G15&lt;-10,"No","Yes")))</f>
        <v>N/A</v>
      </c>
      <c r="I15" s="74">
        <v>-40.4</v>
      </c>
      <c r="J15" s="74">
        <v>-48</v>
      </c>
      <c r="K15" s="75" t="s">
        <v>213</v>
      </c>
      <c r="L15" s="9" t="str">
        <f t="shared" si="4"/>
        <v>N/A</v>
      </c>
    </row>
    <row r="16" spans="1:14" s="55" customFormat="1" x14ac:dyDescent="0.2">
      <c r="A16" s="16" t="s">
        <v>367</v>
      </c>
      <c r="B16" s="71" t="s">
        <v>213</v>
      </c>
      <c r="C16" s="77">
        <v>52655</v>
      </c>
      <c r="D16" s="78" t="str">
        <f t="shared" si="5"/>
        <v>N/A</v>
      </c>
      <c r="E16" s="77">
        <v>53673</v>
      </c>
      <c r="F16" s="78" t="str">
        <f t="shared" si="6"/>
        <v>N/A</v>
      </c>
      <c r="G16" s="77">
        <v>54197</v>
      </c>
      <c r="H16" s="76" t="str">
        <f t="shared" si="7"/>
        <v>N/A</v>
      </c>
      <c r="I16" s="74">
        <v>1.9330000000000001</v>
      </c>
      <c r="J16" s="74">
        <v>0.97629999999999995</v>
      </c>
      <c r="K16" s="75" t="s">
        <v>213</v>
      </c>
      <c r="L16" s="9" t="str">
        <f t="shared" si="4"/>
        <v>N/A</v>
      </c>
    </row>
    <row r="17" spans="1:14" s="55" customFormat="1" x14ac:dyDescent="0.2">
      <c r="A17" s="17" t="s">
        <v>368</v>
      </c>
      <c r="B17" s="71" t="s">
        <v>213</v>
      </c>
      <c r="C17" s="72">
        <v>3.7473934424999999</v>
      </c>
      <c r="D17" s="76" t="str">
        <f t="shared" si="5"/>
        <v>N/A</v>
      </c>
      <c r="E17" s="72">
        <v>3.7017215112000001</v>
      </c>
      <c r="F17" s="76" t="str">
        <f t="shared" si="6"/>
        <v>N/A</v>
      </c>
      <c r="G17" s="72">
        <v>3.6698347264</v>
      </c>
      <c r="H17" s="76" t="str">
        <f t="shared" si="7"/>
        <v>N/A</v>
      </c>
      <c r="I17" s="74">
        <v>-1.22</v>
      </c>
      <c r="J17" s="74">
        <v>-0.86099999999999999</v>
      </c>
      <c r="K17" s="75" t="s">
        <v>213</v>
      </c>
      <c r="L17" s="9" t="str">
        <f t="shared" si="4"/>
        <v>N/A</v>
      </c>
      <c r="M17" s="43"/>
      <c r="N17" s="43"/>
    </row>
    <row r="18" spans="1:14" x14ac:dyDescent="0.2">
      <c r="A18" s="16" t="s">
        <v>679</v>
      </c>
      <c r="B18" s="71" t="s">
        <v>213</v>
      </c>
      <c r="C18" s="72">
        <v>71.700693192000003</v>
      </c>
      <c r="D18" s="76" t="str">
        <f t="shared" si="5"/>
        <v>N/A</v>
      </c>
      <c r="E18" s="72">
        <v>71.607698470000003</v>
      </c>
      <c r="F18" s="76" t="str">
        <f t="shared" si="6"/>
        <v>N/A</v>
      </c>
      <c r="G18" s="72">
        <v>72.760484898000001</v>
      </c>
      <c r="H18" s="76" t="str">
        <f t="shared" si="7"/>
        <v>N/A</v>
      </c>
      <c r="I18" s="12">
        <v>-0.13</v>
      </c>
      <c r="J18" s="12">
        <v>1.61</v>
      </c>
      <c r="K18" s="75" t="s">
        <v>213</v>
      </c>
      <c r="L18" s="9" t="str">
        <f t="shared" si="4"/>
        <v>N/A</v>
      </c>
    </row>
    <row r="19" spans="1:14" x14ac:dyDescent="0.2">
      <c r="A19" s="16" t="s">
        <v>680</v>
      </c>
      <c r="B19" s="71" t="s">
        <v>213</v>
      </c>
      <c r="C19" s="72">
        <v>28.097996391999999</v>
      </c>
      <c r="D19" s="76" t="str">
        <f t="shared" si="5"/>
        <v>N/A</v>
      </c>
      <c r="E19" s="72">
        <v>25.634862966</v>
      </c>
      <c r="F19" s="76" t="str">
        <f t="shared" si="6"/>
        <v>N/A</v>
      </c>
      <c r="G19" s="72">
        <v>28.732217649999999</v>
      </c>
      <c r="H19" s="76" t="str">
        <f t="shared" si="7"/>
        <v>N/A</v>
      </c>
      <c r="I19" s="12">
        <v>-8.77</v>
      </c>
      <c r="J19" s="12">
        <v>12.08</v>
      </c>
      <c r="K19" s="75" t="s">
        <v>213</v>
      </c>
      <c r="L19" s="9" t="str">
        <f t="shared" si="4"/>
        <v>N/A</v>
      </c>
    </row>
    <row r="20" spans="1:14" ht="25.5" x14ac:dyDescent="0.2">
      <c r="A20" s="16" t="s">
        <v>681</v>
      </c>
      <c r="B20" s="71" t="s">
        <v>213</v>
      </c>
      <c r="C20" s="72">
        <v>17.848257525000001</v>
      </c>
      <c r="D20" s="76" t="str">
        <f t="shared" si="5"/>
        <v>N/A</v>
      </c>
      <c r="E20" s="72">
        <v>17.968065880000001</v>
      </c>
      <c r="F20" s="76" t="str">
        <f t="shared" si="6"/>
        <v>N/A</v>
      </c>
      <c r="G20" s="72">
        <v>17.652268576000001</v>
      </c>
      <c r="H20" s="76" t="str">
        <f t="shared" si="7"/>
        <v>N/A</v>
      </c>
      <c r="I20" s="12">
        <v>0.67130000000000001</v>
      </c>
      <c r="J20" s="12">
        <v>-1.76</v>
      </c>
      <c r="K20" s="75" t="s">
        <v>213</v>
      </c>
      <c r="L20" s="9" t="str">
        <f t="shared" si="4"/>
        <v>N/A</v>
      </c>
    </row>
    <row r="21" spans="1:14" ht="25.5" x14ac:dyDescent="0.2">
      <c r="A21" s="16" t="s">
        <v>682</v>
      </c>
      <c r="B21" s="71" t="s">
        <v>213</v>
      </c>
      <c r="C21" s="72">
        <v>0</v>
      </c>
      <c r="D21" s="76" t="str">
        <f t="shared" si="5"/>
        <v>N/A</v>
      </c>
      <c r="E21" s="72">
        <v>0</v>
      </c>
      <c r="F21" s="76" t="str">
        <f t="shared" si="6"/>
        <v>N/A</v>
      </c>
      <c r="G21" s="72">
        <v>0</v>
      </c>
      <c r="H21" s="76" t="str">
        <f t="shared" si="7"/>
        <v>N/A</v>
      </c>
      <c r="I21" s="12" t="s">
        <v>1745</v>
      </c>
      <c r="J21" s="12" t="s">
        <v>1745</v>
      </c>
      <c r="K21" s="75" t="s">
        <v>213</v>
      </c>
      <c r="L21" s="9" t="str">
        <f t="shared" si="4"/>
        <v>N/A</v>
      </c>
    </row>
    <row r="22" spans="1:14" x14ac:dyDescent="0.2">
      <c r="A22" s="2" t="s">
        <v>1702</v>
      </c>
      <c r="B22" s="48" t="s">
        <v>217</v>
      </c>
      <c r="C22" s="1">
        <v>11</v>
      </c>
      <c r="D22" s="44" t="str">
        <f>IF($B22="N/A","N/A",IF(C22&gt;0,"No",IF(C22&lt;0,"No","Yes")))</f>
        <v>No</v>
      </c>
      <c r="E22" s="1">
        <v>0</v>
      </c>
      <c r="F22" s="44" t="str">
        <f>IF($B22="N/A","N/A",IF(E22&gt;0,"No",IF(E22&lt;0,"No","Yes")))</f>
        <v>Yes</v>
      </c>
      <c r="G22" s="1">
        <v>0</v>
      </c>
      <c r="H22" s="44" t="str">
        <f>IF($B22="N/A","N/A",IF(G22&gt;0,"No",IF(G22&lt;0,"No","Yes")))</f>
        <v>Yes</v>
      </c>
      <c r="I22" s="12">
        <v>-100</v>
      </c>
      <c r="J22" s="12" t="s">
        <v>1745</v>
      </c>
      <c r="K22" s="45" t="s">
        <v>213</v>
      </c>
      <c r="L22" s="9" t="str">
        <f t="shared" si="4"/>
        <v>N/A</v>
      </c>
    </row>
    <row r="23" spans="1:14" x14ac:dyDescent="0.2">
      <c r="A23" s="6" t="s">
        <v>145</v>
      </c>
      <c r="B23" s="48" t="s">
        <v>279</v>
      </c>
      <c r="C23" s="8">
        <v>1.4233759999999999E-4</v>
      </c>
      <c r="D23" s="44" t="str">
        <f>IF($B23="N/A","N/A",IF(C23&gt;=10,"No",IF(C23&lt;0,"No","Yes")))</f>
        <v>Yes</v>
      </c>
      <c r="E23" s="8">
        <v>0</v>
      </c>
      <c r="F23" s="44" t="str">
        <f>IF($B23="N/A","N/A",IF(E23&gt;=10,"No",IF(E23&lt;0,"No","Yes")))</f>
        <v>Yes</v>
      </c>
      <c r="G23" s="8">
        <v>0</v>
      </c>
      <c r="H23" s="44" t="str">
        <f>IF($B23="N/A","N/A",IF(G23&gt;=10,"No",IF(G23&lt;0,"No","Yes")))</f>
        <v>Yes</v>
      </c>
      <c r="I23" s="12">
        <v>-100</v>
      </c>
      <c r="J23" s="12" t="s">
        <v>1745</v>
      </c>
      <c r="K23" s="45" t="s">
        <v>213</v>
      </c>
      <c r="L23" s="9" t="str">
        <f t="shared" si="4"/>
        <v>N/A</v>
      </c>
    </row>
    <row r="24" spans="1:14" x14ac:dyDescent="0.2">
      <c r="A24" s="2" t="s">
        <v>424</v>
      </c>
      <c r="B24" s="35" t="s">
        <v>213</v>
      </c>
      <c r="C24" s="13">
        <v>100</v>
      </c>
      <c r="D24" s="76" t="str">
        <f t="shared" ref="D24:D27" si="8">IF($B24="N/A","N/A",IF(C24&gt;10,"No",IF(C24&lt;-10,"No","Yes")))</f>
        <v>N/A</v>
      </c>
      <c r="E24" s="13" t="s">
        <v>1745</v>
      </c>
      <c r="F24" s="44" t="str">
        <f t="shared" ref="F24:F27" si="9">IF($B24="N/A","N/A",IF(E24&gt;10,"No",IF(E24&lt;-10,"No","Yes")))</f>
        <v>N/A</v>
      </c>
      <c r="G24" s="13" t="s">
        <v>1745</v>
      </c>
      <c r="H24" s="44" t="str">
        <f t="shared" ref="H24:H27" si="10">IF($B24="N/A","N/A",IF(G24&gt;10,"No",IF(G24&lt;-10,"No","Yes")))</f>
        <v>N/A</v>
      </c>
      <c r="I24" s="12" t="s">
        <v>1745</v>
      </c>
      <c r="J24" s="12" t="s">
        <v>1745</v>
      </c>
      <c r="K24" s="45" t="s">
        <v>213</v>
      </c>
      <c r="L24" s="9" t="str">
        <f t="shared" si="4"/>
        <v>N/A</v>
      </c>
    </row>
    <row r="25" spans="1:14" x14ac:dyDescent="0.2">
      <c r="A25" s="2" t="s">
        <v>425</v>
      </c>
      <c r="B25" s="35" t="s">
        <v>213</v>
      </c>
      <c r="C25" s="13">
        <v>0</v>
      </c>
      <c r="D25" s="76" t="str">
        <f t="shared" si="8"/>
        <v>N/A</v>
      </c>
      <c r="E25" s="13" t="s">
        <v>1745</v>
      </c>
      <c r="F25" s="44" t="str">
        <f t="shared" si="9"/>
        <v>N/A</v>
      </c>
      <c r="G25" s="13" t="s">
        <v>1745</v>
      </c>
      <c r="H25" s="44" t="str">
        <f t="shared" si="10"/>
        <v>N/A</v>
      </c>
      <c r="I25" s="12" t="s">
        <v>1745</v>
      </c>
      <c r="J25" s="12" t="s">
        <v>1745</v>
      </c>
      <c r="K25" s="45" t="s">
        <v>213</v>
      </c>
      <c r="L25" s="9" t="str">
        <f t="shared" si="4"/>
        <v>N/A</v>
      </c>
    </row>
    <row r="26" spans="1:14" x14ac:dyDescent="0.2">
      <c r="A26" s="2" t="s">
        <v>421</v>
      </c>
      <c r="B26" s="35" t="s">
        <v>213</v>
      </c>
      <c r="C26" s="13">
        <v>0</v>
      </c>
      <c r="D26" s="76" t="str">
        <f t="shared" si="8"/>
        <v>N/A</v>
      </c>
      <c r="E26" s="13" t="s">
        <v>1745</v>
      </c>
      <c r="F26" s="44" t="str">
        <f t="shared" si="9"/>
        <v>N/A</v>
      </c>
      <c r="G26" s="13" t="s">
        <v>1745</v>
      </c>
      <c r="H26" s="44" t="str">
        <f t="shared" si="10"/>
        <v>N/A</v>
      </c>
      <c r="I26" s="12" t="s">
        <v>1745</v>
      </c>
      <c r="J26" s="12" t="s">
        <v>1745</v>
      </c>
      <c r="K26" s="45" t="s">
        <v>213</v>
      </c>
      <c r="L26" s="9" t="str">
        <f t="shared" si="4"/>
        <v>N/A</v>
      </c>
    </row>
    <row r="27" spans="1:14" x14ac:dyDescent="0.2">
      <c r="A27" s="2" t="s">
        <v>422</v>
      </c>
      <c r="B27" s="35" t="s">
        <v>213</v>
      </c>
      <c r="C27" s="13">
        <v>0</v>
      </c>
      <c r="D27" s="76" t="str">
        <f t="shared" si="8"/>
        <v>N/A</v>
      </c>
      <c r="E27" s="13" t="s">
        <v>1745</v>
      </c>
      <c r="F27" s="44" t="str">
        <f t="shared" si="9"/>
        <v>N/A</v>
      </c>
      <c r="G27" s="13" t="s">
        <v>1745</v>
      </c>
      <c r="H27" s="44" t="str">
        <f t="shared" si="10"/>
        <v>N/A</v>
      </c>
      <c r="I27" s="12" t="s">
        <v>1745</v>
      </c>
      <c r="J27" s="12" t="s">
        <v>1745</v>
      </c>
      <c r="K27" s="45" t="s">
        <v>213</v>
      </c>
      <c r="L27" s="9" t="str">
        <f t="shared" si="4"/>
        <v>N/A</v>
      </c>
    </row>
    <row r="28" spans="1:14" x14ac:dyDescent="0.2">
      <c r="A28" s="2" t="s">
        <v>952</v>
      </c>
      <c r="B28" s="35" t="s">
        <v>213</v>
      </c>
      <c r="C28" s="72">
        <v>17.228473216000001</v>
      </c>
      <c r="D28" s="76" t="str">
        <f>IF($B28="N/A","N/A",IF(C28&gt;10,"No",IF(C28&lt;-10,"No","Yes")))</f>
        <v>N/A</v>
      </c>
      <c r="E28" s="72">
        <v>16.887720724000001</v>
      </c>
      <c r="F28" s="76" t="str">
        <f>IF($B28="N/A","N/A",IF(E28&gt;10,"No",IF(E28&lt;-10,"No","Yes")))</f>
        <v>N/A</v>
      </c>
      <c r="G28" s="72">
        <v>16.672941392999999</v>
      </c>
      <c r="H28" s="76" t="str">
        <f>IF($B28="N/A","N/A",IF(G28&gt;10,"No",IF(G28&lt;-10,"No","Yes")))</f>
        <v>N/A</v>
      </c>
      <c r="I28" s="12">
        <v>-1.98</v>
      </c>
      <c r="J28" s="12">
        <v>-1.27</v>
      </c>
      <c r="K28" s="75" t="s">
        <v>737</v>
      </c>
      <c r="L28" s="9" t="str">
        <f t="shared" si="4"/>
        <v>Yes</v>
      </c>
      <c r="M28" s="55"/>
      <c r="N28" s="55"/>
    </row>
    <row r="29" spans="1:14" s="55" customFormat="1" ht="25.5" x14ac:dyDescent="0.2">
      <c r="A29" s="2" t="s">
        <v>953</v>
      </c>
      <c r="B29" s="35" t="s">
        <v>213</v>
      </c>
      <c r="C29" s="72">
        <v>0</v>
      </c>
      <c r="D29" s="76" t="str">
        <f>IF($B29="N/A","N/A",IF(C29&gt;10,"No",IF(C29&lt;-10,"No","Yes")))</f>
        <v>N/A</v>
      </c>
      <c r="E29" s="72">
        <v>0</v>
      </c>
      <c r="F29" s="76" t="str">
        <f>IF($B29="N/A","N/A",IF(E29&gt;10,"No",IF(E29&lt;-10,"No","Yes")))</f>
        <v>N/A</v>
      </c>
      <c r="G29" s="72">
        <v>0</v>
      </c>
      <c r="H29" s="76" t="str">
        <f>IF($B29="N/A","N/A",IF(G29&gt;10,"No",IF(G29&lt;-10,"No","Yes")))</f>
        <v>N/A</v>
      </c>
      <c r="I29" s="12" t="s">
        <v>1745</v>
      </c>
      <c r="J29" s="12" t="s">
        <v>1745</v>
      </c>
      <c r="K29" s="75" t="s">
        <v>737</v>
      </c>
      <c r="L29" s="9" t="str">
        <f t="shared" si="4"/>
        <v>N/A</v>
      </c>
      <c r="M29" s="43"/>
      <c r="N29" s="43"/>
    </row>
    <row r="30" spans="1:14" x14ac:dyDescent="0.2">
      <c r="A30" s="2" t="s">
        <v>20</v>
      </c>
      <c r="B30" s="48" t="s">
        <v>280</v>
      </c>
      <c r="C30" s="13">
        <v>99.843642134999996</v>
      </c>
      <c r="D30" s="44" t="str">
        <f>IF($B30="N/A","N/A",IF(C30&gt;=98,"Yes","No"))</f>
        <v>Yes</v>
      </c>
      <c r="E30" s="13">
        <v>99.849994516999999</v>
      </c>
      <c r="F30" s="44" t="str">
        <f>IF($B30="N/A","N/A",IF(E30&gt;=98,"Yes","No"))</f>
        <v>Yes</v>
      </c>
      <c r="G30" s="13">
        <v>99.870397556</v>
      </c>
      <c r="H30" s="44" t="str">
        <f>IF($B30="N/A","N/A",IF(G30&gt;=98,"Yes","No"))</f>
        <v>Yes</v>
      </c>
      <c r="I30" s="12">
        <v>6.4000000000000003E-3</v>
      </c>
      <c r="J30" s="12">
        <v>2.0400000000000001E-2</v>
      </c>
      <c r="K30" s="45" t="s">
        <v>737</v>
      </c>
      <c r="L30" s="9" t="str">
        <f t="shared" si="4"/>
        <v>Yes</v>
      </c>
    </row>
    <row r="31" spans="1:14" x14ac:dyDescent="0.2">
      <c r="A31" s="2" t="s">
        <v>18</v>
      </c>
      <c r="B31" s="48" t="s">
        <v>277</v>
      </c>
      <c r="C31" s="13">
        <v>99.999644156000002</v>
      </c>
      <c r="D31" s="44" t="str">
        <f>IF($B31="N/A","N/A",IF(C31&gt;=95,"Yes","No"))</f>
        <v>Yes</v>
      </c>
      <c r="E31" s="13">
        <v>99.999586191999995</v>
      </c>
      <c r="F31" s="44" t="str">
        <f>IF($B31="N/A","N/A",IF(E31&gt;=95,"Yes","No"))</f>
        <v>Yes</v>
      </c>
      <c r="G31" s="13">
        <v>99.999526009999997</v>
      </c>
      <c r="H31" s="44" t="str">
        <f>IF($B31="N/A","N/A",IF(G31&gt;=95,"Yes","No"))</f>
        <v>Yes</v>
      </c>
      <c r="I31" s="12">
        <v>0</v>
      </c>
      <c r="J31" s="12">
        <v>0</v>
      </c>
      <c r="K31" s="45" t="s">
        <v>737</v>
      </c>
      <c r="L31" s="9" t="str">
        <f t="shared" si="4"/>
        <v>Yes</v>
      </c>
    </row>
    <row r="32" spans="1:14" x14ac:dyDescent="0.2">
      <c r="A32" s="2" t="s">
        <v>23</v>
      </c>
      <c r="B32" s="35" t="s">
        <v>213</v>
      </c>
      <c r="C32" s="13">
        <v>41.008746645999999</v>
      </c>
      <c r="D32" s="44" t="str">
        <f t="shared" ref="D32:D37" si="11">IF($B32="N/A","N/A",IF(C32&gt;10,"No",IF(C32&lt;-10,"No","Yes")))</f>
        <v>N/A</v>
      </c>
      <c r="E32" s="13">
        <v>41.389719761999999</v>
      </c>
      <c r="F32" s="44" t="str">
        <f t="shared" ref="F32:F37" si="12">IF($B32="N/A","N/A",IF(E32&gt;10,"No",IF(E32&lt;-10,"No","Yes")))</f>
        <v>N/A</v>
      </c>
      <c r="G32" s="13">
        <v>41.5299318</v>
      </c>
      <c r="H32" s="44" t="str">
        <f t="shared" ref="H32:H37" si="13">IF($B32="N/A","N/A",IF(G32&gt;10,"No",IF(G32&lt;-10,"No","Yes")))</f>
        <v>N/A</v>
      </c>
      <c r="I32" s="12">
        <v>0.92900000000000005</v>
      </c>
      <c r="J32" s="12">
        <v>0.33879999999999999</v>
      </c>
      <c r="K32" s="45" t="s">
        <v>737</v>
      </c>
      <c r="L32" s="9" t="str">
        <f t="shared" si="4"/>
        <v>Yes</v>
      </c>
    </row>
    <row r="33" spans="1:12" x14ac:dyDescent="0.2">
      <c r="A33" s="2" t="s">
        <v>24</v>
      </c>
      <c r="B33" s="35" t="s">
        <v>213</v>
      </c>
      <c r="C33" s="13">
        <v>27.473578581000002</v>
      </c>
      <c r="D33" s="44" t="str">
        <f t="shared" si="11"/>
        <v>N/A</v>
      </c>
      <c r="E33" s="13">
        <v>27.108852943999999</v>
      </c>
      <c r="F33" s="44" t="str">
        <f t="shared" si="12"/>
        <v>N/A</v>
      </c>
      <c r="G33" s="13">
        <v>26.631135464</v>
      </c>
      <c r="H33" s="44" t="str">
        <f t="shared" si="13"/>
        <v>N/A</v>
      </c>
      <c r="I33" s="12">
        <v>-1.33</v>
      </c>
      <c r="J33" s="12">
        <v>-1.76</v>
      </c>
      <c r="K33" s="45" t="s">
        <v>737</v>
      </c>
      <c r="L33" s="9" t="str">
        <f t="shared" si="4"/>
        <v>Yes</v>
      </c>
    </row>
    <row r="34" spans="1:12" x14ac:dyDescent="0.2">
      <c r="A34" s="2" t="s">
        <v>25</v>
      </c>
      <c r="B34" s="35" t="s">
        <v>213</v>
      </c>
      <c r="C34" s="13">
        <v>0.4300019216</v>
      </c>
      <c r="D34" s="44" t="str">
        <f t="shared" si="11"/>
        <v>N/A</v>
      </c>
      <c r="E34" s="13">
        <v>0.412221964</v>
      </c>
      <c r="F34" s="44" t="str">
        <f t="shared" si="12"/>
        <v>N/A</v>
      </c>
      <c r="G34" s="13">
        <v>0.39781314499999998</v>
      </c>
      <c r="H34" s="44" t="str">
        <f t="shared" si="13"/>
        <v>N/A</v>
      </c>
      <c r="I34" s="12">
        <v>-4.13</v>
      </c>
      <c r="J34" s="12">
        <v>-3.5</v>
      </c>
      <c r="K34" s="45" t="s">
        <v>737</v>
      </c>
      <c r="L34" s="9" t="str">
        <f t="shared" si="4"/>
        <v>Yes</v>
      </c>
    </row>
    <row r="35" spans="1:12" x14ac:dyDescent="0.2">
      <c r="A35" s="2" t="s">
        <v>26</v>
      </c>
      <c r="B35" s="48" t="s">
        <v>213</v>
      </c>
      <c r="C35" s="13">
        <v>2.9868835892000001</v>
      </c>
      <c r="D35" s="11" t="str">
        <f t="shared" si="11"/>
        <v>N/A</v>
      </c>
      <c r="E35" s="13">
        <v>3.0946648395</v>
      </c>
      <c r="F35" s="11" t="str">
        <f t="shared" si="12"/>
        <v>N/A</v>
      </c>
      <c r="G35" s="13">
        <v>3.1798643576000001</v>
      </c>
      <c r="H35" s="11" t="str">
        <f t="shared" si="13"/>
        <v>N/A</v>
      </c>
      <c r="I35" s="12">
        <v>3.6080000000000001</v>
      </c>
      <c r="J35" s="12">
        <v>2.7530000000000001</v>
      </c>
      <c r="K35" s="48" t="s">
        <v>213</v>
      </c>
      <c r="L35" s="9" t="str">
        <f t="shared" si="4"/>
        <v>N/A</v>
      </c>
    </row>
    <row r="36" spans="1:12" x14ac:dyDescent="0.2">
      <c r="A36" s="2" t="s">
        <v>60</v>
      </c>
      <c r="B36" s="48" t="s">
        <v>213</v>
      </c>
      <c r="C36" s="13">
        <v>0</v>
      </c>
      <c r="D36" s="11" t="str">
        <f t="shared" si="11"/>
        <v>N/A</v>
      </c>
      <c r="E36" s="13">
        <v>0</v>
      </c>
      <c r="F36" s="11" t="str">
        <f t="shared" si="12"/>
        <v>N/A</v>
      </c>
      <c r="G36" s="13">
        <v>0</v>
      </c>
      <c r="H36" s="11" t="str">
        <f t="shared" si="13"/>
        <v>N/A</v>
      </c>
      <c r="I36" s="12" t="s">
        <v>1745</v>
      </c>
      <c r="J36" s="12" t="s">
        <v>1745</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1745</v>
      </c>
      <c r="J37" s="12" t="s">
        <v>1745</v>
      </c>
      <c r="K37" s="48" t="s">
        <v>213</v>
      </c>
      <c r="L37" s="9" t="str">
        <f t="shared" si="4"/>
        <v>N/A</v>
      </c>
    </row>
    <row r="38" spans="1:12" x14ac:dyDescent="0.2">
      <c r="A38" s="2" t="s">
        <v>62</v>
      </c>
      <c r="B38" s="48" t="s">
        <v>278</v>
      </c>
      <c r="C38" s="13">
        <v>28.100789261999999</v>
      </c>
      <c r="D38" s="11" t="str">
        <f>IF($B38="N/A","N/A",IF(C38&gt;=5,"No",IF(C38&lt;0,"No","Yes")))</f>
        <v>No</v>
      </c>
      <c r="E38" s="13">
        <v>27.994540489999999</v>
      </c>
      <c r="F38" s="11" t="str">
        <f>IF($B38="N/A","N/A",IF(E38&gt;=5,"No",IF(E38&lt;0,"No","Yes")))</f>
        <v>No</v>
      </c>
      <c r="G38" s="13">
        <v>28.261255234</v>
      </c>
      <c r="H38" s="11" t="str">
        <f>IF($B38="N/A","N/A",IF(G38&gt;=5,"No",IF(G38&lt;0,"No","Yes")))</f>
        <v>No</v>
      </c>
      <c r="I38" s="12">
        <v>-0.378</v>
      </c>
      <c r="J38" s="12">
        <v>0.95269999999999999</v>
      </c>
      <c r="K38" s="45" t="s">
        <v>737</v>
      </c>
      <c r="L38" s="9" t="str">
        <f t="shared" si="4"/>
        <v>Yes</v>
      </c>
    </row>
    <row r="39" spans="1:12" x14ac:dyDescent="0.2">
      <c r="A39" s="2" t="s">
        <v>63</v>
      </c>
      <c r="B39" s="48" t="s">
        <v>213</v>
      </c>
      <c r="C39" s="13">
        <v>18.451722641</v>
      </c>
      <c r="D39" s="11" t="str">
        <f>IF($B39="N/A","N/A",IF(C39&gt;10,"No",IF(C39&lt;-10,"No","Yes")))</f>
        <v>N/A</v>
      </c>
      <c r="E39" s="13">
        <v>18.363774675999998</v>
      </c>
      <c r="F39" s="11" t="str">
        <f>IF($B39="N/A","N/A",IF(E39&gt;10,"No",IF(E39&lt;-10,"No","Yes")))</f>
        <v>N/A</v>
      </c>
      <c r="G39" s="13">
        <v>18.539514526000001</v>
      </c>
      <c r="H39" s="11" t="str">
        <f>IF($B39="N/A","N/A",IF(G39&gt;10,"No",IF(G39&lt;-10,"No","Yes")))</f>
        <v>N/A</v>
      </c>
      <c r="I39" s="12">
        <v>-0.47699999999999998</v>
      </c>
      <c r="J39" s="12">
        <v>0.95699999999999996</v>
      </c>
      <c r="K39" s="48" t="s">
        <v>737</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737</v>
      </c>
      <c r="L40" s="9" t="str">
        <f t="shared" si="4"/>
        <v>Yes</v>
      </c>
    </row>
    <row r="41" spans="1:12" x14ac:dyDescent="0.2">
      <c r="A41" s="3" t="s">
        <v>19</v>
      </c>
      <c r="B41" s="35" t="s">
        <v>281</v>
      </c>
      <c r="C41" s="8">
        <v>3.4030075936999999</v>
      </c>
      <c r="D41" s="44" t="str">
        <f>IF($B41="N/A","N/A",IF(C41&gt;8,"No",IF(C41&lt;2,"No","Yes")))</f>
        <v>Yes</v>
      </c>
      <c r="E41" s="8">
        <v>3.3401220872000001</v>
      </c>
      <c r="F41" s="44" t="str">
        <f>IF($B41="N/A","N/A",IF(E41&gt;8,"No",IF(E41&lt;2,"No","Yes")))</f>
        <v>Yes</v>
      </c>
      <c r="G41" s="8">
        <v>3.1753275949000002</v>
      </c>
      <c r="H41" s="44" t="str">
        <f>IF($B41="N/A","N/A",IF(G41&gt;8,"No",IF(G41&lt;2,"No","Yes")))</f>
        <v>Yes</v>
      </c>
      <c r="I41" s="12">
        <v>-1.85</v>
      </c>
      <c r="J41" s="12">
        <v>-4.93</v>
      </c>
      <c r="K41" s="45" t="s">
        <v>737</v>
      </c>
      <c r="L41" s="9" t="str">
        <f t="shared" si="4"/>
        <v>Yes</v>
      </c>
    </row>
    <row r="42" spans="1:12" x14ac:dyDescent="0.2">
      <c r="A42" s="3" t="s">
        <v>170</v>
      </c>
      <c r="B42" s="35" t="s">
        <v>213</v>
      </c>
      <c r="C42" s="8">
        <v>16.511732177999999</v>
      </c>
      <c r="D42" s="11" t="str">
        <f t="shared" ref="D42:D49" si="14">IF($B42="N/A","N/A",IF(C42&gt;10,"No",IF(C42&lt;-10,"No","Yes")))</f>
        <v>N/A</v>
      </c>
      <c r="E42" s="8">
        <v>16.279008819000001</v>
      </c>
      <c r="F42" s="11" t="str">
        <f t="shared" ref="F42:F49" si="15">IF($B42="N/A","N/A",IF(E42&gt;10,"No",IF(E42&lt;-10,"No","Yes")))</f>
        <v>N/A</v>
      </c>
      <c r="G42" s="8">
        <v>15.890722253</v>
      </c>
      <c r="H42" s="11" t="str">
        <f t="shared" ref="H42:H49" si="16">IF($B42="N/A","N/A",IF(G42&gt;10,"No",IF(G42&lt;-10,"No","Yes")))</f>
        <v>N/A</v>
      </c>
      <c r="I42" s="12">
        <v>-1.41</v>
      </c>
      <c r="J42" s="12">
        <v>-2.39</v>
      </c>
      <c r="K42" s="45" t="s">
        <v>737</v>
      </c>
      <c r="L42" s="9" t="str">
        <f>IF(J42="Div by 0", "N/A", IF(OR(J42="N/A",K42="N/A"),"N/A", IF(J42&gt;VALUE(MID(K42,1,2)), "No", IF(J42&lt;-1*VALUE(MID(K42,1,2)), "No", "Yes"))))</f>
        <v>Yes</v>
      </c>
    </row>
    <row r="43" spans="1:12" x14ac:dyDescent="0.2">
      <c r="A43" s="3" t="s">
        <v>171</v>
      </c>
      <c r="B43" s="35" t="s">
        <v>213</v>
      </c>
      <c r="C43" s="8">
        <v>30.126538136000001</v>
      </c>
      <c r="D43" s="11" t="str">
        <f t="shared" si="14"/>
        <v>N/A</v>
      </c>
      <c r="E43" s="8">
        <v>30.717329668000001</v>
      </c>
      <c r="F43" s="11" t="str">
        <f t="shared" si="15"/>
        <v>N/A</v>
      </c>
      <c r="G43" s="8">
        <v>31.536391607999999</v>
      </c>
      <c r="H43" s="11" t="str">
        <f t="shared" si="16"/>
        <v>N/A</v>
      </c>
      <c r="I43" s="12">
        <v>1.9610000000000001</v>
      </c>
      <c r="J43" s="12">
        <v>2.6659999999999999</v>
      </c>
      <c r="K43" s="45" t="s">
        <v>737</v>
      </c>
      <c r="L43" s="9" t="str">
        <f>IF(J43="Div by 0", "N/A", IF(OR(J43="N/A",K43="N/A"),"N/A", IF(J43&gt;VALUE(MID(K43,1,2)), "No", IF(J43&lt;-1*VALUE(MID(K43,1,2)), "No", "Yes"))))</f>
        <v>Yes</v>
      </c>
    </row>
    <row r="44" spans="1:12" x14ac:dyDescent="0.2">
      <c r="A44" s="3" t="s">
        <v>172</v>
      </c>
      <c r="B44" s="35" t="s">
        <v>213</v>
      </c>
      <c r="C44" s="8">
        <v>3.1322102896000001</v>
      </c>
      <c r="D44" s="11" t="str">
        <f t="shared" si="14"/>
        <v>N/A</v>
      </c>
      <c r="E44" s="8">
        <v>2.9654187360000002</v>
      </c>
      <c r="F44" s="11" t="str">
        <f t="shared" si="15"/>
        <v>N/A</v>
      </c>
      <c r="G44" s="8">
        <v>2.8874801601</v>
      </c>
      <c r="H44" s="11" t="str">
        <f t="shared" si="16"/>
        <v>N/A</v>
      </c>
      <c r="I44" s="12">
        <v>-5.33</v>
      </c>
      <c r="J44" s="12">
        <v>-2.63</v>
      </c>
      <c r="K44" s="45" t="s">
        <v>737</v>
      </c>
      <c r="L44" s="9" t="str">
        <f t="shared" ref="L44:L53" si="17">IF(J44="Div by 0", "N/A", IF(OR(J44="N/A",K44="N/A"),"N/A", IF(J44&gt;VALUE(MID(K44,1,2)), "No", IF(J44&lt;-1*VALUE(MID(K44,1,2)), "No", "Yes"))))</f>
        <v>Yes</v>
      </c>
    </row>
    <row r="45" spans="1:12" x14ac:dyDescent="0.2">
      <c r="A45" s="3" t="s">
        <v>173</v>
      </c>
      <c r="B45" s="35" t="s">
        <v>213</v>
      </c>
      <c r="C45" s="8">
        <v>22.752453545000002</v>
      </c>
      <c r="D45" s="11" t="str">
        <f t="shared" si="14"/>
        <v>N/A</v>
      </c>
      <c r="E45" s="8">
        <v>22.628758155</v>
      </c>
      <c r="F45" s="11" t="str">
        <f t="shared" si="15"/>
        <v>N/A</v>
      </c>
      <c r="G45" s="8">
        <v>22.623481200000001</v>
      </c>
      <c r="H45" s="11" t="str">
        <f t="shared" si="16"/>
        <v>N/A</v>
      </c>
      <c r="I45" s="12">
        <v>-0.54400000000000004</v>
      </c>
      <c r="J45" s="12">
        <v>-2.3E-2</v>
      </c>
      <c r="K45" s="45" t="s">
        <v>737</v>
      </c>
      <c r="L45" s="9" t="str">
        <f t="shared" si="17"/>
        <v>Yes</v>
      </c>
    </row>
    <row r="46" spans="1:12" x14ac:dyDescent="0.2">
      <c r="A46" s="3" t="s">
        <v>174</v>
      </c>
      <c r="B46" s="35" t="s">
        <v>213</v>
      </c>
      <c r="C46" s="8">
        <v>12.687689932</v>
      </c>
      <c r="D46" s="11" t="str">
        <f t="shared" si="14"/>
        <v>N/A</v>
      </c>
      <c r="E46" s="8">
        <v>12.856607862000001</v>
      </c>
      <c r="F46" s="11" t="str">
        <f t="shared" si="15"/>
        <v>N/A</v>
      </c>
      <c r="G46" s="8">
        <v>12.846486785</v>
      </c>
      <c r="H46" s="11" t="str">
        <f t="shared" si="16"/>
        <v>N/A</v>
      </c>
      <c r="I46" s="12">
        <v>1.331</v>
      </c>
      <c r="J46" s="12">
        <v>-7.9000000000000001E-2</v>
      </c>
      <c r="K46" s="45" t="s">
        <v>737</v>
      </c>
      <c r="L46" s="9" t="str">
        <f t="shared" si="17"/>
        <v>Yes</v>
      </c>
    </row>
    <row r="47" spans="1:12" x14ac:dyDescent="0.2">
      <c r="A47" s="3" t="s">
        <v>175</v>
      </c>
      <c r="B47" s="35" t="s">
        <v>213</v>
      </c>
      <c r="C47" s="8">
        <v>4.5521702926999996</v>
      </c>
      <c r="D47" s="11" t="str">
        <f t="shared" si="14"/>
        <v>N/A</v>
      </c>
      <c r="E47" s="8">
        <v>4.5324415305999999</v>
      </c>
      <c r="F47" s="11" t="str">
        <f t="shared" si="15"/>
        <v>N/A</v>
      </c>
      <c r="G47" s="8">
        <v>4.5320904861000004</v>
      </c>
      <c r="H47" s="11" t="str">
        <f t="shared" si="16"/>
        <v>N/A</v>
      </c>
      <c r="I47" s="12">
        <v>-0.433</v>
      </c>
      <c r="J47" s="12">
        <v>-8.0000000000000002E-3</v>
      </c>
      <c r="K47" s="45" t="s">
        <v>737</v>
      </c>
      <c r="L47" s="9" t="str">
        <f t="shared" si="17"/>
        <v>Yes</v>
      </c>
    </row>
    <row r="48" spans="1:12" x14ac:dyDescent="0.2">
      <c r="A48" s="3" t="s">
        <v>176</v>
      </c>
      <c r="B48" s="35" t="s">
        <v>213</v>
      </c>
      <c r="C48" s="8">
        <v>3.9996868573</v>
      </c>
      <c r="D48" s="11" t="str">
        <f t="shared" si="14"/>
        <v>N/A</v>
      </c>
      <c r="E48" s="8">
        <v>3.9135913244</v>
      </c>
      <c r="F48" s="11" t="str">
        <f t="shared" si="15"/>
        <v>N/A</v>
      </c>
      <c r="G48" s="8">
        <v>3.8055990422999999</v>
      </c>
      <c r="H48" s="11" t="str">
        <f t="shared" si="16"/>
        <v>N/A</v>
      </c>
      <c r="I48" s="12">
        <v>-2.15</v>
      </c>
      <c r="J48" s="12">
        <v>-2.76</v>
      </c>
      <c r="K48" s="45" t="s">
        <v>737</v>
      </c>
      <c r="L48" s="9" t="str">
        <f t="shared" si="17"/>
        <v>Yes</v>
      </c>
    </row>
    <row r="49" spans="1:12" x14ac:dyDescent="0.2">
      <c r="A49" s="3" t="s">
        <v>954</v>
      </c>
      <c r="B49" s="35" t="s">
        <v>213</v>
      </c>
      <c r="C49" s="8">
        <v>2.8343688395000002</v>
      </c>
      <c r="D49" s="11" t="str">
        <f t="shared" si="14"/>
        <v>N/A</v>
      </c>
      <c r="E49" s="8">
        <v>2.7666528500999998</v>
      </c>
      <c r="F49" s="11" t="str">
        <f t="shared" si="15"/>
        <v>N/A</v>
      </c>
      <c r="G49" s="8">
        <v>2.7022854449999998</v>
      </c>
      <c r="H49" s="11" t="str">
        <f t="shared" si="16"/>
        <v>N/A</v>
      </c>
      <c r="I49" s="12">
        <v>-2.39</v>
      </c>
      <c r="J49" s="12">
        <v>-2.33</v>
      </c>
      <c r="K49" s="45" t="s">
        <v>737</v>
      </c>
      <c r="L49" s="9" t="str">
        <f t="shared" si="17"/>
        <v>Yes</v>
      </c>
    </row>
    <row r="50" spans="1:12" x14ac:dyDescent="0.2">
      <c r="A50" s="2" t="s">
        <v>208</v>
      </c>
      <c r="B50" s="35" t="s">
        <v>213</v>
      </c>
      <c r="C50" s="36">
        <v>701428</v>
      </c>
      <c r="D50" s="9" t="str">
        <f t="shared" ref="D50:D53" si="18">IF($B50="N/A","N/A",IF(C50&lt;0,"No","Yes"))</f>
        <v>N/A</v>
      </c>
      <c r="E50" s="36">
        <v>728154</v>
      </c>
      <c r="F50" s="9" t="str">
        <f t="shared" ref="F50:F53" si="19">IF($B50="N/A","N/A",IF(E50&lt;0,"No","Yes"))</f>
        <v>N/A</v>
      </c>
      <c r="G50" s="36">
        <v>745582</v>
      </c>
      <c r="H50" s="9" t="str">
        <f t="shared" ref="H50:H53" si="20">IF($B50="N/A","N/A",IF(G50&lt;0,"No","Yes"))</f>
        <v>N/A</v>
      </c>
      <c r="I50" s="12">
        <v>3.81</v>
      </c>
      <c r="J50" s="12">
        <v>2.3929999999999998</v>
      </c>
      <c r="K50" s="45" t="s">
        <v>737</v>
      </c>
      <c r="L50" s="9" t="str">
        <f t="shared" si="17"/>
        <v>Yes</v>
      </c>
    </row>
    <row r="51" spans="1:12" x14ac:dyDescent="0.2">
      <c r="A51" s="2" t="s">
        <v>209</v>
      </c>
      <c r="B51" s="35" t="s">
        <v>213</v>
      </c>
      <c r="C51" s="36">
        <v>43763</v>
      </c>
      <c r="D51" s="9" t="str">
        <f t="shared" si="18"/>
        <v>N/A</v>
      </c>
      <c r="E51" s="36">
        <v>42777</v>
      </c>
      <c r="F51" s="9" t="str">
        <f t="shared" si="19"/>
        <v>N/A</v>
      </c>
      <c r="G51" s="36">
        <v>42422</v>
      </c>
      <c r="H51" s="9" t="str">
        <f t="shared" si="20"/>
        <v>N/A</v>
      </c>
      <c r="I51" s="12">
        <v>-2.25</v>
      </c>
      <c r="J51" s="12">
        <v>-0.83</v>
      </c>
      <c r="K51" s="45" t="s">
        <v>737</v>
      </c>
      <c r="L51" s="9" t="str">
        <f t="shared" si="17"/>
        <v>Yes</v>
      </c>
    </row>
    <row r="52" spans="1:12" x14ac:dyDescent="0.2">
      <c r="A52" s="2" t="s">
        <v>210</v>
      </c>
      <c r="B52" s="35" t="s">
        <v>213</v>
      </c>
      <c r="C52" s="36">
        <v>488790</v>
      </c>
      <c r="D52" s="9" t="str">
        <f t="shared" si="18"/>
        <v>N/A</v>
      </c>
      <c r="E52" s="36">
        <v>505833</v>
      </c>
      <c r="F52" s="9" t="str">
        <f t="shared" si="19"/>
        <v>N/A</v>
      </c>
      <c r="G52" s="36">
        <v>515052</v>
      </c>
      <c r="H52" s="9" t="str">
        <f t="shared" si="20"/>
        <v>N/A</v>
      </c>
      <c r="I52" s="12">
        <v>3.4870000000000001</v>
      </c>
      <c r="J52" s="12">
        <v>1.823</v>
      </c>
      <c r="K52" s="45" t="s">
        <v>737</v>
      </c>
      <c r="L52" s="9" t="str">
        <f t="shared" si="17"/>
        <v>Yes</v>
      </c>
    </row>
    <row r="53" spans="1:12" x14ac:dyDescent="0.2">
      <c r="A53" s="2" t="s">
        <v>955</v>
      </c>
      <c r="B53" s="35" t="s">
        <v>213</v>
      </c>
      <c r="C53" s="36">
        <v>126707</v>
      </c>
      <c r="D53" s="9" t="str">
        <f t="shared" si="18"/>
        <v>N/A</v>
      </c>
      <c r="E53" s="36">
        <v>130435</v>
      </c>
      <c r="F53" s="9" t="str">
        <f t="shared" si="19"/>
        <v>N/A</v>
      </c>
      <c r="G53" s="36">
        <v>130782</v>
      </c>
      <c r="H53" s="9" t="str">
        <f t="shared" si="20"/>
        <v>N/A</v>
      </c>
      <c r="I53" s="12">
        <v>2.9420000000000002</v>
      </c>
      <c r="J53" s="12">
        <v>0.26600000000000001</v>
      </c>
      <c r="K53" s="45" t="s">
        <v>737</v>
      </c>
      <c r="L53" s="9" t="str">
        <f t="shared" si="17"/>
        <v>Yes</v>
      </c>
    </row>
    <row r="54" spans="1:12" x14ac:dyDescent="0.2">
      <c r="A54" s="2" t="s">
        <v>956</v>
      </c>
      <c r="B54" s="35" t="s">
        <v>213</v>
      </c>
      <c r="C54" s="8">
        <v>99.999857661999997</v>
      </c>
      <c r="D54" s="44" t="str">
        <f>IF($B54="N/A","N/A",IF(C54&gt;10,"No",IF(C54&lt;-10,"No","Yes")))</f>
        <v>N/A</v>
      </c>
      <c r="E54" s="8">
        <v>99.999931032000006</v>
      </c>
      <c r="F54" s="44" t="str">
        <f>IF($B54="N/A","N/A",IF(E54&gt;10,"No",IF(E54&lt;-10,"No","Yes")))</f>
        <v>N/A</v>
      </c>
      <c r="G54" s="8">
        <v>99.999864574</v>
      </c>
      <c r="H54" s="44" t="str">
        <f>IF($B54="N/A","N/A",IF(G54&gt;10,"No",IF(G54&lt;-10,"No","Yes")))</f>
        <v>N/A</v>
      </c>
      <c r="I54" s="12">
        <v>1E-4</v>
      </c>
      <c r="J54" s="12">
        <v>0</v>
      </c>
      <c r="K54" s="35" t="s">
        <v>213</v>
      </c>
      <c r="L54" s="9" t="str">
        <f t="shared" si="4"/>
        <v>N/A</v>
      </c>
    </row>
    <row r="55" spans="1:12" x14ac:dyDescent="0.2">
      <c r="A55" s="2" t="s">
        <v>957</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57.009273295</v>
      </c>
      <c r="D56" s="44" t="str">
        <f t="shared" ref="D56:D57" si="21">IF($B56="N/A","N/A",IF(C56&gt;10,"No",IF(C56&lt;-10,"No","Yes")))</f>
        <v>N/A</v>
      </c>
      <c r="E56" s="8">
        <v>56.910218098000001</v>
      </c>
      <c r="F56" s="44" t="str">
        <f t="shared" ref="F56:F57" si="22">IF($B56="N/A","N/A",IF(E56&gt;10,"No",IF(E56&lt;-10,"No","Yes")))</f>
        <v>N/A</v>
      </c>
      <c r="G56" s="8">
        <v>56.923302980000003</v>
      </c>
      <c r="H56" s="44" t="str">
        <f t="shared" ref="H56:H57" si="23">IF($B56="N/A","N/A",IF(G56&gt;10,"No",IF(G56&lt;-10,"No","Yes")))</f>
        <v>N/A</v>
      </c>
      <c r="I56" s="12">
        <v>-0.17399999999999999</v>
      </c>
      <c r="J56" s="12">
        <v>2.3E-2</v>
      </c>
      <c r="K56" s="45" t="s">
        <v>737</v>
      </c>
      <c r="L56" s="9" t="str">
        <f>IF(J56="Div by 0", "N/A", IF(OR(J56="N/A",K56="N/A"),"N/A", IF(J56&gt;VALUE(MID(K56,1,2)), "No", IF(J56&lt;-1*VALUE(MID(K56,1,2)), "No", "Yes"))))</f>
        <v>Yes</v>
      </c>
    </row>
    <row r="57" spans="1:12" x14ac:dyDescent="0.2">
      <c r="A57" s="6" t="s">
        <v>178</v>
      </c>
      <c r="B57" s="35" t="s">
        <v>213</v>
      </c>
      <c r="C57" s="8">
        <v>42.990726705</v>
      </c>
      <c r="D57" s="44" t="str">
        <f t="shared" si="21"/>
        <v>N/A</v>
      </c>
      <c r="E57" s="8">
        <v>43.089781901999999</v>
      </c>
      <c r="F57" s="44" t="str">
        <f t="shared" si="22"/>
        <v>N/A</v>
      </c>
      <c r="G57" s="8">
        <v>43.076697019999997</v>
      </c>
      <c r="H57" s="44" t="str">
        <f t="shared" si="23"/>
        <v>N/A</v>
      </c>
      <c r="I57" s="12">
        <v>0.23039999999999999</v>
      </c>
      <c r="J57" s="12">
        <v>-0.03</v>
      </c>
      <c r="K57" s="45" t="s">
        <v>737</v>
      </c>
      <c r="L57" s="9" t="str">
        <f>IF(J57="Div by 0", "N/A", IF(OR(J57="N/A",K57="N/A"),"N/A", IF(J57&gt;VALUE(MID(K57,1,2)), "No", IF(J57&lt;-1*VALUE(MID(K57,1,2)), "No", "Yes"))))</f>
        <v>Yes</v>
      </c>
    </row>
    <row r="58" spans="1:12" x14ac:dyDescent="0.2">
      <c r="A58" s="7" t="s">
        <v>683</v>
      </c>
      <c r="B58" s="35" t="s">
        <v>282</v>
      </c>
      <c r="C58" s="8">
        <v>65.201016291000002</v>
      </c>
      <c r="D58" s="44" t="str">
        <f>IF($B58="N/A","N/A",IF(C58&gt;70,"No",IF(C58&lt;40,"No","Yes")))</f>
        <v>Yes</v>
      </c>
      <c r="E58" s="8">
        <v>67.417498709</v>
      </c>
      <c r="F58" s="44" t="str">
        <f>IF($B58="N/A","N/A",IF(E58&gt;70,"No",IF(E58&lt;40,"No","Yes")))</f>
        <v>Yes</v>
      </c>
      <c r="G58" s="8">
        <v>65.882867559000005</v>
      </c>
      <c r="H58" s="44" t="str">
        <f>IF($B58="N/A","N/A",IF(G58&gt;70,"No",IF(G58&lt;40,"No","Yes")))</f>
        <v>Yes</v>
      </c>
      <c r="I58" s="12">
        <v>3.399</v>
      </c>
      <c r="J58" s="12">
        <v>-2.2799999999999998</v>
      </c>
      <c r="K58" s="45" t="s">
        <v>737</v>
      </c>
      <c r="L58" s="9" t="str">
        <f t="shared" si="4"/>
        <v>Yes</v>
      </c>
    </row>
    <row r="59" spans="1:12" x14ac:dyDescent="0.2">
      <c r="A59" s="2" t="s">
        <v>684</v>
      </c>
      <c r="B59" s="35" t="s">
        <v>213</v>
      </c>
      <c r="C59" s="8">
        <v>74.127960513999994</v>
      </c>
      <c r="D59" s="44" t="str">
        <f>IF($B59="N/A","N/A",IF(C59&gt;10,"No",IF(C59&lt;-10,"No","Yes")))</f>
        <v>N/A</v>
      </c>
      <c r="E59" s="8">
        <v>73.284329763000002</v>
      </c>
      <c r="F59" s="44" t="str">
        <f>IF($B59="N/A","N/A",IF(E59&gt;10,"No",IF(E59&lt;-10,"No","Yes")))</f>
        <v>N/A</v>
      </c>
      <c r="G59" s="8">
        <v>73.769729384000001</v>
      </c>
      <c r="H59" s="44" t="str">
        <f>IF($B59="N/A","N/A",IF(G59&gt;10,"No",IF(G59&lt;-10,"No","Yes")))</f>
        <v>N/A</v>
      </c>
      <c r="I59" s="12">
        <v>-1.1399999999999999</v>
      </c>
      <c r="J59" s="12">
        <v>0.66239999999999999</v>
      </c>
      <c r="K59" s="35" t="s">
        <v>213</v>
      </c>
      <c r="L59" s="9" t="str">
        <f t="shared" si="4"/>
        <v>N/A</v>
      </c>
    </row>
    <row r="60" spans="1:12" x14ac:dyDescent="0.2">
      <c r="A60" s="2" t="s">
        <v>685</v>
      </c>
      <c r="B60" s="35" t="s">
        <v>213</v>
      </c>
      <c r="C60" s="8">
        <v>82.299654818999997</v>
      </c>
      <c r="D60" s="44" t="str">
        <f t="shared" ref="D60:D66" si="24">IF($B60="N/A","N/A",IF(C60&gt;10,"No",IF(C60&lt;-10,"No","Yes")))</f>
        <v>N/A</v>
      </c>
      <c r="E60" s="8">
        <v>83.412404273000007</v>
      </c>
      <c r="F60" s="44" t="str">
        <f t="shared" ref="F60:F66" si="25">IF($B60="N/A","N/A",IF(E60&gt;10,"No",IF(E60&lt;-10,"No","Yes")))</f>
        <v>N/A</v>
      </c>
      <c r="G60" s="8">
        <v>83.650557754000005</v>
      </c>
      <c r="H60" s="44" t="str">
        <f t="shared" ref="H60:H66" si="26">IF($B60="N/A","N/A",IF(G60&gt;10,"No",IF(G60&lt;-10,"No","Yes")))</f>
        <v>N/A</v>
      </c>
      <c r="I60" s="12">
        <v>1.3520000000000001</v>
      </c>
      <c r="J60" s="12">
        <v>0.28549999999999998</v>
      </c>
      <c r="K60" s="35" t="s">
        <v>213</v>
      </c>
      <c r="L60" s="9" t="str">
        <f t="shared" si="4"/>
        <v>N/A</v>
      </c>
    </row>
    <row r="61" spans="1:12" x14ac:dyDescent="0.2">
      <c r="A61" s="2" t="s">
        <v>1748</v>
      </c>
      <c r="B61" s="35" t="s">
        <v>213</v>
      </c>
      <c r="C61" s="8">
        <v>69.463771975</v>
      </c>
      <c r="D61" s="44" t="str">
        <f t="shared" si="24"/>
        <v>N/A</v>
      </c>
      <c r="E61" s="8">
        <v>69.512574168</v>
      </c>
      <c r="F61" s="44" t="str">
        <f t="shared" si="25"/>
        <v>N/A</v>
      </c>
      <c r="G61" s="8">
        <v>66.971876244000001</v>
      </c>
      <c r="H61" s="44" t="str">
        <f t="shared" si="26"/>
        <v>N/A</v>
      </c>
      <c r="I61" s="12">
        <v>7.0300000000000001E-2</v>
      </c>
      <c r="J61" s="12">
        <v>-3.66</v>
      </c>
      <c r="K61" s="35" t="s">
        <v>213</v>
      </c>
      <c r="L61" s="9" t="str">
        <f t="shared" si="4"/>
        <v>N/A</v>
      </c>
    </row>
    <row r="62" spans="1:12" x14ac:dyDescent="0.2">
      <c r="A62" s="2" t="s">
        <v>686</v>
      </c>
      <c r="B62" s="35" t="s">
        <v>213</v>
      </c>
      <c r="C62" s="8">
        <v>43.707637654000003</v>
      </c>
      <c r="D62" s="44" t="str">
        <f t="shared" si="24"/>
        <v>N/A</v>
      </c>
      <c r="E62" s="8">
        <v>51.902032724999998</v>
      </c>
      <c r="F62" s="44" t="str">
        <f t="shared" si="25"/>
        <v>N/A</v>
      </c>
      <c r="G62" s="8">
        <v>50.464826666999997</v>
      </c>
      <c r="H62" s="44" t="str">
        <f t="shared" si="26"/>
        <v>N/A</v>
      </c>
      <c r="I62" s="12">
        <v>18.75</v>
      </c>
      <c r="J62" s="12">
        <v>-2.77</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1745</v>
      </c>
      <c r="J63" s="12" t="s">
        <v>1745</v>
      </c>
      <c r="K63" s="35" t="s">
        <v>213</v>
      </c>
      <c r="L63" s="9" t="str">
        <f>IF(J63="Div by 0", "N/A", IF(K63="N/A","N/A", IF(J63&gt;VALUE(MID(K63,1,2)), "No", IF(J63&lt;-1*VALUE(MID(K63,1,2)), "No", "Yes"))))</f>
        <v>N/A</v>
      </c>
    </row>
    <row r="64" spans="1:12" x14ac:dyDescent="0.2">
      <c r="A64" s="3" t="s">
        <v>146</v>
      </c>
      <c r="B64" s="35" t="s">
        <v>213</v>
      </c>
      <c r="C64" s="8">
        <v>1.2006177452</v>
      </c>
      <c r="D64" s="44" t="str">
        <f t="shared" si="24"/>
        <v>N/A</v>
      </c>
      <c r="E64" s="8">
        <v>1.1611458902</v>
      </c>
      <c r="F64" s="44" t="str">
        <f t="shared" si="25"/>
        <v>N/A</v>
      </c>
      <c r="G64" s="8">
        <v>1.1409619562</v>
      </c>
      <c r="H64" s="44" t="str">
        <f t="shared" si="26"/>
        <v>N/A</v>
      </c>
      <c r="I64" s="12">
        <v>-3.29</v>
      </c>
      <c r="J64" s="12">
        <v>-1.74</v>
      </c>
      <c r="K64" s="35" t="s">
        <v>213</v>
      </c>
      <c r="L64" s="9" t="str">
        <f t="shared" si="4"/>
        <v>N/A</v>
      </c>
    </row>
    <row r="65" spans="1:12" x14ac:dyDescent="0.2">
      <c r="A65" s="3" t="s">
        <v>147</v>
      </c>
      <c r="B65" s="35" t="s">
        <v>213</v>
      </c>
      <c r="C65" s="8">
        <v>1.1653180178</v>
      </c>
      <c r="D65" s="44" t="str">
        <f t="shared" si="24"/>
        <v>N/A</v>
      </c>
      <c r="E65" s="8">
        <v>1.1399037344</v>
      </c>
      <c r="F65" s="44" t="str">
        <f t="shared" si="25"/>
        <v>N/A</v>
      </c>
      <c r="G65" s="8">
        <v>1.1071732312</v>
      </c>
      <c r="H65" s="44" t="str">
        <f t="shared" si="26"/>
        <v>N/A</v>
      </c>
      <c r="I65" s="12">
        <v>-2.1800000000000002</v>
      </c>
      <c r="J65" s="12">
        <v>-2.87</v>
      </c>
      <c r="K65" s="35" t="s">
        <v>213</v>
      </c>
      <c r="L65" s="9" t="str">
        <f t="shared" si="4"/>
        <v>N/A</v>
      </c>
    </row>
    <row r="66" spans="1:12" x14ac:dyDescent="0.2">
      <c r="A66" s="3" t="s">
        <v>148</v>
      </c>
      <c r="B66" s="35" t="s">
        <v>213</v>
      </c>
      <c r="C66" s="8">
        <v>1.3421724989999999</v>
      </c>
      <c r="D66" s="44" t="str">
        <f t="shared" si="24"/>
        <v>N/A</v>
      </c>
      <c r="E66" s="8">
        <v>1.2988750623</v>
      </c>
      <c r="F66" s="44" t="str">
        <f t="shared" si="25"/>
        <v>N/A</v>
      </c>
      <c r="G66" s="8">
        <v>1.2698872716</v>
      </c>
      <c r="H66" s="44" t="str">
        <f t="shared" si="26"/>
        <v>N/A</v>
      </c>
      <c r="I66" s="12">
        <v>-3.23</v>
      </c>
      <c r="J66" s="12">
        <v>-2.23</v>
      </c>
      <c r="K66" s="35" t="s">
        <v>213</v>
      </c>
      <c r="L66" s="9" t="str">
        <f t="shared" si="4"/>
        <v>N/A</v>
      </c>
    </row>
    <row r="67" spans="1:12" x14ac:dyDescent="0.2">
      <c r="A67" s="2" t="s">
        <v>958</v>
      </c>
      <c r="B67" s="48" t="s">
        <v>213</v>
      </c>
      <c r="C67" s="1">
        <v>5135</v>
      </c>
      <c r="D67" s="11" t="str">
        <f>IF($B67="N/A","N/A",IF(C67&gt;10,"No",IF(C67&lt;-10,"No","Yes")))</f>
        <v>N/A</v>
      </c>
      <c r="E67" s="1">
        <v>4807</v>
      </c>
      <c r="F67" s="11" t="str">
        <f>IF($B67="N/A","N/A",IF(E67&gt;10,"No",IF(E67&lt;-10,"No","Yes")))</f>
        <v>N/A</v>
      </c>
      <c r="G67" s="1">
        <v>4675</v>
      </c>
      <c r="H67" s="11" t="str">
        <f>IF($B67="N/A","N/A",IF(G67&gt;10,"No",IF(G67&lt;-10,"No","Yes")))</f>
        <v>N/A</v>
      </c>
      <c r="I67" s="12">
        <v>-6.39</v>
      </c>
      <c r="J67" s="12">
        <v>-2.75</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0</v>
      </c>
      <c r="H68" s="44" t="str">
        <f t="shared" ref="H68:H69" si="29">IF($B68="N/A","N/A",IF(G68&gt;0,"No",IF(G68&lt;0,"No","Yes")))</f>
        <v>Yes</v>
      </c>
      <c r="I68" s="12" t="s">
        <v>1745</v>
      </c>
      <c r="J68" s="12" t="s">
        <v>1745</v>
      </c>
      <c r="K68" s="35" t="s">
        <v>213</v>
      </c>
      <c r="L68" s="9" t="str">
        <f t="shared" si="4"/>
        <v>N/A</v>
      </c>
    </row>
    <row r="69" spans="1:12" x14ac:dyDescent="0.2">
      <c r="A69" s="3" t="s">
        <v>202</v>
      </c>
      <c r="B69" s="48" t="s">
        <v>217</v>
      </c>
      <c r="C69" s="1">
        <v>816</v>
      </c>
      <c r="D69" s="44" t="str">
        <f t="shared" si="27"/>
        <v>No</v>
      </c>
      <c r="E69" s="1">
        <v>602</v>
      </c>
      <c r="F69" s="44" t="str">
        <f t="shared" si="28"/>
        <v>No</v>
      </c>
      <c r="G69" s="1">
        <v>550</v>
      </c>
      <c r="H69" s="44" t="str">
        <f t="shared" si="29"/>
        <v>No</v>
      </c>
      <c r="I69" s="12">
        <v>-26.2</v>
      </c>
      <c r="J69" s="12">
        <v>-8.64</v>
      </c>
      <c r="K69" s="35" t="s">
        <v>213</v>
      </c>
      <c r="L69" s="9" t="str">
        <f t="shared" si="4"/>
        <v>N/A</v>
      </c>
    </row>
    <row r="70" spans="1:12" x14ac:dyDescent="0.2">
      <c r="A70" s="3" t="s">
        <v>203</v>
      </c>
      <c r="B70" s="71" t="s">
        <v>213</v>
      </c>
      <c r="C70" s="13">
        <v>66.911764706</v>
      </c>
      <c r="D70" s="11" t="str">
        <f>IF($B70="N/A","N/A",IF(C70&gt;10,"No",IF(C70&lt;-10,"No","Yes")))</f>
        <v>N/A</v>
      </c>
      <c r="E70" s="13">
        <v>84.551495016999993</v>
      </c>
      <c r="F70" s="11" t="str">
        <f>IF($B70="N/A","N/A",IF(E70&gt;10,"No",IF(E70&lt;-10,"No","Yes")))</f>
        <v>N/A</v>
      </c>
      <c r="G70" s="13">
        <v>87.454545455000002</v>
      </c>
      <c r="H70" s="11" t="str">
        <f>IF($B70="N/A","N/A",IF(G70&gt;10,"No",IF(G70&lt;-10,"No","Yes")))</f>
        <v>N/A</v>
      </c>
      <c r="I70" s="12">
        <v>26.36</v>
      </c>
      <c r="J70" s="12">
        <v>3.4329999999999998</v>
      </c>
      <c r="K70" s="71" t="s">
        <v>213</v>
      </c>
      <c r="L70" s="9" t="str">
        <f t="shared" si="4"/>
        <v>N/A</v>
      </c>
    </row>
    <row r="71" spans="1:12" x14ac:dyDescent="0.2">
      <c r="A71" s="2" t="s">
        <v>65</v>
      </c>
      <c r="B71" s="48" t="s">
        <v>213</v>
      </c>
      <c r="C71" s="1">
        <v>224041</v>
      </c>
      <c r="D71" s="11" t="str">
        <f>IF($B71="N/A","N/A",IF(C71&gt;10,"No",IF(C71&lt;-10,"No","Yes")))</f>
        <v>N/A</v>
      </c>
      <c r="E71" s="1">
        <v>227866</v>
      </c>
      <c r="F71" s="11" t="str">
        <f>IF($B71="N/A","N/A",IF(E71&gt;10,"No",IF(E71&lt;-10,"No","Yes")))</f>
        <v>N/A</v>
      </c>
      <c r="G71" s="1">
        <v>229721</v>
      </c>
      <c r="H71" s="11" t="str">
        <f>IF($B71="N/A","N/A",IF(G71&gt;10,"No",IF(G71&lt;-10,"No","Yes")))</f>
        <v>N/A</v>
      </c>
      <c r="I71" s="12">
        <v>1.7070000000000001</v>
      </c>
      <c r="J71" s="12">
        <v>0.81410000000000005</v>
      </c>
      <c r="K71" s="48" t="s">
        <v>737</v>
      </c>
      <c r="L71" s="9" t="str">
        <f t="shared" ref="L71:L103" si="30">IF(J71="Div by 0", "N/A", IF(K71="N/A","N/A", IF(J71&gt;VALUE(MID(K71,1,2)), "No", IF(J71&lt;-1*VALUE(MID(K71,1,2)), "No", "Yes"))))</f>
        <v>Yes</v>
      </c>
    </row>
    <row r="72" spans="1:12" x14ac:dyDescent="0.2">
      <c r="A72" s="4" t="s">
        <v>66</v>
      </c>
      <c r="B72" s="48" t="s">
        <v>213</v>
      </c>
      <c r="C72" s="1">
        <v>201557.77</v>
      </c>
      <c r="D72" s="11" t="str">
        <f>IF($B72="N/A","N/A",IF(C72&gt;10,"No",IF(C72&lt;-10,"No","Yes")))</f>
        <v>N/A</v>
      </c>
      <c r="E72" s="1">
        <v>204776.65</v>
      </c>
      <c r="F72" s="11" t="str">
        <f>IF($B72="N/A","N/A",IF(E72&gt;10,"No",IF(E72&lt;-10,"No","Yes")))</f>
        <v>N/A</v>
      </c>
      <c r="G72" s="1">
        <v>206928.18</v>
      </c>
      <c r="H72" s="11" t="str">
        <f>IF($B72="N/A","N/A",IF(G72&gt;10,"No",IF(G72&lt;-10,"No","Yes")))</f>
        <v>N/A</v>
      </c>
      <c r="I72" s="12">
        <v>1.597</v>
      </c>
      <c r="J72" s="12">
        <v>1.0509999999999999</v>
      </c>
      <c r="K72" s="48" t="s">
        <v>738</v>
      </c>
      <c r="L72" s="9" t="str">
        <f t="shared" si="30"/>
        <v>Yes</v>
      </c>
    </row>
    <row r="73" spans="1:12" x14ac:dyDescent="0.2">
      <c r="A73" s="3" t="s">
        <v>67</v>
      </c>
      <c r="B73" s="35" t="s">
        <v>283</v>
      </c>
      <c r="C73" s="8">
        <v>91.110638855999994</v>
      </c>
      <c r="D73" s="44" t="str">
        <f>IF($B73="N/A","N/A",IF(C73&gt;=90,"Yes","No"))</f>
        <v>Yes</v>
      </c>
      <c r="E73" s="8">
        <v>91.003702837999995</v>
      </c>
      <c r="F73" s="44" t="str">
        <f>IF($B73="N/A","N/A",IF(E73&gt;=90,"Yes","No"))</f>
        <v>Yes</v>
      </c>
      <c r="G73" s="8">
        <v>90.977729527999998</v>
      </c>
      <c r="H73" s="44" t="str">
        <f>IF($B73="N/A","N/A",IF(G73&gt;=90,"Yes","No"))</f>
        <v>Yes</v>
      </c>
      <c r="I73" s="12">
        <v>-0.11700000000000001</v>
      </c>
      <c r="J73" s="12">
        <v>-2.9000000000000001E-2</v>
      </c>
      <c r="K73" s="45" t="s">
        <v>737</v>
      </c>
      <c r="L73" s="9" t="str">
        <f t="shared" si="30"/>
        <v>Yes</v>
      </c>
    </row>
    <row r="74" spans="1:12" x14ac:dyDescent="0.2">
      <c r="A74" s="2" t="s">
        <v>959</v>
      </c>
      <c r="B74" s="35" t="s">
        <v>283</v>
      </c>
      <c r="C74" s="8">
        <v>90.274411580999995</v>
      </c>
      <c r="D74" s="44" t="str">
        <f>IF($B74="N/A","N/A",IF(C74&gt;=90,"Yes","No"))</f>
        <v>Yes</v>
      </c>
      <c r="E74" s="8">
        <v>90.223278876999998</v>
      </c>
      <c r="F74" s="44" t="str">
        <f>IF($B74="N/A","N/A",IF(E74&gt;=90,"Yes","No"))</f>
        <v>Yes</v>
      </c>
      <c r="G74" s="8">
        <v>90.141848095</v>
      </c>
      <c r="H74" s="44" t="str">
        <f>IF($B74="N/A","N/A",IF(G74&gt;=90,"Yes","No"))</f>
        <v>Yes</v>
      </c>
      <c r="I74" s="12">
        <v>-5.7000000000000002E-2</v>
      </c>
      <c r="J74" s="12">
        <v>-0.09</v>
      </c>
      <c r="K74" s="45" t="s">
        <v>737</v>
      </c>
      <c r="L74" s="9" t="str">
        <f t="shared" si="30"/>
        <v>Yes</v>
      </c>
    </row>
    <row r="75" spans="1:12" x14ac:dyDescent="0.2">
      <c r="A75" s="6" t="s">
        <v>960</v>
      </c>
      <c r="B75" s="48" t="s">
        <v>284</v>
      </c>
      <c r="C75" s="13">
        <v>45.798581957000003</v>
      </c>
      <c r="D75" s="44" t="str">
        <f>IF($B75="N/A","N/A",IF(C75&gt;55,"No",IF(C75&lt;30,"No","Yes")))</f>
        <v>Yes</v>
      </c>
      <c r="E75" s="13">
        <v>45.800741232999997</v>
      </c>
      <c r="F75" s="44" t="str">
        <f>IF($B75="N/A","N/A",IF(E75&gt;55,"No",IF(E75&lt;30,"No","Yes")))</f>
        <v>Yes</v>
      </c>
      <c r="G75" s="13">
        <v>45.954269547999999</v>
      </c>
      <c r="H75" s="44" t="str">
        <f>IF($B75="N/A","N/A",IF(G75&gt;55,"No",IF(G75&lt;30,"No","Yes")))</f>
        <v>Yes</v>
      </c>
      <c r="I75" s="12">
        <v>4.7000000000000002E-3</v>
      </c>
      <c r="J75" s="12">
        <v>0.3352</v>
      </c>
      <c r="K75" s="48" t="s">
        <v>737</v>
      </c>
      <c r="L75" s="9" t="str">
        <f t="shared" si="30"/>
        <v>Yes</v>
      </c>
    </row>
    <row r="76" spans="1:12" ht="12.95" customHeight="1" x14ac:dyDescent="0.2">
      <c r="A76" s="2" t="s">
        <v>1733</v>
      </c>
      <c r="B76" s="48" t="s">
        <v>278</v>
      </c>
      <c r="C76" s="13">
        <v>0.60346097369999996</v>
      </c>
      <c r="D76" s="44" t="str">
        <f>IF($B76="N/A","N/A",IF(C76&gt;=5,"No",IF(C76&lt;0,"No","Yes")))</f>
        <v>Yes</v>
      </c>
      <c r="E76" s="13">
        <v>0.60561909189999996</v>
      </c>
      <c r="F76" s="44" t="str">
        <f>IF($B76="N/A","N/A",IF(E76&gt;=5,"No",IF(E76&lt;0,"No","Yes")))</f>
        <v>Yes</v>
      </c>
      <c r="G76" s="13">
        <v>0.7482990236</v>
      </c>
      <c r="H76" s="44" t="str">
        <f>IF($B76="N/A","N/A",IF(G76&gt;=5,"No",IF(G76&lt;0,"No","Yes")))</f>
        <v>Yes</v>
      </c>
      <c r="I76" s="12">
        <v>0.35759999999999997</v>
      </c>
      <c r="J76" s="12">
        <v>23.56</v>
      </c>
      <c r="K76" s="48" t="s">
        <v>213</v>
      </c>
      <c r="L76" s="9" t="str">
        <f t="shared" si="30"/>
        <v>N/A</v>
      </c>
    </row>
    <row r="77" spans="1:12" ht="12.95" customHeight="1" x14ac:dyDescent="0.2">
      <c r="A77" s="2" t="s">
        <v>1734</v>
      </c>
      <c r="B77" s="48" t="s">
        <v>213</v>
      </c>
      <c r="C77" s="13">
        <v>0</v>
      </c>
      <c r="D77" s="48" t="s">
        <v>213</v>
      </c>
      <c r="E77" s="13">
        <v>0</v>
      </c>
      <c r="F77" s="48" t="s">
        <v>213</v>
      </c>
      <c r="G77" s="13">
        <v>0</v>
      </c>
      <c r="H77" s="48" t="s">
        <v>213</v>
      </c>
      <c r="I77" s="12" t="s">
        <v>1745</v>
      </c>
      <c r="J77" s="12" t="s">
        <v>1745</v>
      </c>
      <c r="K77" s="48" t="s">
        <v>213</v>
      </c>
      <c r="L77" s="9" t="str">
        <f t="shared" si="30"/>
        <v>N/A</v>
      </c>
    </row>
    <row r="78" spans="1:12" ht="12.95" customHeight="1" x14ac:dyDescent="0.2">
      <c r="A78" s="2" t="s">
        <v>1735</v>
      </c>
      <c r="B78" s="48" t="s">
        <v>213</v>
      </c>
      <c r="C78" s="13">
        <v>74.081976066999999</v>
      </c>
      <c r="D78" s="48" t="s">
        <v>213</v>
      </c>
      <c r="E78" s="13">
        <v>74.967305346000003</v>
      </c>
      <c r="F78" s="48" t="s">
        <v>213</v>
      </c>
      <c r="G78" s="13">
        <v>75.360981363999997</v>
      </c>
      <c r="H78" s="48" t="s">
        <v>213</v>
      </c>
      <c r="I78" s="12">
        <v>1.1950000000000001</v>
      </c>
      <c r="J78" s="12">
        <v>0.52510000000000001</v>
      </c>
      <c r="K78" s="48" t="s">
        <v>213</v>
      </c>
      <c r="L78" s="9" t="str">
        <f t="shared" si="30"/>
        <v>N/A</v>
      </c>
    </row>
    <row r="79" spans="1:12" ht="12.95" customHeight="1" x14ac:dyDescent="0.2">
      <c r="A79" s="2" t="s">
        <v>1736</v>
      </c>
      <c r="B79" s="48" t="s">
        <v>213</v>
      </c>
      <c r="C79" s="13">
        <v>9.5076347633000005</v>
      </c>
      <c r="D79" s="48" t="s">
        <v>213</v>
      </c>
      <c r="E79" s="13">
        <v>9.3515487172</v>
      </c>
      <c r="F79" s="48" t="s">
        <v>213</v>
      </c>
      <c r="G79" s="13">
        <v>9.4910783080000005</v>
      </c>
      <c r="H79" s="48" t="s">
        <v>213</v>
      </c>
      <c r="I79" s="12">
        <v>-1.64</v>
      </c>
      <c r="J79" s="12">
        <v>1.492</v>
      </c>
      <c r="K79" s="48" t="s">
        <v>213</v>
      </c>
      <c r="L79" s="9" t="str">
        <f t="shared" si="30"/>
        <v>N/A</v>
      </c>
    </row>
    <row r="80" spans="1:12" ht="12.95" customHeight="1" x14ac:dyDescent="0.2">
      <c r="A80" s="2" t="s">
        <v>1737</v>
      </c>
      <c r="B80" s="48" t="s">
        <v>213</v>
      </c>
      <c r="C80" s="13">
        <v>0</v>
      </c>
      <c r="D80" s="48" t="s">
        <v>213</v>
      </c>
      <c r="E80" s="13">
        <v>0</v>
      </c>
      <c r="F80" s="48" t="s">
        <v>213</v>
      </c>
      <c r="G80" s="13">
        <v>0</v>
      </c>
      <c r="H80" s="48" t="s">
        <v>213</v>
      </c>
      <c r="I80" s="12" t="s">
        <v>1745</v>
      </c>
      <c r="J80" s="12" t="s">
        <v>1745</v>
      </c>
      <c r="K80" s="48" t="s">
        <v>213</v>
      </c>
      <c r="L80" s="9" t="str">
        <f t="shared" si="30"/>
        <v>N/A</v>
      </c>
    </row>
    <row r="81" spans="1:12" ht="12.95" customHeight="1" x14ac:dyDescent="0.2">
      <c r="A81" s="2" t="s">
        <v>1738</v>
      </c>
      <c r="B81" s="48" t="s">
        <v>213</v>
      </c>
      <c r="C81" s="13">
        <v>0</v>
      </c>
      <c r="D81" s="48" t="s">
        <v>213</v>
      </c>
      <c r="E81" s="13">
        <v>0</v>
      </c>
      <c r="F81" s="48" t="s">
        <v>213</v>
      </c>
      <c r="G81" s="13">
        <v>0</v>
      </c>
      <c r="H81" s="48" t="s">
        <v>213</v>
      </c>
      <c r="I81" s="12" t="s">
        <v>1745</v>
      </c>
      <c r="J81" s="12" t="s">
        <v>1745</v>
      </c>
      <c r="K81" s="48" t="s">
        <v>213</v>
      </c>
      <c r="L81" s="9" t="str">
        <f t="shared" si="30"/>
        <v>N/A</v>
      </c>
    </row>
    <row r="82" spans="1:12" ht="12.95" customHeight="1" x14ac:dyDescent="0.2">
      <c r="A82" s="2" t="s">
        <v>1739</v>
      </c>
      <c r="B82" s="48" t="s">
        <v>213</v>
      </c>
      <c r="C82" s="13">
        <v>3.5395307108999998</v>
      </c>
      <c r="D82" s="48" t="s">
        <v>213</v>
      </c>
      <c r="E82" s="13">
        <v>3.4761658168</v>
      </c>
      <c r="F82" s="48" t="s">
        <v>213</v>
      </c>
      <c r="G82" s="13">
        <v>2.7154678937000001</v>
      </c>
      <c r="H82" s="48" t="s">
        <v>213</v>
      </c>
      <c r="I82" s="12">
        <v>-1.79</v>
      </c>
      <c r="J82" s="12">
        <v>-21.9</v>
      </c>
      <c r="K82" s="48" t="s">
        <v>213</v>
      </c>
      <c r="L82" s="9" t="str">
        <f t="shared" si="30"/>
        <v>N/A</v>
      </c>
    </row>
    <row r="83" spans="1:12" ht="12.95" customHeight="1" x14ac:dyDescent="0.2">
      <c r="A83" s="2" t="s">
        <v>1740</v>
      </c>
      <c r="B83" s="48" t="s">
        <v>213</v>
      </c>
      <c r="C83" s="13">
        <v>0</v>
      </c>
      <c r="D83" s="48" t="s">
        <v>213</v>
      </c>
      <c r="E83" s="13">
        <v>0</v>
      </c>
      <c r="F83" s="48" t="s">
        <v>213</v>
      </c>
      <c r="G83" s="13">
        <v>0</v>
      </c>
      <c r="H83" s="48" t="s">
        <v>213</v>
      </c>
      <c r="I83" s="12" t="s">
        <v>1745</v>
      </c>
      <c r="J83" s="12" t="s">
        <v>1745</v>
      </c>
      <c r="K83" s="48" t="s">
        <v>213</v>
      </c>
      <c r="L83" s="9" t="str">
        <f t="shared" si="30"/>
        <v>N/A</v>
      </c>
    </row>
    <row r="84" spans="1:12" ht="12.95" customHeight="1" x14ac:dyDescent="0.2">
      <c r="A84" s="2" t="s">
        <v>1741</v>
      </c>
      <c r="B84" s="48" t="s">
        <v>213</v>
      </c>
      <c r="C84" s="13">
        <v>9.6821563909999995</v>
      </c>
      <c r="D84" s="48" t="s">
        <v>213</v>
      </c>
      <c r="E84" s="13">
        <v>9.0768258538000008</v>
      </c>
      <c r="F84" s="48" t="s">
        <v>213</v>
      </c>
      <c r="G84" s="13">
        <v>9.2525280667000001</v>
      </c>
      <c r="H84" s="48" t="s">
        <v>213</v>
      </c>
      <c r="I84" s="12">
        <v>-6.25</v>
      </c>
      <c r="J84" s="12">
        <v>1.9359999999999999</v>
      </c>
      <c r="K84" s="48" t="s">
        <v>213</v>
      </c>
      <c r="L84" s="9" t="str">
        <f t="shared" si="30"/>
        <v>N/A</v>
      </c>
    </row>
    <row r="85" spans="1:12" ht="12.95" customHeight="1" x14ac:dyDescent="0.2">
      <c r="A85" s="2" t="s">
        <v>1742</v>
      </c>
      <c r="B85" s="48" t="s">
        <v>213</v>
      </c>
      <c r="C85" s="13">
        <v>2.5852410943000002</v>
      </c>
      <c r="D85" s="48" t="s">
        <v>213</v>
      </c>
      <c r="E85" s="13">
        <v>2.5225351742000002</v>
      </c>
      <c r="F85" s="48" t="s">
        <v>213</v>
      </c>
      <c r="G85" s="13">
        <v>2.4316453437000001</v>
      </c>
      <c r="H85" s="48" t="s">
        <v>213</v>
      </c>
      <c r="I85" s="12">
        <v>-2.4300000000000002</v>
      </c>
      <c r="J85" s="12">
        <v>-3.6</v>
      </c>
      <c r="K85" s="48" t="s">
        <v>213</v>
      </c>
      <c r="L85" s="9" t="str">
        <f t="shared" si="30"/>
        <v>N/A</v>
      </c>
    </row>
    <row r="86" spans="1:12" ht="12.95" customHeight="1" x14ac:dyDescent="0.2">
      <c r="A86" s="2" t="s">
        <v>1743</v>
      </c>
      <c r="B86" s="48" t="s">
        <v>213</v>
      </c>
      <c r="C86" s="13">
        <v>0</v>
      </c>
      <c r="D86" s="48" t="s">
        <v>213</v>
      </c>
      <c r="E86" s="13">
        <v>0</v>
      </c>
      <c r="F86" s="48" t="s">
        <v>213</v>
      </c>
      <c r="G86" s="13">
        <v>0</v>
      </c>
      <c r="H86" s="48" t="s">
        <v>213</v>
      </c>
      <c r="I86" s="12" t="s">
        <v>1745</v>
      </c>
      <c r="J86" s="12" t="s">
        <v>1745</v>
      </c>
      <c r="K86" s="48" t="s">
        <v>213</v>
      </c>
      <c r="L86" s="9" t="str">
        <f t="shared" si="30"/>
        <v>N/A</v>
      </c>
    </row>
    <row r="87" spans="1:12" x14ac:dyDescent="0.2">
      <c r="A87" s="2" t="s">
        <v>961</v>
      </c>
      <c r="B87" s="48" t="s">
        <v>213</v>
      </c>
      <c r="C87" s="13">
        <v>84.367593432000007</v>
      </c>
      <c r="D87" s="48" t="s">
        <v>213</v>
      </c>
      <c r="E87" s="13">
        <v>84.649750291999993</v>
      </c>
      <c r="F87" s="48" t="s">
        <v>213</v>
      </c>
      <c r="G87" s="13">
        <v>85.361808455000002</v>
      </c>
      <c r="H87" s="48" t="s">
        <v>213</v>
      </c>
      <c r="I87" s="12">
        <v>0.33439999999999998</v>
      </c>
      <c r="J87" s="12">
        <v>0.84119999999999995</v>
      </c>
      <c r="K87" s="48" t="s">
        <v>213</v>
      </c>
      <c r="L87" s="9" t="str">
        <f t="shared" si="30"/>
        <v>N/A</v>
      </c>
    </row>
    <row r="88" spans="1:12" x14ac:dyDescent="0.2">
      <c r="A88" s="2" t="s">
        <v>962</v>
      </c>
      <c r="B88" s="48" t="s">
        <v>213</v>
      </c>
      <c r="C88" s="13">
        <v>13.047165474</v>
      </c>
      <c r="D88" s="48" t="s">
        <v>213</v>
      </c>
      <c r="E88" s="13">
        <v>12.827714534</v>
      </c>
      <c r="F88" s="48" t="s">
        <v>213</v>
      </c>
      <c r="G88" s="13">
        <v>12.206546202</v>
      </c>
      <c r="H88" s="48" t="s">
        <v>213</v>
      </c>
      <c r="I88" s="12">
        <v>-1.68</v>
      </c>
      <c r="J88" s="12">
        <v>-4.84</v>
      </c>
      <c r="K88" s="48" t="s">
        <v>213</v>
      </c>
      <c r="L88" s="9" t="str">
        <f t="shared" si="30"/>
        <v>N/A</v>
      </c>
    </row>
    <row r="89" spans="1:12" x14ac:dyDescent="0.2">
      <c r="A89" s="6" t="s">
        <v>68</v>
      </c>
      <c r="B89" s="48" t="s">
        <v>213</v>
      </c>
      <c r="C89" s="1">
        <v>15631</v>
      </c>
      <c r="D89" s="11" t="str">
        <f>IF($B89="N/A","N/A",IF(C89&gt;10,"No",IF(C89&lt;-10,"No","Yes")))</f>
        <v>N/A</v>
      </c>
      <c r="E89" s="1">
        <v>14586</v>
      </c>
      <c r="F89" s="11" t="str">
        <f>IF($B89="N/A","N/A",IF(E89&gt;10,"No",IF(E89&lt;-10,"No","Yes")))</f>
        <v>N/A</v>
      </c>
      <c r="G89" s="1">
        <v>12024</v>
      </c>
      <c r="H89" s="11" t="str">
        <f>IF($B89="N/A","N/A",IF(G89&gt;10,"No",IF(G89&lt;-10,"No","Yes")))</f>
        <v>N/A</v>
      </c>
      <c r="I89" s="12">
        <v>-6.69</v>
      </c>
      <c r="J89" s="12">
        <v>-17.600000000000001</v>
      </c>
      <c r="K89" s="48" t="s">
        <v>737</v>
      </c>
      <c r="L89" s="9" t="str">
        <f t="shared" si="30"/>
        <v>No</v>
      </c>
    </row>
    <row r="90" spans="1:12" x14ac:dyDescent="0.2">
      <c r="A90" s="2" t="s">
        <v>109</v>
      </c>
      <c r="B90" s="48" t="s">
        <v>213</v>
      </c>
      <c r="C90" s="13">
        <v>0.70372976779999996</v>
      </c>
      <c r="D90" s="44" t="str">
        <f>IF($B90="N/A","N/A",IF(C90&gt;10,"No",IF(C90&lt;-10,"No","Yes")))</f>
        <v>N/A</v>
      </c>
      <c r="E90" s="13">
        <v>0.71301247769999998</v>
      </c>
      <c r="F90" s="44" t="str">
        <f>IF($B90="N/A","N/A",IF(E90&gt;10,"No",IF(E90&lt;-10,"No","Yes")))</f>
        <v>N/A</v>
      </c>
      <c r="G90" s="13">
        <v>0.82335329339999996</v>
      </c>
      <c r="H90" s="44" t="str">
        <f>IF($B90="N/A","N/A",IF(G90&gt;10,"No",IF(G90&lt;-10,"No","Yes")))</f>
        <v>N/A</v>
      </c>
      <c r="I90" s="12">
        <v>1.319</v>
      </c>
      <c r="J90" s="12">
        <v>15.48</v>
      </c>
      <c r="K90" s="48" t="s">
        <v>737</v>
      </c>
      <c r="L90" s="9" t="str">
        <f t="shared" si="30"/>
        <v>No</v>
      </c>
    </row>
    <row r="91" spans="1:12" x14ac:dyDescent="0.2">
      <c r="A91" s="2" t="s">
        <v>110</v>
      </c>
      <c r="B91" s="48" t="s">
        <v>213</v>
      </c>
      <c r="C91" s="13">
        <v>32.147655299999997</v>
      </c>
      <c r="D91" s="44" t="str">
        <f>IF($B91="N/A","N/A",IF(C91&gt;10,"No",IF(C91&lt;-10,"No","Yes")))</f>
        <v>N/A</v>
      </c>
      <c r="E91" s="13">
        <v>32.956259426999999</v>
      </c>
      <c r="F91" s="44" t="str">
        <f>IF($B91="N/A","N/A",IF(E91&gt;10,"No",IF(E91&lt;-10,"No","Yes")))</f>
        <v>N/A</v>
      </c>
      <c r="G91" s="13">
        <v>30.197937457999998</v>
      </c>
      <c r="H91" s="44" t="str">
        <f>IF($B91="N/A","N/A",IF(G91&gt;10,"No",IF(G91&lt;-10,"No","Yes")))</f>
        <v>N/A</v>
      </c>
      <c r="I91" s="12">
        <v>2.5150000000000001</v>
      </c>
      <c r="J91" s="12">
        <v>-8.3699999999999992</v>
      </c>
      <c r="K91" s="48" t="s">
        <v>737</v>
      </c>
      <c r="L91" s="9" t="str">
        <f t="shared" si="30"/>
        <v>Yes</v>
      </c>
    </row>
    <row r="92" spans="1:12" x14ac:dyDescent="0.2">
      <c r="A92" s="4" t="s">
        <v>7</v>
      </c>
      <c r="B92" s="48" t="s">
        <v>213</v>
      </c>
      <c r="C92" s="13">
        <v>10.286956405</v>
      </c>
      <c r="D92" s="11" t="str">
        <f>IF($B92="N/A","N/A",IF(C92&gt;10,"No",IF(C92&lt;-10,"No","Yes")))</f>
        <v>N/A</v>
      </c>
      <c r="E92" s="13">
        <v>10.719457927000001</v>
      </c>
      <c r="F92" s="11" t="str">
        <f>IF($B92="N/A","N/A",IF(E92&gt;10,"No",IF(E92&lt;-10,"No","Yes")))</f>
        <v>N/A</v>
      </c>
      <c r="G92" s="13">
        <v>11.147870678</v>
      </c>
      <c r="H92" s="11" t="str">
        <f>IF($B92="N/A","N/A",IF(G92&gt;10,"No",IF(G92&lt;-10,"No","Yes")))</f>
        <v>N/A</v>
      </c>
      <c r="I92" s="12">
        <v>4.2039999999999997</v>
      </c>
      <c r="J92" s="12">
        <v>3.9969999999999999</v>
      </c>
      <c r="K92" s="48" t="s">
        <v>738</v>
      </c>
      <c r="L92" s="9" t="str">
        <f t="shared" si="30"/>
        <v>Yes</v>
      </c>
    </row>
    <row r="93" spans="1:12" x14ac:dyDescent="0.2">
      <c r="A93" s="4" t="s">
        <v>180</v>
      </c>
      <c r="B93" s="48" t="s">
        <v>213</v>
      </c>
      <c r="C93" s="13">
        <v>63.838761654999999</v>
      </c>
      <c r="D93" s="11" t="str">
        <f t="shared" ref="D93:D94" si="31">IF($B93="N/A","N/A",IF(C93&gt;10,"No",IF(C93&lt;-10,"No","Yes")))</f>
        <v>N/A</v>
      </c>
      <c r="E93" s="13">
        <v>63.625113005000003</v>
      </c>
      <c r="F93" s="11" t="str">
        <f t="shared" ref="F93:F94" si="32">IF($B93="N/A","N/A",IF(E93&gt;10,"No",IF(E93&lt;-10,"No","Yes")))</f>
        <v>N/A</v>
      </c>
      <c r="G93" s="13">
        <v>63.348583716999997</v>
      </c>
      <c r="H93" s="11" t="str">
        <f t="shared" ref="H93:H94" si="33">IF($B93="N/A","N/A",IF(G93&gt;10,"No",IF(G93&lt;-10,"No","Yes")))</f>
        <v>N/A</v>
      </c>
      <c r="I93" s="12">
        <v>-0.33500000000000002</v>
      </c>
      <c r="J93" s="12">
        <v>-0.435</v>
      </c>
      <c r="K93" s="48" t="s">
        <v>737</v>
      </c>
      <c r="L93" s="9" t="str">
        <f>IF(J93="Div by 0", "N/A", IF(OR(J93="N/A",K93="N/A"),"N/A", IF(J93&gt;VALUE(MID(K93,1,2)), "No", IF(J93&lt;-1*VALUE(MID(K93,1,2)), "No", "Yes"))))</f>
        <v>Yes</v>
      </c>
    </row>
    <row r="94" spans="1:12" x14ac:dyDescent="0.2">
      <c r="A94" s="4" t="s">
        <v>181</v>
      </c>
      <c r="B94" s="48" t="s">
        <v>213</v>
      </c>
      <c r="C94" s="13">
        <v>36.161238345000001</v>
      </c>
      <c r="D94" s="11" t="str">
        <f t="shared" si="31"/>
        <v>N/A</v>
      </c>
      <c r="E94" s="13">
        <v>36.374886994999997</v>
      </c>
      <c r="F94" s="11" t="str">
        <f t="shared" si="32"/>
        <v>N/A</v>
      </c>
      <c r="G94" s="13">
        <v>36.651416283000003</v>
      </c>
      <c r="H94" s="11" t="str">
        <f t="shared" si="33"/>
        <v>N/A</v>
      </c>
      <c r="I94" s="12">
        <v>0.59079999999999999</v>
      </c>
      <c r="J94" s="12">
        <v>0.76019999999999999</v>
      </c>
      <c r="K94" s="48" t="s">
        <v>737</v>
      </c>
      <c r="L94" s="9" t="str">
        <f>IF(J94="Div by 0", "N/A", IF(OR(J94="N/A",K94="N/A"),"N/A", IF(J94&gt;VALUE(MID(K94,1,2)), "No", IF(J94&lt;-1*VALUE(MID(K94,1,2)), "No", "Yes"))))</f>
        <v>Yes</v>
      </c>
    </row>
    <row r="95" spans="1:12" x14ac:dyDescent="0.2">
      <c r="A95" s="2" t="s">
        <v>8</v>
      </c>
      <c r="B95" s="48" t="s">
        <v>285</v>
      </c>
      <c r="C95" s="13">
        <v>6.6550318915000002</v>
      </c>
      <c r="D95" s="44" t="str">
        <f>IF($B95="N/A","N/A",IF(C95&gt;10,"No",IF(C95&lt;5,"No","Yes")))</f>
        <v>Yes</v>
      </c>
      <c r="E95" s="13">
        <v>6.5143549279000004</v>
      </c>
      <c r="F95" s="44" t="str">
        <f>IF($B95="N/A","N/A",IF(E95&gt;10,"No",IF(E95&lt;5,"No","Yes")))</f>
        <v>Yes</v>
      </c>
      <c r="G95" s="13">
        <v>6.4904819323999998</v>
      </c>
      <c r="H95" s="44" t="str">
        <f t="shared" ref="H95:H98" si="34">IF($B95="N/A","N/A",IF(G95&gt;10,"No",IF(G95&lt;5,"No","Yes")))</f>
        <v>Yes</v>
      </c>
      <c r="I95" s="12">
        <v>-2.11</v>
      </c>
      <c r="J95" s="12">
        <v>-0.36599999999999999</v>
      </c>
      <c r="K95" s="48" t="s">
        <v>738</v>
      </c>
      <c r="L95" s="9" t="str">
        <f t="shared" si="30"/>
        <v>Yes</v>
      </c>
    </row>
    <row r="96" spans="1:12" x14ac:dyDescent="0.2">
      <c r="A96" s="2" t="s">
        <v>149</v>
      </c>
      <c r="B96" s="48" t="s">
        <v>285</v>
      </c>
      <c r="C96" s="13">
        <v>5.9323963024999999</v>
      </c>
      <c r="D96" s="44" t="str">
        <f>IF($B96="N/A","N/A",IF(C96&gt;10,"No",IF(C96&lt;5,"No","Yes")))</f>
        <v>Yes</v>
      </c>
      <c r="E96" s="13">
        <v>5.8301808957999999</v>
      </c>
      <c r="F96" s="44" t="str">
        <f t="shared" ref="F96:F98" si="35">IF($B96="N/A","N/A",IF(E96&gt;10,"No",IF(E96&lt;5,"No","Yes")))</f>
        <v>Yes</v>
      </c>
      <c r="G96" s="13">
        <v>5.8605874081999998</v>
      </c>
      <c r="H96" s="44" t="str">
        <f t="shared" si="34"/>
        <v>Yes</v>
      </c>
      <c r="I96" s="12">
        <v>-1.72</v>
      </c>
      <c r="J96" s="12">
        <v>0.52149999999999996</v>
      </c>
      <c r="K96" s="48" t="s">
        <v>738</v>
      </c>
      <c r="L96" s="9" t="str">
        <f t="shared" si="30"/>
        <v>Yes</v>
      </c>
    </row>
    <row r="97" spans="1:12" x14ac:dyDescent="0.2">
      <c r="A97" s="2" t="s">
        <v>150</v>
      </c>
      <c r="B97" s="48" t="s">
        <v>285</v>
      </c>
      <c r="C97" s="13">
        <v>5.8600881089000003</v>
      </c>
      <c r="D97" s="44" t="str">
        <f>IF($B97="N/A","N/A",IF(C97&gt;10,"No",IF(C97&lt;5,"No","Yes")))</f>
        <v>Yes</v>
      </c>
      <c r="E97" s="13">
        <v>5.7810292014</v>
      </c>
      <c r="F97" s="44" t="str">
        <f t="shared" si="35"/>
        <v>Yes</v>
      </c>
      <c r="G97" s="13">
        <v>5.6942987363000004</v>
      </c>
      <c r="H97" s="44" t="str">
        <f t="shared" si="34"/>
        <v>Yes</v>
      </c>
      <c r="I97" s="12">
        <v>-1.35</v>
      </c>
      <c r="J97" s="12">
        <v>-1.5</v>
      </c>
      <c r="K97" s="48" t="s">
        <v>738</v>
      </c>
      <c r="L97" s="9" t="str">
        <f t="shared" si="30"/>
        <v>Yes</v>
      </c>
    </row>
    <row r="98" spans="1:12" x14ac:dyDescent="0.2">
      <c r="A98" s="2" t="s">
        <v>151</v>
      </c>
      <c r="B98" s="48" t="s">
        <v>285</v>
      </c>
      <c r="C98" s="13">
        <v>6.6684222977000003</v>
      </c>
      <c r="D98" s="44" t="str">
        <f>IF($B98="N/A","N/A",IF(C98&gt;10,"No",IF(C98&lt;5,"No","Yes")))</f>
        <v>Yes</v>
      </c>
      <c r="E98" s="13">
        <v>6.5371753573999998</v>
      </c>
      <c r="F98" s="44" t="str">
        <f t="shared" si="35"/>
        <v>Yes</v>
      </c>
      <c r="G98" s="13">
        <v>6.5078943587999998</v>
      </c>
      <c r="H98" s="44" t="str">
        <f t="shared" si="34"/>
        <v>Yes</v>
      </c>
      <c r="I98" s="12">
        <v>-1.97</v>
      </c>
      <c r="J98" s="12">
        <v>-0.44800000000000001</v>
      </c>
      <c r="K98" s="48" t="s">
        <v>738</v>
      </c>
      <c r="L98" s="9" t="str">
        <f t="shared" si="30"/>
        <v>Yes</v>
      </c>
    </row>
    <row r="99" spans="1:12" x14ac:dyDescent="0.2">
      <c r="A99" s="2" t="s">
        <v>963</v>
      </c>
      <c r="B99" s="48" t="s">
        <v>213</v>
      </c>
      <c r="C99" s="1">
        <v>1940</v>
      </c>
      <c r="D99" s="11" t="str">
        <f t="shared" ref="D99:D110" si="36">IF($B99="N/A","N/A",IF(C99&gt;10,"No",IF(C99&lt;-10,"No","Yes")))</f>
        <v>N/A</v>
      </c>
      <c r="E99" s="1">
        <v>1918</v>
      </c>
      <c r="F99" s="11" t="str">
        <f t="shared" ref="F99:F110" si="37">IF($B99="N/A","N/A",IF(E99&gt;10,"No",IF(E99&lt;-10,"No","Yes")))</f>
        <v>N/A</v>
      </c>
      <c r="G99" s="1">
        <v>1720</v>
      </c>
      <c r="H99" s="11" t="str">
        <f t="shared" ref="H99:H110" si="38">IF($B99="N/A","N/A",IF(G99&gt;10,"No",IF(G99&lt;-10,"No","Yes")))</f>
        <v>N/A</v>
      </c>
      <c r="I99" s="12">
        <v>-1.1299999999999999</v>
      </c>
      <c r="J99" s="12">
        <v>-10.3</v>
      </c>
      <c r="K99" s="45" t="s">
        <v>737</v>
      </c>
      <c r="L99" s="9" t="str">
        <f t="shared" si="30"/>
        <v>No</v>
      </c>
    </row>
    <row r="100" spans="1:12" x14ac:dyDescent="0.2">
      <c r="A100" s="2" t="s">
        <v>964</v>
      </c>
      <c r="B100" s="48" t="s">
        <v>213</v>
      </c>
      <c r="C100" s="1">
        <v>1911</v>
      </c>
      <c r="D100" s="11" t="str">
        <f t="shared" si="36"/>
        <v>N/A</v>
      </c>
      <c r="E100" s="1">
        <v>1778</v>
      </c>
      <c r="F100" s="11" t="str">
        <f t="shared" si="37"/>
        <v>N/A</v>
      </c>
      <c r="G100" s="1">
        <v>1905</v>
      </c>
      <c r="H100" s="11" t="str">
        <f t="shared" si="38"/>
        <v>N/A</v>
      </c>
      <c r="I100" s="12">
        <v>-6.96</v>
      </c>
      <c r="J100" s="12">
        <v>7.1429999999999998</v>
      </c>
      <c r="K100" s="45" t="s">
        <v>737</v>
      </c>
      <c r="L100" s="9" t="str">
        <f t="shared" si="30"/>
        <v>Yes</v>
      </c>
    </row>
    <row r="101" spans="1:12" x14ac:dyDescent="0.2">
      <c r="A101" s="2" t="s">
        <v>1</v>
      </c>
      <c r="B101" s="48" t="s">
        <v>213</v>
      </c>
      <c r="C101" s="13">
        <v>99.689342576000001</v>
      </c>
      <c r="D101" s="11" t="str">
        <f t="shared" si="36"/>
        <v>N/A</v>
      </c>
      <c r="E101" s="13">
        <v>99.711672649999997</v>
      </c>
      <c r="F101" s="11" t="str">
        <f t="shared" si="37"/>
        <v>N/A</v>
      </c>
      <c r="G101" s="13">
        <v>99.619103172999999</v>
      </c>
      <c r="H101" s="11" t="str">
        <f t="shared" si="38"/>
        <v>N/A</v>
      </c>
      <c r="I101" s="12">
        <v>2.24E-2</v>
      </c>
      <c r="J101" s="12">
        <v>-9.2999999999999999E-2</v>
      </c>
      <c r="K101" s="48" t="s">
        <v>738</v>
      </c>
      <c r="L101" s="9" t="str">
        <f t="shared" si="30"/>
        <v>Yes</v>
      </c>
    </row>
    <row r="102" spans="1:12" x14ac:dyDescent="0.2">
      <c r="A102" s="2" t="s">
        <v>69</v>
      </c>
      <c r="B102" s="48" t="s">
        <v>213</v>
      </c>
      <c r="C102" s="13">
        <v>98.564552598000006</v>
      </c>
      <c r="D102" s="11" t="str">
        <f t="shared" si="36"/>
        <v>N/A</v>
      </c>
      <c r="E102" s="13">
        <v>98.640458785000007</v>
      </c>
      <c r="F102" s="11" t="str">
        <f t="shared" si="37"/>
        <v>N/A</v>
      </c>
      <c r="G102" s="13">
        <v>98.628335211999996</v>
      </c>
      <c r="H102" s="11" t="str">
        <f t="shared" si="38"/>
        <v>N/A</v>
      </c>
      <c r="I102" s="12">
        <v>7.6999999999999999E-2</v>
      </c>
      <c r="J102" s="12">
        <v>-1.2E-2</v>
      </c>
      <c r="K102" s="48" t="s">
        <v>738</v>
      </c>
      <c r="L102" s="9" t="str">
        <f t="shared" si="30"/>
        <v>Yes</v>
      </c>
    </row>
    <row r="103" spans="1:12" x14ac:dyDescent="0.2">
      <c r="A103" s="4" t="s">
        <v>70</v>
      </c>
      <c r="B103" s="48" t="s">
        <v>213</v>
      </c>
      <c r="C103" s="1">
        <v>211358</v>
      </c>
      <c r="D103" s="11" t="str">
        <f t="shared" si="36"/>
        <v>N/A</v>
      </c>
      <c r="E103" s="1">
        <v>216122</v>
      </c>
      <c r="F103" s="11" t="str">
        <f t="shared" si="37"/>
        <v>N/A</v>
      </c>
      <c r="G103" s="1">
        <v>217304</v>
      </c>
      <c r="H103" s="11" t="str">
        <f t="shared" si="38"/>
        <v>N/A</v>
      </c>
      <c r="I103" s="12">
        <v>2.254</v>
      </c>
      <c r="J103" s="12">
        <v>0.54690000000000005</v>
      </c>
      <c r="K103" s="48" t="s">
        <v>737</v>
      </c>
      <c r="L103" s="9" t="str">
        <f t="shared" si="30"/>
        <v>Yes</v>
      </c>
    </row>
    <row r="104" spans="1:12" x14ac:dyDescent="0.2">
      <c r="A104" s="2" t="s">
        <v>689</v>
      </c>
      <c r="B104" s="48" t="s">
        <v>213</v>
      </c>
      <c r="C104" s="13">
        <v>1.5580200418000001</v>
      </c>
      <c r="D104" s="11" t="str">
        <f t="shared" si="36"/>
        <v>N/A</v>
      </c>
      <c r="E104" s="13">
        <v>1.6837712033000001</v>
      </c>
      <c r="F104" s="11" t="str">
        <f t="shared" si="37"/>
        <v>N/A</v>
      </c>
      <c r="G104" s="13">
        <v>1.8264735117999999</v>
      </c>
      <c r="H104" s="11" t="str">
        <f t="shared" si="38"/>
        <v>N/A</v>
      </c>
      <c r="I104" s="12">
        <v>8.0709999999999997</v>
      </c>
      <c r="J104" s="12">
        <v>8.4749999999999996</v>
      </c>
      <c r="K104" s="48" t="s">
        <v>738</v>
      </c>
      <c r="L104" s="9" t="str">
        <f t="shared" ref="L104:L110" si="39">IF(J104="Div by 0", "N/A", IF(K104="N/A","N/A", IF(J104&gt;VALUE(MID(K104,1,2)), "No", IF(J104&lt;-1*VALUE(MID(K104,1,2)), "No", "Yes"))))</f>
        <v>Yes</v>
      </c>
    </row>
    <row r="105" spans="1:12" x14ac:dyDescent="0.2">
      <c r="A105" s="2" t="s">
        <v>688</v>
      </c>
      <c r="B105" s="48" t="s">
        <v>213</v>
      </c>
      <c r="C105" s="13">
        <v>7.7361632869000001</v>
      </c>
      <c r="D105" s="11" t="str">
        <f t="shared" si="36"/>
        <v>N/A</v>
      </c>
      <c r="E105" s="13">
        <v>7.4494961178999999</v>
      </c>
      <c r="F105" s="11" t="str">
        <f t="shared" si="37"/>
        <v>N/A</v>
      </c>
      <c r="G105" s="13">
        <v>6.6643964216000002</v>
      </c>
      <c r="H105" s="11" t="str">
        <f t="shared" si="38"/>
        <v>N/A</v>
      </c>
      <c r="I105" s="12">
        <v>-3.71</v>
      </c>
      <c r="J105" s="12">
        <v>-10.5</v>
      </c>
      <c r="K105" s="48" t="s">
        <v>738</v>
      </c>
      <c r="L105" s="9" t="str">
        <f t="shared" si="39"/>
        <v>Yes</v>
      </c>
    </row>
    <row r="106" spans="1:12" x14ac:dyDescent="0.2">
      <c r="A106" s="2" t="s">
        <v>687</v>
      </c>
      <c r="B106" s="48" t="s">
        <v>213</v>
      </c>
      <c r="C106" s="13">
        <v>90.705816670999994</v>
      </c>
      <c r="D106" s="11" t="str">
        <f t="shared" si="36"/>
        <v>N/A</v>
      </c>
      <c r="E106" s="13">
        <v>90.866732678999995</v>
      </c>
      <c r="F106" s="11" t="str">
        <f t="shared" si="37"/>
        <v>N/A</v>
      </c>
      <c r="G106" s="13">
        <v>91.509130067000001</v>
      </c>
      <c r="H106" s="11" t="str">
        <f t="shared" si="38"/>
        <v>N/A</v>
      </c>
      <c r="I106" s="12">
        <v>0.1774</v>
      </c>
      <c r="J106" s="12">
        <v>0.70699999999999996</v>
      </c>
      <c r="K106" s="48" t="s">
        <v>738</v>
      </c>
      <c r="L106" s="9" t="str">
        <f t="shared" si="39"/>
        <v>Yes</v>
      </c>
    </row>
    <row r="107" spans="1:12" ht="25.5" x14ac:dyDescent="0.2">
      <c r="A107" s="4" t="s">
        <v>965</v>
      </c>
      <c r="B107" s="48" t="s">
        <v>213</v>
      </c>
      <c r="C107" s="13">
        <v>53.721417062</v>
      </c>
      <c r="D107" s="11" t="str">
        <f t="shared" si="36"/>
        <v>N/A</v>
      </c>
      <c r="E107" s="13">
        <v>53.364696795</v>
      </c>
      <c r="F107" s="11" t="str">
        <f t="shared" si="37"/>
        <v>N/A</v>
      </c>
      <c r="G107" s="13">
        <v>52.944658955999998</v>
      </c>
      <c r="H107" s="11" t="str">
        <f t="shared" si="38"/>
        <v>N/A</v>
      </c>
      <c r="I107" s="12">
        <v>-0.66400000000000003</v>
      </c>
      <c r="J107" s="12">
        <v>-0.78700000000000003</v>
      </c>
      <c r="K107" s="48" t="s">
        <v>738</v>
      </c>
      <c r="L107" s="9" t="str">
        <f t="shared" si="39"/>
        <v>Yes</v>
      </c>
    </row>
    <row r="108" spans="1:12" ht="25.5" x14ac:dyDescent="0.2">
      <c r="A108" s="4" t="s">
        <v>966</v>
      </c>
      <c r="B108" s="48" t="s">
        <v>213</v>
      </c>
      <c r="C108" s="13">
        <v>44.935525194</v>
      </c>
      <c r="D108" s="11" t="str">
        <f t="shared" si="36"/>
        <v>N/A</v>
      </c>
      <c r="E108" s="13">
        <v>45.307768600999999</v>
      </c>
      <c r="F108" s="11" t="str">
        <f t="shared" si="37"/>
        <v>N/A</v>
      </c>
      <c r="G108" s="13">
        <v>45.748538443999998</v>
      </c>
      <c r="H108" s="11" t="str">
        <f t="shared" si="38"/>
        <v>N/A</v>
      </c>
      <c r="I108" s="12">
        <v>0.82840000000000003</v>
      </c>
      <c r="J108" s="12">
        <v>0.9728</v>
      </c>
      <c r="K108" s="48" t="s">
        <v>738</v>
      </c>
      <c r="L108" s="9" t="str">
        <f t="shared" si="39"/>
        <v>Yes</v>
      </c>
    </row>
    <row r="109" spans="1:12" ht="25.5" x14ac:dyDescent="0.2">
      <c r="A109" s="4" t="s">
        <v>967</v>
      </c>
      <c r="B109" s="48" t="s">
        <v>213</v>
      </c>
      <c r="C109" s="13">
        <v>0.55079204250000002</v>
      </c>
      <c r="D109" s="11" t="str">
        <f t="shared" si="36"/>
        <v>N/A</v>
      </c>
      <c r="E109" s="13">
        <v>0.53540238559999997</v>
      </c>
      <c r="F109" s="11" t="str">
        <f t="shared" si="37"/>
        <v>N/A</v>
      </c>
      <c r="G109" s="13">
        <v>0.55066798419999996</v>
      </c>
      <c r="H109" s="11" t="str">
        <f t="shared" si="38"/>
        <v>N/A</v>
      </c>
      <c r="I109" s="12">
        <v>-2.79</v>
      </c>
      <c r="J109" s="12">
        <v>2.851</v>
      </c>
      <c r="K109" s="48" t="s">
        <v>738</v>
      </c>
      <c r="L109" s="9" t="str">
        <f t="shared" si="39"/>
        <v>Yes</v>
      </c>
    </row>
    <row r="110" spans="1:12" ht="25.5" x14ac:dyDescent="0.2">
      <c r="A110" s="4" t="s">
        <v>968</v>
      </c>
      <c r="B110" s="48" t="s">
        <v>213</v>
      </c>
      <c r="C110" s="13">
        <v>0.79226570139999997</v>
      </c>
      <c r="D110" s="11" t="str">
        <f t="shared" si="36"/>
        <v>N/A</v>
      </c>
      <c r="E110" s="13">
        <v>0.79213221810000001</v>
      </c>
      <c r="F110" s="11" t="str">
        <f t="shared" si="37"/>
        <v>N/A</v>
      </c>
      <c r="G110" s="13">
        <v>0.75613461550000005</v>
      </c>
      <c r="H110" s="11" t="str">
        <f t="shared" si="38"/>
        <v>N/A</v>
      </c>
      <c r="I110" s="12">
        <v>-1.7000000000000001E-2</v>
      </c>
      <c r="J110" s="12">
        <v>-4.54</v>
      </c>
      <c r="K110" s="48" t="s">
        <v>738</v>
      </c>
      <c r="L110" s="9" t="str">
        <f t="shared" si="39"/>
        <v>Yes</v>
      </c>
    </row>
    <row r="111" spans="1:12" x14ac:dyDescent="0.2">
      <c r="A111" s="2" t="s">
        <v>969</v>
      </c>
      <c r="B111" s="48" t="s">
        <v>286</v>
      </c>
      <c r="C111" s="13">
        <v>99.918965708000002</v>
      </c>
      <c r="D111" s="44" t="str">
        <f>IF($B111="N/A","N/A",IF(C111&gt;=99,"Yes","No"))</f>
        <v>Yes</v>
      </c>
      <c r="E111" s="13">
        <v>99.930929685999999</v>
      </c>
      <c r="F111" s="44" t="str">
        <f>IF($B111="N/A","N/A",IF(E111&gt;=99,"Yes","No"))</f>
        <v>Yes</v>
      </c>
      <c r="G111" s="13">
        <v>99.940412172999999</v>
      </c>
      <c r="H111" s="44" t="str">
        <f>IF($B111="N/A","N/A",IF(G111&gt;=99,"Yes","No"))</f>
        <v>Yes</v>
      </c>
      <c r="I111" s="12">
        <v>1.2E-2</v>
      </c>
      <c r="J111" s="12">
        <v>9.4999999999999998E-3</v>
      </c>
      <c r="K111" s="48" t="s">
        <v>737</v>
      </c>
      <c r="L111" s="9" t="str">
        <f t="shared" ref="L111:L145" si="40">IF(J111="Div by 0", "N/A", IF(K111="N/A","N/A", IF(J111&gt;VALUE(MID(K111,1,2)), "No", IF(J111&lt;-1*VALUE(MID(K111,1,2)), "No", "Yes"))))</f>
        <v>Yes</v>
      </c>
    </row>
    <row r="112" spans="1:12" x14ac:dyDescent="0.2">
      <c r="A112" s="2" t="s">
        <v>970</v>
      </c>
      <c r="B112" s="48" t="s">
        <v>213</v>
      </c>
      <c r="C112" s="13">
        <v>11.179214479000001</v>
      </c>
      <c r="D112" s="44" t="str">
        <f>IF($B112="N/A","N/A",IF(C112&gt;10,"No",IF(C112&lt;-10,"No","Yes")))</f>
        <v>N/A</v>
      </c>
      <c r="E112" s="13">
        <v>11.141717585</v>
      </c>
      <c r="F112" s="44" t="str">
        <f>IF($B112="N/A","N/A",IF(E112&gt;10,"No",IF(E112&lt;-10,"No","Yes")))</f>
        <v>N/A</v>
      </c>
      <c r="G112" s="13">
        <v>11.142992712</v>
      </c>
      <c r="H112" s="44" t="str">
        <f>IF($B112="N/A","N/A",IF(G112&gt;10,"No",IF(G112&lt;-10,"No","Yes")))</f>
        <v>N/A</v>
      </c>
      <c r="I112" s="12">
        <v>-0.33500000000000002</v>
      </c>
      <c r="J112" s="12">
        <v>1.14E-2</v>
      </c>
      <c r="K112" s="48" t="s">
        <v>737</v>
      </c>
      <c r="L112" s="9" t="str">
        <f t="shared" si="40"/>
        <v>Yes</v>
      </c>
    </row>
    <row r="113" spans="1:12" x14ac:dyDescent="0.2">
      <c r="A113" s="3" t="s">
        <v>971</v>
      </c>
      <c r="B113" s="48" t="s">
        <v>280</v>
      </c>
      <c r="C113" s="8">
        <v>99.684086527999995</v>
      </c>
      <c r="D113" s="44" t="str">
        <f>IF($B113="N/A","N/A",IF(C113&gt;=98,"Yes","No"))</f>
        <v>Yes</v>
      </c>
      <c r="E113" s="8">
        <v>99.681795437999995</v>
      </c>
      <c r="F113" s="44" t="str">
        <f>IF($B113="N/A","N/A",IF(E113&gt;=98,"Yes","No"))</f>
        <v>Yes</v>
      </c>
      <c r="G113" s="8">
        <v>99.702852050000004</v>
      </c>
      <c r="H113" s="44" t="str">
        <f>IF($B113="N/A","N/A",IF(G113&gt;=98,"Yes","No"))</f>
        <v>Yes</v>
      </c>
      <c r="I113" s="12">
        <v>-2E-3</v>
      </c>
      <c r="J113" s="12">
        <v>2.1100000000000001E-2</v>
      </c>
      <c r="K113" s="45" t="s">
        <v>737</v>
      </c>
      <c r="L113" s="9" t="str">
        <f t="shared" si="40"/>
        <v>Yes</v>
      </c>
    </row>
    <row r="114" spans="1:12" x14ac:dyDescent="0.2">
      <c r="A114" s="3" t="s">
        <v>972</v>
      </c>
      <c r="B114" s="48" t="s">
        <v>287</v>
      </c>
      <c r="C114" s="8">
        <v>93.920977655000002</v>
      </c>
      <c r="D114" s="44" t="str">
        <f>IF($B114="N/A","N/A",IF(C114&gt;=80,"Yes","No"))</f>
        <v>Yes</v>
      </c>
      <c r="E114" s="8">
        <v>94.468025014000006</v>
      </c>
      <c r="F114" s="44" t="str">
        <f>IF($B114="N/A","N/A",IF(E114&gt;=80,"Yes","No"))</f>
        <v>Yes</v>
      </c>
      <c r="G114" s="8">
        <v>94.881509351000005</v>
      </c>
      <c r="H114" s="44" t="str">
        <f>IF($B114="N/A","N/A",IF(G114&gt;=80,"Yes","No"))</f>
        <v>Yes</v>
      </c>
      <c r="I114" s="12">
        <v>0.58250000000000002</v>
      </c>
      <c r="J114" s="12">
        <v>0.43769999999999998</v>
      </c>
      <c r="K114" s="45" t="s">
        <v>737</v>
      </c>
      <c r="L114" s="9" t="str">
        <f t="shared" si="40"/>
        <v>Yes</v>
      </c>
    </row>
    <row r="115" spans="1:12" ht="25.5" x14ac:dyDescent="0.2">
      <c r="A115" s="2" t="s">
        <v>973</v>
      </c>
      <c r="B115" s="48" t="s">
        <v>288</v>
      </c>
      <c r="C115" s="13">
        <v>99.980810876999996</v>
      </c>
      <c r="D115" s="44" t="str">
        <f>IF($B115="N/A","N/A",IF(C115&gt;=100,"Yes","No"))</f>
        <v>No</v>
      </c>
      <c r="E115" s="13">
        <v>99.985144210000001</v>
      </c>
      <c r="F115" s="44" t="str">
        <f t="shared" ref="F115:F116" si="41">IF($B115="N/A","N/A",IF(E115&gt;=100,"Yes","No"))</f>
        <v>No</v>
      </c>
      <c r="G115" s="13">
        <v>99.981472009000001</v>
      </c>
      <c r="H115" s="44" t="str">
        <f t="shared" ref="H115:H116" si="42">IF($B115="N/A","N/A",IF(G115&gt;=100,"Yes","No"))</f>
        <v>No</v>
      </c>
      <c r="I115" s="12">
        <v>4.3E-3</v>
      </c>
      <c r="J115" s="12">
        <v>-4.0000000000000001E-3</v>
      </c>
      <c r="K115" s="45" t="s">
        <v>736</v>
      </c>
      <c r="L115" s="9" t="str">
        <f t="shared" si="40"/>
        <v>Yes</v>
      </c>
    </row>
    <row r="116" spans="1:12" ht="25.5" x14ac:dyDescent="0.2">
      <c r="A116" s="3" t="s">
        <v>974</v>
      </c>
      <c r="B116" s="48" t="s">
        <v>288</v>
      </c>
      <c r="C116" s="13">
        <v>99.980297230000005</v>
      </c>
      <c r="D116" s="44" t="str">
        <f>IF($B116="N/A","N/A",IF(C116&gt;=100,"Yes","No"))</f>
        <v>No</v>
      </c>
      <c r="E116" s="13">
        <v>99.984091632000002</v>
      </c>
      <c r="F116" s="44" t="str">
        <f t="shared" si="41"/>
        <v>No</v>
      </c>
      <c r="G116" s="13">
        <v>99.970885914999997</v>
      </c>
      <c r="H116" s="44" t="str">
        <f t="shared" si="42"/>
        <v>No</v>
      </c>
      <c r="I116" s="12">
        <v>3.8E-3</v>
      </c>
      <c r="J116" s="12">
        <v>-1.2999999999999999E-2</v>
      </c>
      <c r="K116" s="45" t="s">
        <v>736</v>
      </c>
      <c r="L116" s="9" t="str">
        <f t="shared" si="40"/>
        <v>Yes</v>
      </c>
    </row>
    <row r="117" spans="1:12" ht="25.5" x14ac:dyDescent="0.2">
      <c r="A117" s="2" t="s">
        <v>975</v>
      </c>
      <c r="B117" s="48" t="s">
        <v>213</v>
      </c>
      <c r="C117" s="13">
        <v>92.947157837999995</v>
      </c>
      <c r="D117" s="36" t="s">
        <v>739</v>
      </c>
      <c r="E117" s="13">
        <v>79.154675264000005</v>
      </c>
      <c r="F117" s="36" t="s">
        <v>739</v>
      </c>
      <c r="G117" s="13">
        <v>79.236893179000006</v>
      </c>
      <c r="H117" s="44" t="str">
        <f>IF($B117="N/A","N/A",IF(G117&lt;100,"No",IF(G117=100,"No","Yes")))</f>
        <v>N/A</v>
      </c>
      <c r="I117" s="12">
        <v>-14.8</v>
      </c>
      <c r="J117" s="12">
        <v>0.10390000000000001</v>
      </c>
      <c r="K117" s="45" t="s">
        <v>736</v>
      </c>
      <c r="L117" s="9" t="str">
        <f t="shared" si="40"/>
        <v>Yes</v>
      </c>
    </row>
    <row r="118" spans="1:12" ht="25.5" x14ac:dyDescent="0.2">
      <c r="A118" s="2" t="s">
        <v>976</v>
      </c>
      <c r="B118" s="35" t="s">
        <v>213</v>
      </c>
      <c r="C118" s="13">
        <v>99.988177406000005</v>
      </c>
      <c r="D118" s="44" t="str">
        <f>IF($B118="N/A","N/A",IF(C118&gt;10,"No",IF(C118&lt;-10,"No","Yes")))</f>
        <v>N/A</v>
      </c>
      <c r="E118" s="13">
        <v>99.988636364000001</v>
      </c>
      <c r="F118" s="44" t="str">
        <f>IF($B118="N/A","N/A",IF(E118&gt;10,"No",IF(E118&lt;-10,"No","Yes")))</f>
        <v>N/A</v>
      </c>
      <c r="G118" s="13">
        <v>81.858334200000002</v>
      </c>
      <c r="H118" s="44" t="str">
        <f>IF($B118="N/A","N/A",IF(G118&gt;10,"No",IF(G118&lt;-10,"No","Yes")))</f>
        <v>N/A</v>
      </c>
      <c r="I118" s="12">
        <v>5.0000000000000001E-4</v>
      </c>
      <c r="J118" s="12">
        <v>-18.100000000000001</v>
      </c>
      <c r="K118" s="45" t="s">
        <v>736</v>
      </c>
      <c r="L118" s="9" t="str">
        <f>IF(J118="Div by 0", "N/A", IF(OR(J118="N/A",K118="N/A"),"N/A", IF(J118&gt;VALUE(MID(K118,1,2)), "No", IF(J118&lt;-1*VALUE(MID(K118,1,2)), "No", "Yes"))))</f>
        <v>Yes</v>
      </c>
    </row>
    <row r="119" spans="1:12" x14ac:dyDescent="0.2">
      <c r="A119" s="7" t="s">
        <v>100</v>
      </c>
      <c r="B119" s="35" t="s">
        <v>213</v>
      </c>
      <c r="C119" s="36">
        <v>135745</v>
      </c>
      <c r="D119" s="44" t="str">
        <f t="shared" ref="D119:D145" si="43">IF($B119="N/A","N/A",IF(C119&gt;10,"No",IF(C119&lt;-10,"No","Yes")))</f>
        <v>N/A</v>
      </c>
      <c r="E119" s="36">
        <v>137541</v>
      </c>
      <c r="F119" s="44" t="str">
        <f t="shared" ref="F119:F145" si="44">IF($B119="N/A","N/A",IF(E119&gt;10,"No",IF(E119&lt;-10,"No","Yes")))</f>
        <v>N/A</v>
      </c>
      <c r="G119" s="36">
        <v>137612</v>
      </c>
      <c r="H119" s="44" t="str">
        <f t="shared" ref="H119:H145" si="45">IF($B119="N/A","N/A",IF(G119&gt;10,"No",IF(G119&lt;-10,"No","Yes")))</f>
        <v>N/A</v>
      </c>
      <c r="I119" s="12">
        <v>1.323</v>
      </c>
      <c r="J119" s="12">
        <v>5.16E-2</v>
      </c>
      <c r="K119" s="45" t="s">
        <v>737</v>
      </c>
      <c r="L119" s="9" t="str">
        <f t="shared" si="40"/>
        <v>Yes</v>
      </c>
    </row>
    <row r="120" spans="1:12" x14ac:dyDescent="0.2">
      <c r="A120" s="2" t="s">
        <v>977</v>
      </c>
      <c r="B120" s="35" t="s">
        <v>213</v>
      </c>
      <c r="C120" s="36">
        <v>34871</v>
      </c>
      <c r="D120" s="44" t="str">
        <f t="shared" si="43"/>
        <v>N/A</v>
      </c>
      <c r="E120" s="36">
        <v>35246</v>
      </c>
      <c r="F120" s="44" t="str">
        <f t="shared" si="44"/>
        <v>N/A</v>
      </c>
      <c r="G120" s="36">
        <v>35507</v>
      </c>
      <c r="H120" s="44" t="str">
        <f t="shared" si="45"/>
        <v>N/A</v>
      </c>
      <c r="I120" s="12">
        <v>1.075</v>
      </c>
      <c r="J120" s="12">
        <v>0.74050000000000005</v>
      </c>
      <c r="K120" s="45" t="s">
        <v>737</v>
      </c>
      <c r="L120" s="9" t="str">
        <f t="shared" si="40"/>
        <v>Yes</v>
      </c>
    </row>
    <row r="121" spans="1:12" x14ac:dyDescent="0.2">
      <c r="A121" s="2" t="s">
        <v>978</v>
      </c>
      <c r="B121" s="35" t="s">
        <v>213</v>
      </c>
      <c r="C121" s="36">
        <v>5066</v>
      </c>
      <c r="D121" s="44" t="str">
        <f t="shared" si="43"/>
        <v>N/A</v>
      </c>
      <c r="E121" s="36">
        <v>5040</v>
      </c>
      <c r="F121" s="44" t="str">
        <f t="shared" si="44"/>
        <v>N/A</v>
      </c>
      <c r="G121" s="36">
        <v>4958</v>
      </c>
      <c r="H121" s="44" t="str">
        <f t="shared" si="45"/>
        <v>N/A</v>
      </c>
      <c r="I121" s="12">
        <v>-0.51300000000000001</v>
      </c>
      <c r="J121" s="12">
        <v>-1.63</v>
      </c>
      <c r="K121" s="45" t="s">
        <v>737</v>
      </c>
      <c r="L121" s="9" t="str">
        <f t="shared" si="40"/>
        <v>Yes</v>
      </c>
    </row>
    <row r="122" spans="1:12" x14ac:dyDescent="0.2">
      <c r="A122" s="2" t="s">
        <v>979</v>
      </c>
      <c r="B122" s="35" t="s">
        <v>213</v>
      </c>
      <c r="C122" s="36">
        <v>48964</v>
      </c>
      <c r="D122" s="44" t="str">
        <f t="shared" si="43"/>
        <v>N/A</v>
      </c>
      <c r="E122" s="36">
        <v>49520</v>
      </c>
      <c r="F122" s="44" t="str">
        <f t="shared" si="44"/>
        <v>N/A</v>
      </c>
      <c r="G122" s="36">
        <v>48873</v>
      </c>
      <c r="H122" s="44" t="str">
        <f t="shared" si="45"/>
        <v>N/A</v>
      </c>
      <c r="I122" s="12">
        <v>1.1359999999999999</v>
      </c>
      <c r="J122" s="12">
        <v>-1.31</v>
      </c>
      <c r="K122" s="45" t="s">
        <v>737</v>
      </c>
      <c r="L122" s="9" t="str">
        <f t="shared" si="40"/>
        <v>Yes</v>
      </c>
    </row>
    <row r="123" spans="1:12" x14ac:dyDescent="0.2">
      <c r="A123" s="2" t="s">
        <v>980</v>
      </c>
      <c r="B123" s="35" t="s">
        <v>213</v>
      </c>
      <c r="C123" s="36">
        <v>46844</v>
      </c>
      <c r="D123" s="44" t="str">
        <f t="shared" si="43"/>
        <v>N/A</v>
      </c>
      <c r="E123" s="36">
        <v>47735</v>
      </c>
      <c r="F123" s="44" t="str">
        <f t="shared" si="44"/>
        <v>N/A</v>
      </c>
      <c r="G123" s="36">
        <v>48274</v>
      </c>
      <c r="H123" s="44" t="str">
        <f t="shared" si="45"/>
        <v>N/A</v>
      </c>
      <c r="I123" s="12">
        <v>1.9019999999999999</v>
      </c>
      <c r="J123" s="12">
        <v>1.129</v>
      </c>
      <c r="K123" s="45" t="s">
        <v>737</v>
      </c>
      <c r="L123" s="9" t="str">
        <f t="shared" si="40"/>
        <v>Yes</v>
      </c>
    </row>
    <row r="124" spans="1:12" x14ac:dyDescent="0.2">
      <c r="A124" s="2" t="s">
        <v>981</v>
      </c>
      <c r="B124" s="35" t="s">
        <v>213</v>
      </c>
      <c r="C124" s="36">
        <v>0</v>
      </c>
      <c r="D124" s="44" t="str">
        <f t="shared" si="43"/>
        <v>N/A</v>
      </c>
      <c r="E124" s="36">
        <v>0</v>
      </c>
      <c r="F124" s="44" t="str">
        <f t="shared" si="44"/>
        <v>N/A</v>
      </c>
      <c r="G124" s="36">
        <v>0</v>
      </c>
      <c r="H124" s="44" t="str">
        <f t="shared" si="45"/>
        <v>N/A</v>
      </c>
      <c r="I124" s="12" t="s">
        <v>1745</v>
      </c>
      <c r="J124" s="12" t="s">
        <v>1745</v>
      </c>
      <c r="K124" s="45" t="s">
        <v>737</v>
      </c>
      <c r="L124" s="9" t="str">
        <f t="shared" si="40"/>
        <v>N/A</v>
      </c>
    </row>
    <row r="125" spans="1:12" x14ac:dyDescent="0.2">
      <c r="A125" s="7" t="s">
        <v>101</v>
      </c>
      <c r="B125" s="35" t="s">
        <v>213</v>
      </c>
      <c r="C125" s="36">
        <v>214380</v>
      </c>
      <c r="D125" s="44" t="str">
        <f t="shared" si="43"/>
        <v>N/A</v>
      </c>
      <c r="E125" s="36">
        <v>219634</v>
      </c>
      <c r="F125" s="44" t="str">
        <f t="shared" si="44"/>
        <v>N/A</v>
      </c>
      <c r="G125" s="36">
        <v>223396</v>
      </c>
      <c r="H125" s="44" t="str">
        <f t="shared" si="45"/>
        <v>N/A</v>
      </c>
      <c r="I125" s="12">
        <v>2.4510000000000001</v>
      </c>
      <c r="J125" s="12">
        <v>1.7130000000000001</v>
      </c>
      <c r="K125" s="45" t="s">
        <v>737</v>
      </c>
      <c r="L125" s="9" t="str">
        <f t="shared" si="40"/>
        <v>Yes</v>
      </c>
    </row>
    <row r="126" spans="1:12" x14ac:dyDescent="0.2">
      <c r="A126" s="2" t="s">
        <v>982</v>
      </c>
      <c r="B126" s="35" t="s">
        <v>213</v>
      </c>
      <c r="C126" s="36">
        <v>150426</v>
      </c>
      <c r="D126" s="44" t="str">
        <f t="shared" si="43"/>
        <v>N/A</v>
      </c>
      <c r="E126" s="36">
        <v>154081</v>
      </c>
      <c r="F126" s="44" t="str">
        <f t="shared" si="44"/>
        <v>N/A</v>
      </c>
      <c r="G126" s="36">
        <v>156582</v>
      </c>
      <c r="H126" s="44" t="str">
        <f t="shared" si="45"/>
        <v>N/A</v>
      </c>
      <c r="I126" s="12">
        <v>2.4300000000000002</v>
      </c>
      <c r="J126" s="12">
        <v>1.623</v>
      </c>
      <c r="K126" s="45" t="s">
        <v>737</v>
      </c>
      <c r="L126" s="9" t="str">
        <f t="shared" si="40"/>
        <v>Yes</v>
      </c>
    </row>
    <row r="127" spans="1:12" x14ac:dyDescent="0.2">
      <c r="A127" s="2" t="s">
        <v>983</v>
      </c>
      <c r="B127" s="35" t="s">
        <v>213</v>
      </c>
      <c r="C127" s="36">
        <v>1529</v>
      </c>
      <c r="D127" s="44" t="str">
        <f t="shared" si="43"/>
        <v>N/A</v>
      </c>
      <c r="E127" s="36">
        <v>1476</v>
      </c>
      <c r="F127" s="44" t="str">
        <f t="shared" si="44"/>
        <v>N/A</v>
      </c>
      <c r="G127" s="36">
        <v>1307</v>
      </c>
      <c r="H127" s="44" t="str">
        <f t="shared" si="45"/>
        <v>N/A</v>
      </c>
      <c r="I127" s="12">
        <v>-3.47</v>
      </c>
      <c r="J127" s="12">
        <v>-11.4</v>
      </c>
      <c r="K127" s="45" t="s">
        <v>737</v>
      </c>
      <c r="L127" s="9" t="str">
        <f t="shared" si="40"/>
        <v>No</v>
      </c>
    </row>
    <row r="128" spans="1:12" x14ac:dyDescent="0.2">
      <c r="A128" s="2" t="s">
        <v>984</v>
      </c>
      <c r="B128" s="35" t="s">
        <v>213</v>
      </c>
      <c r="C128" s="36">
        <v>31356</v>
      </c>
      <c r="D128" s="44" t="str">
        <f t="shared" si="43"/>
        <v>N/A</v>
      </c>
      <c r="E128" s="36">
        <v>32137</v>
      </c>
      <c r="F128" s="44" t="str">
        <f t="shared" si="44"/>
        <v>N/A</v>
      </c>
      <c r="G128" s="36">
        <v>32727</v>
      </c>
      <c r="H128" s="44" t="str">
        <f t="shared" si="45"/>
        <v>N/A</v>
      </c>
      <c r="I128" s="12">
        <v>2.4910000000000001</v>
      </c>
      <c r="J128" s="12">
        <v>1.8360000000000001</v>
      </c>
      <c r="K128" s="45" t="s">
        <v>737</v>
      </c>
      <c r="L128" s="9" t="str">
        <f t="shared" si="40"/>
        <v>Yes</v>
      </c>
    </row>
    <row r="129" spans="1:12" x14ac:dyDescent="0.2">
      <c r="A129" s="2" t="s">
        <v>985</v>
      </c>
      <c r="B129" s="35" t="s">
        <v>213</v>
      </c>
      <c r="C129" s="36">
        <v>31069</v>
      </c>
      <c r="D129" s="44" t="str">
        <f t="shared" si="43"/>
        <v>N/A</v>
      </c>
      <c r="E129" s="36">
        <v>31940</v>
      </c>
      <c r="F129" s="44" t="str">
        <f t="shared" si="44"/>
        <v>N/A</v>
      </c>
      <c r="G129" s="36">
        <v>32780</v>
      </c>
      <c r="H129" s="44" t="str">
        <f t="shared" si="45"/>
        <v>N/A</v>
      </c>
      <c r="I129" s="12">
        <v>2.8029999999999999</v>
      </c>
      <c r="J129" s="12">
        <v>2.63</v>
      </c>
      <c r="K129" s="45" t="s">
        <v>737</v>
      </c>
      <c r="L129" s="9" t="str">
        <f t="shared" si="40"/>
        <v>Yes</v>
      </c>
    </row>
    <row r="130" spans="1:12" x14ac:dyDescent="0.2">
      <c r="A130" s="2" t="s">
        <v>986</v>
      </c>
      <c r="B130" s="35" t="s">
        <v>213</v>
      </c>
      <c r="C130" s="36">
        <v>0</v>
      </c>
      <c r="D130" s="44" t="str">
        <f t="shared" si="43"/>
        <v>N/A</v>
      </c>
      <c r="E130" s="36">
        <v>0</v>
      </c>
      <c r="F130" s="44" t="str">
        <f t="shared" si="44"/>
        <v>N/A</v>
      </c>
      <c r="G130" s="36">
        <v>0</v>
      </c>
      <c r="H130" s="44" t="str">
        <f t="shared" si="45"/>
        <v>N/A</v>
      </c>
      <c r="I130" s="12" t="s">
        <v>1745</v>
      </c>
      <c r="J130" s="12" t="s">
        <v>1745</v>
      </c>
      <c r="K130" s="45" t="s">
        <v>737</v>
      </c>
      <c r="L130" s="9" t="str">
        <f t="shared" si="40"/>
        <v>N/A</v>
      </c>
    </row>
    <row r="131" spans="1:12" x14ac:dyDescent="0.2">
      <c r="A131" s="7" t="s">
        <v>104</v>
      </c>
      <c r="B131" s="35" t="s">
        <v>213</v>
      </c>
      <c r="C131" s="36">
        <v>691012</v>
      </c>
      <c r="D131" s="44" t="str">
        <f t="shared" si="43"/>
        <v>N/A</v>
      </c>
      <c r="E131" s="36">
        <v>717463</v>
      </c>
      <c r="F131" s="44" t="str">
        <f t="shared" si="44"/>
        <v>N/A</v>
      </c>
      <c r="G131" s="36">
        <v>735997</v>
      </c>
      <c r="H131" s="44" t="str">
        <f t="shared" si="45"/>
        <v>N/A</v>
      </c>
      <c r="I131" s="12">
        <v>3.8279999999999998</v>
      </c>
      <c r="J131" s="12">
        <v>2.5830000000000002</v>
      </c>
      <c r="K131" s="45" t="s">
        <v>737</v>
      </c>
      <c r="L131" s="9" t="str">
        <f t="shared" si="40"/>
        <v>Yes</v>
      </c>
    </row>
    <row r="132" spans="1:12" x14ac:dyDescent="0.2">
      <c r="A132" s="2" t="s">
        <v>987</v>
      </c>
      <c r="B132" s="35" t="s">
        <v>213</v>
      </c>
      <c r="C132" s="36">
        <v>163188</v>
      </c>
      <c r="D132" s="44" t="str">
        <f t="shared" si="43"/>
        <v>N/A</v>
      </c>
      <c r="E132" s="36">
        <v>167949</v>
      </c>
      <c r="F132" s="44" t="str">
        <f t="shared" si="44"/>
        <v>N/A</v>
      </c>
      <c r="G132" s="36">
        <v>168378</v>
      </c>
      <c r="H132" s="44" t="str">
        <f t="shared" si="45"/>
        <v>N/A</v>
      </c>
      <c r="I132" s="12">
        <v>2.9169999999999998</v>
      </c>
      <c r="J132" s="12">
        <v>0.25540000000000002</v>
      </c>
      <c r="K132" s="45" t="s">
        <v>737</v>
      </c>
      <c r="L132" s="9" t="str">
        <f t="shared" si="40"/>
        <v>Yes</v>
      </c>
    </row>
    <row r="133" spans="1:12" x14ac:dyDescent="0.2">
      <c r="A133" s="2" t="s">
        <v>988</v>
      </c>
      <c r="B133" s="35" t="s">
        <v>213</v>
      </c>
      <c r="C133" s="36">
        <v>0</v>
      </c>
      <c r="D133" s="44" t="str">
        <f t="shared" si="43"/>
        <v>N/A</v>
      </c>
      <c r="E133" s="36">
        <v>0</v>
      </c>
      <c r="F133" s="44" t="str">
        <f t="shared" si="44"/>
        <v>N/A</v>
      </c>
      <c r="G133" s="36">
        <v>0</v>
      </c>
      <c r="H133" s="44" t="str">
        <f t="shared" si="45"/>
        <v>N/A</v>
      </c>
      <c r="I133" s="12" t="s">
        <v>1745</v>
      </c>
      <c r="J133" s="12" t="s">
        <v>1745</v>
      </c>
      <c r="K133" s="45" t="s">
        <v>737</v>
      </c>
      <c r="L133" s="9" t="str">
        <f t="shared" si="40"/>
        <v>N/A</v>
      </c>
    </row>
    <row r="134" spans="1:12" x14ac:dyDescent="0.2">
      <c r="A134" s="2" t="s">
        <v>989</v>
      </c>
      <c r="B134" s="35" t="s">
        <v>213</v>
      </c>
      <c r="C134" s="36">
        <v>15</v>
      </c>
      <c r="D134" s="44" t="str">
        <f t="shared" si="43"/>
        <v>N/A</v>
      </c>
      <c r="E134" s="36">
        <v>11</v>
      </c>
      <c r="F134" s="44" t="str">
        <f t="shared" si="44"/>
        <v>N/A</v>
      </c>
      <c r="G134" s="36">
        <v>12</v>
      </c>
      <c r="H134" s="44" t="str">
        <f t="shared" si="45"/>
        <v>N/A</v>
      </c>
      <c r="I134" s="12">
        <v>-26.7</v>
      </c>
      <c r="J134" s="12">
        <v>9.0909999999999993</v>
      </c>
      <c r="K134" s="45" t="s">
        <v>737</v>
      </c>
      <c r="L134" s="9" t="str">
        <f t="shared" si="40"/>
        <v>Yes</v>
      </c>
    </row>
    <row r="135" spans="1:12" x14ac:dyDescent="0.2">
      <c r="A135" s="2" t="s">
        <v>990</v>
      </c>
      <c r="B135" s="35" t="s">
        <v>213</v>
      </c>
      <c r="C135" s="36">
        <v>480397</v>
      </c>
      <c r="D135" s="44" t="str">
        <f t="shared" si="43"/>
        <v>N/A</v>
      </c>
      <c r="E135" s="36">
        <v>500808</v>
      </c>
      <c r="F135" s="44" t="str">
        <f t="shared" si="44"/>
        <v>N/A</v>
      </c>
      <c r="G135" s="36">
        <v>516771</v>
      </c>
      <c r="H135" s="44" t="str">
        <f t="shared" si="45"/>
        <v>N/A</v>
      </c>
      <c r="I135" s="12">
        <v>4.2489999999999997</v>
      </c>
      <c r="J135" s="12">
        <v>3.1869999999999998</v>
      </c>
      <c r="K135" s="45" t="s">
        <v>737</v>
      </c>
      <c r="L135" s="9" t="str">
        <f t="shared" si="40"/>
        <v>Yes</v>
      </c>
    </row>
    <row r="136" spans="1:12" x14ac:dyDescent="0.2">
      <c r="A136" s="2" t="s">
        <v>991</v>
      </c>
      <c r="B136" s="35" t="s">
        <v>213</v>
      </c>
      <c r="C136" s="36">
        <v>20994</v>
      </c>
      <c r="D136" s="44" t="str">
        <f t="shared" si="43"/>
        <v>N/A</v>
      </c>
      <c r="E136" s="36">
        <v>19487</v>
      </c>
      <c r="F136" s="44" t="str">
        <f t="shared" si="44"/>
        <v>N/A</v>
      </c>
      <c r="G136" s="36">
        <v>18248</v>
      </c>
      <c r="H136" s="44" t="str">
        <f t="shared" si="45"/>
        <v>N/A</v>
      </c>
      <c r="I136" s="12">
        <v>-7.18</v>
      </c>
      <c r="J136" s="12">
        <v>-6.36</v>
      </c>
      <c r="K136" s="45" t="s">
        <v>737</v>
      </c>
      <c r="L136" s="9" t="str">
        <f t="shared" si="40"/>
        <v>Yes</v>
      </c>
    </row>
    <row r="137" spans="1:12" x14ac:dyDescent="0.2">
      <c r="A137" s="2" t="s">
        <v>992</v>
      </c>
      <c r="B137" s="35" t="s">
        <v>213</v>
      </c>
      <c r="C137" s="36">
        <v>26102</v>
      </c>
      <c r="D137" s="44" t="str">
        <f t="shared" si="43"/>
        <v>N/A</v>
      </c>
      <c r="E137" s="36">
        <v>25683</v>
      </c>
      <c r="F137" s="44" t="str">
        <f t="shared" si="44"/>
        <v>N/A</v>
      </c>
      <c r="G137" s="36">
        <v>25093</v>
      </c>
      <c r="H137" s="44" t="str">
        <f t="shared" si="45"/>
        <v>N/A</v>
      </c>
      <c r="I137" s="12">
        <v>-1.61</v>
      </c>
      <c r="J137" s="12">
        <v>-2.2999999999999998</v>
      </c>
      <c r="K137" s="45" t="s">
        <v>737</v>
      </c>
      <c r="L137" s="9" t="str">
        <f t="shared" si="40"/>
        <v>Yes</v>
      </c>
    </row>
    <row r="138" spans="1:12" x14ac:dyDescent="0.2">
      <c r="A138" s="2" t="s">
        <v>993</v>
      </c>
      <c r="B138" s="35" t="s">
        <v>213</v>
      </c>
      <c r="C138" s="36">
        <v>316</v>
      </c>
      <c r="D138" s="44" t="str">
        <f t="shared" si="43"/>
        <v>N/A</v>
      </c>
      <c r="E138" s="36">
        <v>3525</v>
      </c>
      <c r="F138" s="44" t="str">
        <f t="shared" si="44"/>
        <v>N/A</v>
      </c>
      <c r="G138" s="36">
        <v>7495</v>
      </c>
      <c r="H138" s="44" t="str">
        <f t="shared" si="45"/>
        <v>N/A</v>
      </c>
      <c r="I138" s="12">
        <v>1016</v>
      </c>
      <c r="J138" s="12">
        <v>112.6</v>
      </c>
      <c r="K138" s="45" t="s">
        <v>737</v>
      </c>
      <c r="L138" s="9" t="str">
        <f t="shared" si="40"/>
        <v>No</v>
      </c>
    </row>
    <row r="139" spans="1:12" x14ac:dyDescent="0.2">
      <c r="A139" s="7" t="s">
        <v>105</v>
      </c>
      <c r="B139" s="35" t="s">
        <v>213</v>
      </c>
      <c r="C139" s="36">
        <v>363973</v>
      </c>
      <c r="D139" s="44" t="str">
        <f t="shared" si="43"/>
        <v>N/A</v>
      </c>
      <c r="E139" s="36">
        <v>375309</v>
      </c>
      <c r="F139" s="44" t="str">
        <f t="shared" si="44"/>
        <v>N/A</v>
      </c>
      <c r="G139" s="36">
        <v>379819</v>
      </c>
      <c r="H139" s="44" t="str">
        <f t="shared" si="45"/>
        <v>N/A</v>
      </c>
      <c r="I139" s="12">
        <v>3.1150000000000002</v>
      </c>
      <c r="J139" s="12">
        <v>1.202</v>
      </c>
      <c r="K139" s="45" t="s">
        <v>737</v>
      </c>
      <c r="L139" s="9" t="str">
        <f t="shared" si="40"/>
        <v>Yes</v>
      </c>
    </row>
    <row r="140" spans="1:12" x14ac:dyDescent="0.2">
      <c r="A140" s="2" t="s">
        <v>994</v>
      </c>
      <c r="B140" s="35" t="s">
        <v>213</v>
      </c>
      <c r="C140" s="36">
        <v>86711</v>
      </c>
      <c r="D140" s="44" t="str">
        <f t="shared" si="43"/>
        <v>N/A</v>
      </c>
      <c r="E140" s="36">
        <v>92350</v>
      </c>
      <c r="F140" s="44" t="str">
        <f t="shared" si="44"/>
        <v>N/A</v>
      </c>
      <c r="G140" s="36">
        <v>80893</v>
      </c>
      <c r="H140" s="44" t="str">
        <f t="shared" si="45"/>
        <v>N/A</v>
      </c>
      <c r="I140" s="12">
        <v>6.5030000000000001</v>
      </c>
      <c r="J140" s="12">
        <v>-12.4</v>
      </c>
      <c r="K140" s="45" t="s">
        <v>737</v>
      </c>
      <c r="L140" s="9" t="str">
        <f t="shared" si="40"/>
        <v>No</v>
      </c>
    </row>
    <row r="141" spans="1:12" x14ac:dyDescent="0.2">
      <c r="A141" s="2" t="s">
        <v>995</v>
      </c>
      <c r="B141" s="35" t="s">
        <v>213</v>
      </c>
      <c r="C141" s="36">
        <v>0</v>
      </c>
      <c r="D141" s="44" t="str">
        <f t="shared" si="43"/>
        <v>N/A</v>
      </c>
      <c r="E141" s="36">
        <v>0</v>
      </c>
      <c r="F141" s="44" t="str">
        <f t="shared" si="44"/>
        <v>N/A</v>
      </c>
      <c r="G141" s="36">
        <v>0</v>
      </c>
      <c r="H141" s="44" t="str">
        <f t="shared" si="45"/>
        <v>N/A</v>
      </c>
      <c r="I141" s="12" t="s">
        <v>1745</v>
      </c>
      <c r="J141" s="12" t="s">
        <v>1745</v>
      </c>
      <c r="K141" s="45" t="s">
        <v>737</v>
      </c>
      <c r="L141" s="9" t="str">
        <f t="shared" si="40"/>
        <v>N/A</v>
      </c>
    </row>
    <row r="142" spans="1:12" x14ac:dyDescent="0.2">
      <c r="A142" s="2" t="s">
        <v>996</v>
      </c>
      <c r="B142" s="35" t="s">
        <v>213</v>
      </c>
      <c r="C142" s="36">
        <v>0</v>
      </c>
      <c r="D142" s="44" t="str">
        <f t="shared" si="43"/>
        <v>N/A</v>
      </c>
      <c r="E142" s="36">
        <v>11</v>
      </c>
      <c r="F142" s="44" t="str">
        <f t="shared" si="44"/>
        <v>N/A</v>
      </c>
      <c r="G142" s="36">
        <v>0</v>
      </c>
      <c r="H142" s="44" t="str">
        <f t="shared" si="45"/>
        <v>N/A</v>
      </c>
      <c r="I142" s="12" t="s">
        <v>1745</v>
      </c>
      <c r="J142" s="12">
        <v>-100</v>
      </c>
      <c r="K142" s="45" t="s">
        <v>737</v>
      </c>
      <c r="L142" s="9" t="str">
        <f t="shared" si="40"/>
        <v>No</v>
      </c>
    </row>
    <row r="143" spans="1:12" x14ac:dyDescent="0.2">
      <c r="A143" s="2" t="s">
        <v>997</v>
      </c>
      <c r="B143" s="35" t="s">
        <v>213</v>
      </c>
      <c r="C143" s="36">
        <v>23278</v>
      </c>
      <c r="D143" s="44" t="str">
        <f t="shared" si="43"/>
        <v>N/A</v>
      </c>
      <c r="E143" s="36">
        <v>22946</v>
      </c>
      <c r="F143" s="44" t="str">
        <f t="shared" si="44"/>
        <v>N/A</v>
      </c>
      <c r="G143" s="36">
        <v>22737</v>
      </c>
      <c r="H143" s="44" t="str">
        <f t="shared" si="45"/>
        <v>N/A</v>
      </c>
      <c r="I143" s="12">
        <v>-1.43</v>
      </c>
      <c r="J143" s="12">
        <v>-0.91100000000000003</v>
      </c>
      <c r="K143" s="45" t="s">
        <v>737</v>
      </c>
      <c r="L143" s="9" t="str">
        <f t="shared" si="40"/>
        <v>Yes</v>
      </c>
    </row>
    <row r="144" spans="1:12" x14ac:dyDescent="0.2">
      <c r="A144" s="2" t="s">
        <v>998</v>
      </c>
      <c r="B144" s="35" t="s">
        <v>213</v>
      </c>
      <c r="C144" s="36">
        <v>35426</v>
      </c>
      <c r="D144" s="44" t="str">
        <f t="shared" si="43"/>
        <v>N/A</v>
      </c>
      <c r="E144" s="36">
        <v>34670</v>
      </c>
      <c r="F144" s="44" t="str">
        <f t="shared" si="44"/>
        <v>N/A</v>
      </c>
      <c r="G144" s="36">
        <v>35411</v>
      </c>
      <c r="H144" s="44" t="str">
        <f t="shared" si="45"/>
        <v>N/A</v>
      </c>
      <c r="I144" s="12">
        <v>-2.13</v>
      </c>
      <c r="J144" s="12">
        <v>2.137</v>
      </c>
      <c r="K144" s="45" t="s">
        <v>737</v>
      </c>
      <c r="L144" s="9" t="str">
        <f t="shared" si="40"/>
        <v>Yes</v>
      </c>
    </row>
    <row r="145" spans="1:12" x14ac:dyDescent="0.2">
      <c r="A145" s="2" t="s">
        <v>999</v>
      </c>
      <c r="B145" s="35" t="s">
        <v>213</v>
      </c>
      <c r="C145" s="36">
        <v>218558</v>
      </c>
      <c r="D145" s="44" t="str">
        <f t="shared" si="43"/>
        <v>N/A</v>
      </c>
      <c r="E145" s="36">
        <v>225342</v>
      </c>
      <c r="F145" s="44" t="str">
        <f t="shared" si="44"/>
        <v>N/A</v>
      </c>
      <c r="G145" s="36">
        <v>240778</v>
      </c>
      <c r="H145" s="44" t="str">
        <f t="shared" si="45"/>
        <v>N/A</v>
      </c>
      <c r="I145" s="12">
        <v>3.1040000000000001</v>
      </c>
      <c r="J145" s="12">
        <v>6.85</v>
      </c>
      <c r="K145" s="45" t="s">
        <v>737</v>
      </c>
      <c r="L145" s="9" t="str">
        <f t="shared" si="40"/>
        <v>Yes</v>
      </c>
    </row>
    <row r="146" spans="1:12" ht="25.5" x14ac:dyDescent="0.2">
      <c r="A146" s="18" t="s">
        <v>1000</v>
      </c>
      <c r="B146" s="1" t="s">
        <v>213</v>
      </c>
      <c r="C146" s="1">
        <v>44420</v>
      </c>
      <c r="D146" s="11" t="str">
        <f t="shared" ref="D146:D151" si="46">IF($B146="N/A","N/A",IF(C146&gt;10,"No",IF(C146&lt;-10,"No","Yes")))</f>
        <v>N/A</v>
      </c>
      <c r="E146" s="1">
        <v>42747</v>
      </c>
      <c r="F146" s="11" t="str">
        <f t="shared" ref="F146:F151" si="47">IF($B146="N/A","N/A",IF(E146&gt;10,"No",IF(E146&lt;-10,"No","Yes")))</f>
        <v>N/A</v>
      </c>
      <c r="G146" s="1">
        <v>41983</v>
      </c>
      <c r="H146" s="11" t="str">
        <f t="shared" ref="H146:H151" si="48">IF($B146="N/A","N/A",IF(G146&gt;10,"No",IF(G146&lt;-10,"No","Yes")))</f>
        <v>N/A</v>
      </c>
      <c r="I146" s="57">
        <v>-3.77</v>
      </c>
      <c r="J146" s="57">
        <v>-1.79</v>
      </c>
      <c r="K146" s="45" t="s">
        <v>736</v>
      </c>
      <c r="L146" s="9" t="str">
        <f t="shared" ref="L146:L151" si="49">IF(J146="Div by 0", "N/A", IF(K146="N/A","N/A", IF(J146&gt;VALUE(MID(K146,1,2)), "No", IF(J146&lt;-1*VALUE(MID(K146,1,2)), "No", "Yes"))))</f>
        <v>Yes</v>
      </c>
    </row>
    <row r="147" spans="1:12" x14ac:dyDescent="0.2">
      <c r="A147" s="6" t="s">
        <v>326</v>
      </c>
      <c r="B147" s="48" t="s">
        <v>213</v>
      </c>
      <c r="C147" s="13">
        <v>3.1613183308999999</v>
      </c>
      <c r="D147" s="11" t="str">
        <f t="shared" si="46"/>
        <v>N/A</v>
      </c>
      <c r="E147" s="13">
        <v>2.9481767264999998</v>
      </c>
      <c r="F147" s="11" t="str">
        <f t="shared" si="47"/>
        <v>N/A</v>
      </c>
      <c r="G147" s="13">
        <v>2.8427896620999999</v>
      </c>
      <c r="H147" s="11" t="str">
        <f t="shared" si="48"/>
        <v>N/A</v>
      </c>
      <c r="I147" s="57">
        <v>-6.74</v>
      </c>
      <c r="J147" s="57">
        <v>-3.57</v>
      </c>
      <c r="K147" s="45" t="s">
        <v>736</v>
      </c>
      <c r="L147" s="9" t="str">
        <f t="shared" si="49"/>
        <v>Yes</v>
      </c>
    </row>
    <row r="148" spans="1:12" x14ac:dyDescent="0.2">
      <c r="A148" s="2" t="s">
        <v>327</v>
      </c>
      <c r="B148" s="48" t="s">
        <v>213</v>
      </c>
      <c r="C148" s="13">
        <v>23.392390143</v>
      </c>
      <c r="D148" s="11" t="str">
        <f t="shared" si="46"/>
        <v>N/A</v>
      </c>
      <c r="E148" s="13">
        <v>22.319163013000001</v>
      </c>
      <c r="F148" s="11" t="str">
        <f t="shared" si="47"/>
        <v>N/A</v>
      </c>
      <c r="G148" s="13">
        <v>21.905066419000001</v>
      </c>
      <c r="H148" s="11" t="str">
        <f t="shared" si="48"/>
        <v>N/A</v>
      </c>
      <c r="I148" s="57">
        <v>-4.59</v>
      </c>
      <c r="J148" s="57">
        <v>-1.86</v>
      </c>
      <c r="K148" s="45" t="s">
        <v>736</v>
      </c>
      <c r="L148" s="9" t="str">
        <f t="shared" si="49"/>
        <v>Yes</v>
      </c>
    </row>
    <row r="149" spans="1:12" x14ac:dyDescent="0.2">
      <c r="A149" s="2" t="s">
        <v>328</v>
      </c>
      <c r="B149" s="48" t="s">
        <v>213</v>
      </c>
      <c r="C149" s="13">
        <v>5.3190596138000004</v>
      </c>
      <c r="D149" s="11" t="str">
        <f t="shared" si="46"/>
        <v>N/A</v>
      </c>
      <c r="E149" s="13">
        <v>4.9236457014999999</v>
      </c>
      <c r="F149" s="11" t="str">
        <f t="shared" si="47"/>
        <v>N/A</v>
      </c>
      <c r="G149" s="13">
        <v>4.7162885638000001</v>
      </c>
      <c r="H149" s="11" t="str">
        <f t="shared" si="48"/>
        <v>N/A</v>
      </c>
      <c r="I149" s="57">
        <v>-7.43</v>
      </c>
      <c r="J149" s="57">
        <v>-4.21</v>
      </c>
      <c r="K149" s="45" t="s">
        <v>736</v>
      </c>
      <c r="L149" s="9" t="str">
        <f t="shared" si="49"/>
        <v>Yes</v>
      </c>
    </row>
    <row r="150" spans="1:12" x14ac:dyDescent="0.2">
      <c r="A150" s="2" t="s">
        <v>329</v>
      </c>
      <c r="B150" s="48" t="s">
        <v>213</v>
      </c>
      <c r="C150" s="13">
        <v>0.16975103180000001</v>
      </c>
      <c r="D150" s="11" t="str">
        <f t="shared" si="46"/>
        <v>N/A</v>
      </c>
      <c r="E150" s="13">
        <v>0.16335337150000001</v>
      </c>
      <c r="F150" s="11" t="str">
        <f t="shared" si="47"/>
        <v>N/A</v>
      </c>
      <c r="G150" s="13">
        <v>0.16875068779999999</v>
      </c>
      <c r="H150" s="11" t="str">
        <f t="shared" si="48"/>
        <v>N/A</v>
      </c>
      <c r="I150" s="57">
        <v>-3.77</v>
      </c>
      <c r="J150" s="57">
        <v>3.3039999999999998</v>
      </c>
      <c r="K150" s="45" t="s">
        <v>736</v>
      </c>
      <c r="L150" s="9" t="str">
        <f t="shared" si="49"/>
        <v>Yes</v>
      </c>
    </row>
    <row r="151" spans="1:12" x14ac:dyDescent="0.2">
      <c r="A151" s="2" t="s">
        <v>330</v>
      </c>
      <c r="B151" s="48" t="s">
        <v>213</v>
      </c>
      <c r="C151" s="13">
        <v>2.4727108899999999E-2</v>
      </c>
      <c r="D151" s="11" t="str">
        <f t="shared" si="46"/>
        <v>N/A</v>
      </c>
      <c r="E151" s="13">
        <v>1.67861682E-2</v>
      </c>
      <c r="F151" s="11" t="str">
        <f t="shared" si="47"/>
        <v>N/A</v>
      </c>
      <c r="G151" s="13">
        <v>1.60602813E-2</v>
      </c>
      <c r="H151" s="11" t="str">
        <f t="shared" si="48"/>
        <v>N/A</v>
      </c>
      <c r="I151" s="57">
        <v>-32.1</v>
      </c>
      <c r="J151" s="57">
        <v>-4.32</v>
      </c>
      <c r="K151" s="45" t="s">
        <v>736</v>
      </c>
      <c r="L151" s="9" t="str">
        <f t="shared" si="49"/>
        <v>Yes</v>
      </c>
    </row>
    <row r="152" spans="1:12" x14ac:dyDescent="0.2">
      <c r="A152" s="18" t="s">
        <v>1001</v>
      </c>
      <c r="B152" s="35" t="s">
        <v>213</v>
      </c>
      <c r="C152" s="36">
        <v>64007</v>
      </c>
      <c r="D152" s="44" t="str">
        <f t="shared" ref="D152:D158" si="50">IF($B152="N/A","N/A",IF(C152&gt;10,"No",IF(C152&lt;-10,"No","Yes")))</f>
        <v>N/A</v>
      </c>
      <c r="E152" s="36">
        <v>31258</v>
      </c>
      <c r="F152" s="44" t="str">
        <f t="shared" ref="F152:F158" si="51">IF($B152="N/A","N/A",IF(E152&gt;10,"No",IF(E152&lt;-10,"No","Yes")))</f>
        <v>N/A</v>
      </c>
      <c r="G152" s="36">
        <v>32118</v>
      </c>
      <c r="H152" s="44" t="str">
        <f t="shared" ref="H152:H158" si="52">IF($B152="N/A","N/A",IF(G152&gt;10,"No",IF(G152&lt;-10,"No","Yes")))</f>
        <v>N/A</v>
      </c>
      <c r="I152" s="12">
        <v>-51.2</v>
      </c>
      <c r="J152" s="12">
        <v>2.7509999999999999</v>
      </c>
      <c r="K152" s="45" t="s">
        <v>736</v>
      </c>
      <c r="L152" s="9" t="str">
        <f t="shared" ref="L152:L159" si="53">IF(J152="Div by 0", "N/A", IF(K152="N/A","N/A", IF(J152&gt;VALUE(MID(K152,1,2)), "No", IF(J152&lt;-1*VALUE(MID(K152,1,2)), "No", "Yes"))))</f>
        <v>Yes</v>
      </c>
    </row>
    <row r="153" spans="1:12" x14ac:dyDescent="0.2">
      <c r="A153" s="6" t="s">
        <v>1002</v>
      </c>
      <c r="B153" s="35" t="s">
        <v>213</v>
      </c>
      <c r="C153" s="8">
        <v>4.5553017202000001</v>
      </c>
      <c r="D153" s="44" t="str">
        <f t="shared" si="50"/>
        <v>N/A</v>
      </c>
      <c r="E153" s="8">
        <v>2.1558029362000002</v>
      </c>
      <c r="F153" s="44" t="str">
        <f t="shared" si="51"/>
        <v>N/A</v>
      </c>
      <c r="G153" s="8">
        <v>2.174802143</v>
      </c>
      <c r="H153" s="44" t="str">
        <f t="shared" si="52"/>
        <v>N/A</v>
      </c>
      <c r="I153" s="12">
        <v>-52.7</v>
      </c>
      <c r="J153" s="12">
        <v>0.88129999999999997</v>
      </c>
      <c r="K153" s="45" t="s">
        <v>736</v>
      </c>
      <c r="L153" s="9" t="str">
        <f t="shared" si="53"/>
        <v>Yes</v>
      </c>
    </row>
    <row r="154" spans="1:12" x14ac:dyDescent="0.2">
      <c r="A154" s="18" t="s">
        <v>1003</v>
      </c>
      <c r="B154" s="35" t="s">
        <v>213</v>
      </c>
      <c r="C154" s="8">
        <v>20.845703341</v>
      </c>
      <c r="D154" s="44" t="str">
        <f t="shared" si="50"/>
        <v>N/A</v>
      </c>
      <c r="E154" s="8">
        <v>9.8239797588000002</v>
      </c>
      <c r="F154" s="44" t="str">
        <f t="shared" si="51"/>
        <v>N/A</v>
      </c>
      <c r="G154" s="8">
        <v>10.120483678999999</v>
      </c>
      <c r="H154" s="44" t="str">
        <f t="shared" si="52"/>
        <v>N/A</v>
      </c>
      <c r="I154" s="12">
        <v>-52.9</v>
      </c>
      <c r="J154" s="12">
        <v>3.0179999999999998</v>
      </c>
      <c r="K154" s="45" t="s">
        <v>736</v>
      </c>
      <c r="L154" s="9" t="str">
        <f t="shared" si="53"/>
        <v>Yes</v>
      </c>
    </row>
    <row r="155" spans="1:12" x14ac:dyDescent="0.2">
      <c r="A155" s="18" t="s">
        <v>1004</v>
      </c>
      <c r="B155" s="35" t="s">
        <v>213</v>
      </c>
      <c r="C155" s="8">
        <v>15.827036103999999</v>
      </c>
      <c r="D155" s="44" t="str">
        <f t="shared" si="50"/>
        <v>N/A</v>
      </c>
      <c r="E155" s="8">
        <v>7.6495442418000001</v>
      </c>
      <c r="F155" s="44" t="str">
        <f t="shared" si="51"/>
        <v>N/A</v>
      </c>
      <c r="G155" s="8">
        <v>7.7637916525000001</v>
      </c>
      <c r="H155" s="44" t="str">
        <f t="shared" si="52"/>
        <v>N/A</v>
      </c>
      <c r="I155" s="12">
        <v>-51.7</v>
      </c>
      <c r="J155" s="12">
        <v>1.494</v>
      </c>
      <c r="K155" s="45" t="s">
        <v>736</v>
      </c>
      <c r="L155" s="9" t="str">
        <f t="shared" si="53"/>
        <v>Yes</v>
      </c>
    </row>
    <row r="156" spans="1:12" x14ac:dyDescent="0.2">
      <c r="A156" s="18" t="s">
        <v>1005</v>
      </c>
      <c r="B156" s="35" t="s">
        <v>213</v>
      </c>
      <c r="C156" s="8">
        <v>0.15368763490000001</v>
      </c>
      <c r="D156" s="44" t="str">
        <f t="shared" si="50"/>
        <v>N/A</v>
      </c>
      <c r="E156" s="8">
        <v>4.5159123199999998E-2</v>
      </c>
      <c r="F156" s="44" t="str">
        <f t="shared" si="51"/>
        <v>N/A</v>
      </c>
      <c r="G156" s="8">
        <v>4.3750178299999998E-2</v>
      </c>
      <c r="H156" s="44" t="str">
        <f t="shared" si="52"/>
        <v>N/A</v>
      </c>
      <c r="I156" s="12">
        <v>-70.599999999999994</v>
      </c>
      <c r="J156" s="12">
        <v>-3.12</v>
      </c>
      <c r="K156" s="45" t="s">
        <v>736</v>
      </c>
      <c r="L156" s="9" t="str">
        <f t="shared" si="53"/>
        <v>Yes</v>
      </c>
    </row>
    <row r="157" spans="1:12" x14ac:dyDescent="0.2">
      <c r="A157" s="18" t="s">
        <v>1006</v>
      </c>
      <c r="B157" s="35" t="s">
        <v>213</v>
      </c>
      <c r="C157" s="8">
        <v>0.1972673797</v>
      </c>
      <c r="D157" s="44" t="str">
        <f t="shared" si="50"/>
        <v>N/A</v>
      </c>
      <c r="E157" s="8">
        <v>0.16546365790000001</v>
      </c>
      <c r="F157" s="44" t="str">
        <f t="shared" si="51"/>
        <v>N/A</v>
      </c>
      <c r="G157" s="8">
        <v>0.13822373290000001</v>
      </c>
      <c r="H157" s="44" t="str">
        <f t="shared" si="52"/>
        <v>N/A</v>
      </c>
      <c r="I157" s="12">
        <v>-16.100000000000001</v>
      </c>
      <c r="J157" s="12">
        <v>-16.5</v>
      </c>
      <c r="K157" s="45" t="s">
        <v>736</v>
      </c>
      <c r="L157" s="9" t="str">
        <f t="shared" si="53"/>
        <v>Yes</v>
      </c>
    </row>
    <row r="158" spans="1:12" x14ac:dyDescent="0.2">
      <c r="A158" s="2" t="s">
        <v>1007</v>
      </c>
      <c r="B158" s="35" t="s">
        <v>213</v>
      </c>
      <c r="C158" s="36">
        <v>3153</v>
      </c>
      <c r="D158" s="44" t="str">
        <f t="shared" si="50"/>
        <v>N/A</v>
      </c>
      <c r="E158" s="36">
        <v>1704</v>
      </c>
      <c r="F158" s="44" t="str">
        <f t="shared" si="51"/>
        <v>N/A</v>
      </c>
      <c r="G158" s="36">
        <v>1670</v>
      </c>
      <c r="H158" s="44" t="str">
        <f t="shared" si="52"/>
        <v>N/A</v>
      </c>
      <c r="I158" s="12">
        <v>-46</v>
      </c>
      <c r="J158" s="12">
        <v>-2</v>
      </c>
      <c r="K158" s="45" t="s">
        <v>736</v>
      </c>
      <c r="L158" s="9" t="str">
        <f t="shared" si="53"/>
        <v>Yes</v>
      </c>
    </row>
    <row r="159" spans="1:12" ht="25.5" x14ac:dyDescent="0.2">
      <c r="A159" s="18" t="s">
        <v>1008</v>
      </c>
      <c r="B159" s="35" t="s">
        <v>213</v>
      </c>
      <c r="C159" s="36">
        <v>65894</v>
      </c>
      <c r="D159" s="44" t="str">
        <f>IF($B159="N/A","N/A",IF(C159&gt;10,"No",IF(C159&lt;-10,"No","Yes")))</f>
        <v>N/A</v>
      </c>
      <c r="E159" s="36">
        <v>32859</v>
      </c>
      <c r="F159" s="44" t="str">
        <f>IF($B159="N/A","N/A",IF(E159&gt;10,"No",IF(E159&lt;-10,"No","Yes")))</f>
        <v>N/A</v>
      </c>
      <c r="G159" s="36">
        <v>32335</v>
      </c>
      <c r="H159" s="44" t="str">
        <f>IF($B159="N/A","N/A",IF(G159&gt;10,"No",IF(G159&lt;-10,"No","Yes")))</f>
        <v>N/A</v>
      </c>
      <c r="I159" s="12">
        <v>-50.1</v>
      </c>
      <c r="J159" s="12">
        <v>-1.59</v>
      </c>
      <c r="K159" s="45" t="s">
        <v>736</v>
      </c>
      <c r="L159" s="9" t="str">
        <f t="shared" si="53"/>
        <v>Yes</v>
      </c>
    </row>
    <row r="160" spans="1:12" x14ac:dyDescent="0.2">
      <c r="A160" s="4" t="s">
        <v>1009</v>
      </c>
      <c r="B160" s="35" t="s">
        <v>213</v>
      </c>
      <c r="C160" s="36">
        <v>26201</v>
      </c>
      <c r="D160" s="44" t="str">
        <f t="shared" ref="D160:D234" si="54">IF($B160="N/A","N/A",IF(C160&gt;10,"No",IF(C160&lt;-10,"No","Yes")))</f>
        <v>N/A</v>
      </c>
      <c r="E160" s="36">
        <v>25972</v>
      </c>
      <c r="F160" s="44" t="str">
        <f t="shared" ref="F160:F234" si="55">IF($B160="N/A","N/A",IF(E160&gt;10,"No",IF(E160&lt;-10,"No","Yes")))</f>
        <v>N/A</v>
      </c>
      <c r="G160" s="36">
        <v>11394</v>
      </c>
      <c r="H160" s="44" t="str">
        <f t="shared" ref="H160:H223" si="56">IF($B160="N/A","N/A",IF(G160&gt;10,"No",IF(G160&lt;-10,"No","Yes")))</f>
        <v>N/A</v>
      </c>
      <c r="I160" s="12">
        <v>-0.874</v>
      </c>
      <c r="J160" s="12">
        <v>-56.1</v>
      </c>
      <c r="K160" s="45" t="s">
        <v>736</v>
      </c>
      <c r="L160" s="9" t="str">
        <f t="shared" ref="L160:L223" si="57">IF(J160="Div by 0", "N/A", IF(K160="N/A","N/A", IF(J160&gt;VALUE(MID(K160,1,2)), "No", IF(J160&lt;-1*VALUE(MID(K160,1,2)), "No", "Yes"))))</f>
        <v>No</v>
      </c>
    </row>
    <row r="161" spans="1:12" x14ac:dyDescent="0.2">
      <c r="A161" s="63" t="s">
        <v>71</v>
      </c>
      <c r="B161" s="35" t="s">
        <v>213</v>
      </c>
      <c r="C161" s="8">
        <v>1.8646938674</v>
      </c>
      <c r="D161" s="44" t="str">
        <f t="shared" si="54"/>
        <v>N/A</v>
      </c>
      <c r="E161" s="8">
        <v>1.7912378866000001</v>
      </c>
      <c r="F161" s="44" t="str">
        <f t="shared" si="55"/>
        <v>N/A</v>
      </c>
      <c r="G161" s="8">
        <v>0.77152050620000001</v>
      </c>
      <c r="H161" s="44" t="str">
        <f t="shared" si="56"/>
        <v>N/A</v>
      </c>
      <c r="I161" s="12">
        <v>-3.94</v>
      </c>
      <c r="J161" s="12">
        <v>-56.9</v>
      </c>
      <c r="K161" s="45" t="s">
        <v>736</v>
      </c>
      <c r="L161" s="9" t="str">
        <f t="shared" si="57"/>
        <v>No</v>
      </c>
    </row>
    <row r="162" spans="1:12" x14ac:dyDescent="0.2">
      <c r="A162" s="4" t="s">
        <v>111</v>
      </c>
      <c r="B162" s="35" t="s">
        <v>213</v>
      </c>
      <c r="C162" s="8">
        <v>9.4088180043000005</v>
      </c>
      <c r="D162" s="44" t="str">
        <f t="shared" si="54"/>
        <v>N/A</v>
      </c>
      <c r="E162" s="8">
        <v>9.1267331196000008</v>
      </c>
      <c r="F162" s="44" t="str">
        <f t="shared" si="55"/>
        <v>N/A</v>
      </c>
      <c r="G162" s="8">
        <v>0.74775455629999998</v>
      </c>
      <c r="H162" s="44" t="str">
        <f t="shared" si="56"/>
        <v>N/A</v>
      </c>
      <c r="I162" s="12">
        <v>-3</v>
      </c>
      <c r="J162" s="12">
        <v>-91.8</v>
      </c>
      <c r="K162" s="45" t="s">
        <v>736</v>
      </c>
      <c r="L162" s="9" t="str">
        <f t="shared" si="57"/>
        <v>No</v>
      </c>
    </row>
    <row r="163" spans="1:12" x14ac:dyDescent="0.2">
      <c r="A163" s="4" t="s">
        <v>112</v>
      </c>
      <c r="B163" s="35" t="s">
        <v>213</v>
      </c>
      <c r="C163" s="8">
        <v>6.2515159995999996</v>
      </c>
      <c r="D163" s="44" t="str">
        <f t="shared" si="54"/>
        <v>N/A</v>
      </c>
      <c r="E163" s="8">
        <v>6.1033355490999996</v>
      </c>
      <c r="F163" s="44" t="str">
        <f t="shared" si="55"/>
        <v>N/A</v>
      </c>
      <c r="G163" s="8">
        <v>4.6388476068999998</v>
      </c>
      <c r="H163" s="44" t="str">
        <f t="shared" si="56"/>
        <v>N/A</v>
      </c>
      <c r="I163" s="12">
        <v>-2.37</v>
      </c>
      <c r="J163" s="12">
        <v>-24</v>
      </c>
      <c r="K163" s="45" t="s">
        <v>736</v>
      </c>
      <c r="L163" s="9" t="str">
        <f t="shared" si="57"/>
        <v>Yes</v>
      </c>
    </row>
    <row r="164" spans="1:12" x14ac:dyDescent="0.2">
      <c r="A164" s="4" t="s">
        <v>113</v>
      </c>
      <c r="B164" s="35" t="s">
        <v>213</v>
      </c>
      <c r="C164" s="8">
        <v>1.5918682E-3</v>
      </c>
      <c r="D164" s="44" t="str">
        <f t="shared" si="54"/>
        <v>N/A</v>
      </c>
      <c r="E164" s="8">
        <v>6.9689999999999997E-4</v>
      </c>
      <c r="F164" s="44" t="str">
        <f t="shared" si="55"/>
        <v>N/A</v>
      </c>
      <c r="G164" s="8">
        <v>1.3587009999999999E-4</v>
      </c>
      <c r="H164" s="44" t="str">
        <f t="shared" si="56"/>
        <v>N/A</v>
      </c>
      <c r="I164" s="12">
        <v>-56.2</v>
      </c>
      <c r="J164" s="12">
        <v>-80.5</v>
      </c>
      <c r="K164" s="45" t="s">
        <v>736</v>
      </c>
      <c r="L164" s="9" t="str">
        <f t="shared" si="57"/>
        <v>No</v>
      </c>
    </row>
    <row r="165" spans="1:12" x14ac:dyDescent="0.2">
      <c r="A165" s="4" t="s">
        <v>114</v>
      </c>
      <c r="B165" s="35" t="s">
        <v>213</v>
      </c>
      <c r="C165" s="8">
        <v>4.3959304999999999E-3</v>
      </c>
      <c r="D165" s="44" t="str">
        <f t="shared" si="54"/>
        <v>N/A</v>
      </c>
      <c r="E165" s="8">
        <v>2.3980239999999999E-3</v>
      </c>
      <c r="F165" s="44" t="str">
        <f t="shared" si="55"/>
        <v>N/A</v>
      </c>
      <c r="G165" s="8">
        <v>2.632833E-4</v>
      </c>
      <c r="H165" s="44" t="str">
        <f t="shared" si="56"/>
        <v>N/A</v>
      </c>
      <c r="I165" s="12">
        <v>-45.4</v>
      </c>
      <c r="J165" s="12">
        <v>-89</v>
      </c>
      <c r="K165" s="45" t="s">
        <v>736</v>
      </c>
      <c r="L165" s="9" t="str">
        <f t="shared" si="57"/>
        <v>No</v>
      </c>
    </row>
    <row r="166" spans="1:12" x14ac:dyDescent="0.2">
      <c r="A166" s="4" t="s">
        <v>426</v>
      </c>
      <c r="B166" s="35" t="s">
        <v>213</v>
      </c>
      <c r="C166" s="36">
        <v>12454</v>
      </c>
      <c r="D166" s="44" t="str">
        <f>IF($B166="N/A","N/A",IF(C166&gt;10,"No",IF(C166&lt;-10,"No","Yes")))</f>
        <v>N/A</v>
      </c>
      <c r="E166" s="36">
        <v>12293</v>
      </c>
      <c r="F166" s="44" t="str">
        <f>IF($B166="N/A","N/A",IF(E166&gt;10,"No",IF(E166&lt;-10,"No","Yes")))</f>
        <v>N/A</v>
      </c>
      <c r="G166" s="36">
        <v>1010</v>
      </c>
      <c r="H166" s="44" t="str">
        <f>IF($B166="N/A","N/A",IF(G166&gt;10,"No",IF(G166&lt;-10,"No","Yes")))</f>
        <v>N/A</v>
      </c>
      <c r="I166" s="12">
        <v>-1.29</v>
      </c>
      <c r="J166" s="12">
        <v>-91.8</v>
      </c>
      <c r="K166" s="45" t="s">
        <v>736</v>
      </c>
      <c r="L166" s="9" t="str">
        <f t="shared" si="57"/>
        <v>No</v>
      </c>
    </row>
    <row r="167" spans="1:12" x14ac:dyDescent="0.2">
      <c r="A167" s="4" t="s">
        <v>427</v>
      </c>
      <c r="B167" s="35" t="s">
        <v>213</v>
      </c>
      <c r="C167" s="36">
        <v>318</v>
      </c>
      <c r="D167" s="44" t="str">
        <f>IF($B167="N/A","N/A",IF(C167&gt;10,"No",IF(C167&lt;-10,"No","Yes")))</f>
        <v>N/A</v>
      </c>
      <c r="E167" s="36">
        <v>260</v>
      </c>
      <c r="F167" s="44" t="str">
        <f>IF($B167="N/A","N/A",IF(E167&gt;10,"No",IF(E167&lt;-10,"No","Yes")))</f>
        <v>N/A</v>
      </c>
      <c r="G167" s="36">
        <v>19</v>
      </c>
      <c r="H167" s="44" t="str">
        <f>IF($B167="N/A","N/A",IF(G167&gt;10,"No",IF(G167&lt;-10,"No","Yes")))</f>
        <v>N/A</v>
      </c>
      <c r="I167" s="12">
        <v>-18.2</v>
      </c>
      <c r="J167" s="12">
        <v>-92.7</v>
      </c>
      <c r="K167" s="45" t="s">
        <v>736</v>
      </c>
      <c r="L167" s="9" t="str">
        <f t="shared" si="57"/>
        <v>No</v>
      </c>
    </row>
    <row r="168" spans="1:12" x14ac:dyDescent="0.2">
      <c r="A168" s="4" t="s">
        <v>428</v>
      </c>
      <c r="B168" s="35" t="s">
        <v>213</v>
      </c>
      <c r="C168" s="36">
        <v>9189</v>
      </c>
      <c r="D168" s="44" t="str">
        <f>IF($B168="N/A","N/A",IF(C168&gt;10,"No",IF(C168&lt;-10,"No","Yes")))</f>
        <v>N/A</v>
      </c>
      <c r="E168" s="36">
        <v>9228</v>
      </c>
      <c r="F168" s="44" t="str">
        <f>IF($B168="N/A","N/A",IF(E168&gt;10,"No",IF(E168&lt;-10,"No","Yes")))</f>
        <v>N/A</v>
      </c>
      <c r="G168" s="36">
        <v>6967</v>
      </c>
      <c r="H168" s="44" t="str">
        <f>IF($B168="N/A","N/A",IF(G168&gt;10,"No",IF(G168&lt;-10,"No","Yes")))</f>
        <v>N/A</v>
      </c>
      <c r="I168" s="12">
        <v>0.4244</v>
      </c>
      <c r="J168" s="12">
        <v>-24.5</v>
      </c>
      <c r="K168" s="45" t="s">
        <v>736</v>
      </c>
      <c r="L168" s="9" t="str">
        <f t="shared" si="57"/>
        <v>Yes</v>
      </c>
    </row>
    <row r="169" spans="1:12" x14ac:dyDescent="0.2">
      <c r="A169" s="4" t="s">
        <v>429</v>
      </c>
      <c r="B169" s="35" t="s">
        <v>213</v>
      </c>
      <c r="C169" s="36">
        <v>4213</v>
      </c>
      <c r="D169" s="44" t="str">
        <f>IF($B169="N/A","N/A",IF(C169&gt;10,"No",IF(C169&lt;-10,"No","Yes")))</f>
        <v>N/A</v>
      </c>
      <c r="E169" s="36">
        <v>4177</v>
      </c>
      <c r="F169" s="44" t="str">
        <f>IF($B169="N/A","N/A",IF(E169&gt;10,"No",IF(E169&lt;-10,"No","Yes")))</f>
        <v>N/A</v>
      </c>
      <c r="G169" s="36">
        <v>3396</v>
      </c>
      <c r="H169" s="44" t="str">
        <f>IF($B169="N/A","N/A",IF(G169&gt;10,"No",IF(G169&lt;-10,"No","Yes")))</f>
        <v>N/A</v>
      </c>
      <c r="I169" s="12">
        <v>-0.85399999999999998</v>
      </c>
      <c r="J169" s="12">
        <v>-18.7</v>
      </c>
      <c r="K169" s="45" t="s">
        <v>736</v>
      </c>
      <c r="L169" s="9" t="str">
        <f t="shared" si="57"/>
        <v>Yes</v>
      </c>
    </row>
    <row r="170" spans="1:12" x14ac:dyDescent="0.2">
      <c r="A170" s="4" t="s">
        <v>430</v>
      </c>
      <c r="B170" s="35" t="s">
        <v>213</v>
      </c>
      <c r="C170" s="36">
        <v>27</v>
      </c>
      <c r="D170" s="44" t="str">
        <f>IF($B170="N/A","N/A",IF(C170&gt;10,"No",IF(C170&lt;-10,"No","Yes")))</f>
        <v>N/A</v>
      </c>
      <c r="E170" s="36">
        <v>14</v>
      </c>
      <c r="F170" s="44" t="str">
        <f>IF($B170="N/A","N/A",IF(E170&gt;10,"No",IF(E170&lt;-10,"No","Yes")))</f>
        <v>N/A</v>
      </c>
      <c r="G170" s="36">
        <v>11</v>
      </c>
      <c r="H170" s="44" t="str">
        <f>IF($B170="N/A","N/A",IF(G170&gt;10,"No",IF(G170&lt;-10,"No","Yes")))</f>
        <v>N/A</v>
      </c>
      <c r="I170" s="12">
        <v>-48.1</v>
      </c>
      <c r="J170" s="12">
        <v>-85.7</v>
      </c>
      <c r="K170" s="45" t="s">
        <v>736</v>
      </c>
      <c r="L170" s="9" t="str">
        <f t="shared" si="57"/>
        <v>No</v>
      </c>
    </row>
    <row r="171" spans="1:12" x14ac:dyDescent="0.2">
      <c r="A171" s="6" t="s">
        <v>1010</v>
      </c>
      <c r="B171" s="35" t="s">
        <v>213</v>
      </c>
      <c r="C171" s="36">
        <v>14412</v>
      </c>
      <c r="D171" s="44" t="str">
        <f t="shared" si="54"/>
        <v>N/A</v>
      </c>
      <c r="E171" s="36">
        <v>13991</v>
      </c>
      <c r="F171" s="44" t="str">
        <f t="shared" si="55"/>
        <v>N/A</v>
      </c>
      <c r="G171" s="36">
        <v>0</v>
      </c>
      <c r="H171" s="44" t="str">
        <f t="shared" si="56"/>
        <v>N/A</v>
      </c>
      <c r="I171" s="12">
        <v>-2.92</v>
      </c>
      <c r="J171" s="12">
        <v>-100</v>
      </c>
      <c r="K171" s="45" t="s">
        <v>736</v>
      </c>
      <c r="L171" s="9" t="str">
        <f t="shared" si="57"/>
        <v>No</v>
      </c>
    </row>
    <row r="172" spans="1:12" x14ac:dyDescent="0.2">
      <c r="A172" s="4" t="s">
        <v>1011</v>
      </c>
      <c r="B172" s="35" t="s">
        <v>213</v>
      </c>
      <c r="C172" s="36">
        <v>11567</v>
      </c>
      <c r="D172" s="44" t="str">
        <f>IF($B172="N/A","N/A",IF(C172&gt;10,"No",IF(C172&lt;-10,"No","Yes")))</f>
        <v>N/A</v>
      </c>
      <c r="E172" s="36">
        <v>11302</v>
      </c>
      <c r="F172" s="44" t="str">
        <f>IF($B172="N/A","N/A",IF(E172&gt;10,"No",IF(E172&lt;-10,"No","Yes")))</f>
        <v>N/A</v>
      </c>
      <c r="G172" s="36">
        <v>0</v>
      </c>
      <c r="H172" s="44" t="str">
        <f>IF($B172="N/A","N/A",IF(G172&gt;10,"No",IF(G172&lt;-10,"No","Yes")))</f>
        <v>N/A</v>
      </c>
      <c r="I172" s="12">
        <v>-2.29</v>
      </c>
      <c r="J172" s="12">
        <v>-100</v>
      </c>
      <c r="K172" s="45" t="s">
        <v>736</v>
      </c>
      <c r="L172" s="9" t="str">
        <f t="shared" si="57"/>
        <v>No</v>
      </c>
    </row>
    <row r="173" spans="1:12" x14ac:dyDescent="0.2">
      <c r="A173" s="4" t="s">
        <v>1012</v>
      </c>
      <c r="B173" s="35" t="s">
        <v>213</v>
      </c>
      <c r="C173" s="36">
        <v>298</v>
      </c>
      <c r="D173" s="44" t="str">
        <f>IF($B173="N/A","N/A",IF(C173&gt;10,"No",IF(C173&lt;-10,"No","Yes")))</f>
        <v>N/A</v>
      </c>
      <c r="E173" s="36">
        <v>242</v>
      </c>
      <c r="F173" s="44" t="str">
        <f>IF($B173="N/A","N/A",IF(E173&gt;10,"No",IF(E173&lt;-10,"No","Yes")))</f>
        <v>N/A</v>
      </c>
      <c r="G173" s="36">
        <v>0</v>
      </c>
      <c r="H173" s="44" t="str">
        <f>IF($B173="N/A","N/A",IF(G173&gt;10,"No",IF(G173&lt;-10,"No","Yes")))</f>
        <v>N/A</v>
      </c>
      <c r="I173" s="12">
        <v>-18.8</v>
      </c>
      <c r="J173" s="12">
        <v>-100</v>
      </c>
      <c r="K173" s="45" t="s">
        <v>736</v>
      </c>
      <c r="L173" s="9" t="str">
        <f t="shared" si="57"/>
        <v>No</v>
      </c>
    </row>
    <row r="174" spans="1:12" ht="25.5" x14ac:dyDescent="0.2">
      <c r="A174" s="4" t="s">
        <v>1013</v>
      </c>
      <c r="B174" s="35" t="s">
        <v>213</v>
      </c>
      <c r="C174" s="36">
        <v>2047</v>
      </c>
      <c r="D174" s="44" t="str">
        <f>IF($B174="N/A","N/A",IF(C174&gt;10,"No",IF(C174&lt;-10,"No","Yes")))</f>
        <v>N/A</v>
      </c>
      <c r="E174" s="36">
        <v>1980</v>
      </c>
      <c r="F174" s="44" t="str">
        <f>IF($B174="N/A","N/A",IF(E174&gt;10,"No",IF(E174&lt;-10,"No","Yes")))</f>
        <v>N/A</v>
      </c>
      <c r="G174" s="36">
        <v>0</v>
      </c>
      <c r="H174" s="44" t="str">
        <f>IF($B174="N/A","N/A",IF(G174&gt;10,"No",IF(G174&lt;-10,"No","Yes")))</f>
        <v>N/A</v>
      </c>
      <c r="I174" s="12">
        <v>-3.27</v>
      </c>
      <c r="J174" s="12">
        <v>-100</v>
      </c>
      <c r="K174" s="45" t="s">
        <v>736</v>
      </c>
      <c r="L174" s="9" t="str">
        <f t="shared" si="57"/>
        <v>No</v>
      </c>
    </row>
    <row r="175" spans="1:12" ht="25.5" x14ac:dyDescent="0.2">
      <c r="A175" s="4" t="s">
        <v>1014</v>
      </c>
      <c r="B175" s="35" t="s">
        <v>213</v>
      </c>
      <c r="C175" s="36">
        <v>496</v>
      </c>
      <c r="D175" s="44" t="str">
        <f>IF($B175="N/A","N/A",IF(C175&gt;10,"No",IF(C175&lt;-10,"No","Yes")))</f>
        <v>N/A</v>
      </c>
      <c r="E175" s="36">
        <v>466</v>
      </c>
      <c r="F175" s="44" t="str">
        <f>IF($B175="N/A","N/A",IF(E175&gt;10,"No",IF(E175&lt;-10,"No","Yes")))</f>
        <v>N/A</v>
      </c>
      <c r="G175" s="36">
        <v>0</v>
      </c>
      <c r="H175" s="44" t="str">
        <f>IF($B175="N/A","N/A",IF(G175&gt;10,"No",IF(G175&lt;-10,"No","Yes")))</f>
        <v>N/A</v>
      </c>
      <c r="I175" s="12">
        <v>-6.05</v>
      </c>
      <c r="J175" s="12">
        <v>-100</v>
      </c>
      <c r="K175" s="45" t="s">
        <v>736</v>
      </c>
      <c r="L175" s="9" t="str">
        <f t="shared" si="57"/>
        <v>No</v>
      </c>
    </row>
    <row r="176" spans="1:12" ht="25.5" x14ac:dyDescent="0.2">
      <c r="A176" s="4" t="s">
        <v>1015</v>
      </c>
      <c r="B176" s="35" t="s">
        <v>213</v>
      </c>
      <c r="C176" s="36">
        <v>11</v>
      </c>
      <c r="D176" s="44" t="str">
        <f>IF($B176="N/A","N/A",IF(C176&gt;10,"No",IF(C176&lt;-10,"No","Yes")))</f>
        <v>N/A</v>
      </c>
      <c r="E176" s="36">
        <v>11</v>
      </c>
      <c r="F176" s="44" t="str">
        <f>IF($B176="N/A","N/A",IF(E176&gt;10,"No",IF(E176&lt;-10,"No","Yes")))</f>
        <v>N/A</v>
      </c>
      <c r="G176" s="36">
        <v>0</v>
      </c>
      <c r="H176" s="44" t="str">
        <f>IF($B176="N/A","N/A",IF(G176&gt;10,"No",IF(G176&lt;-10,"No","Yes")))</f>
        <v>N/A</v>
      </c>
      <c r="I176" s="12">
        <v>-75</v>
      </c>
      <c r="J176" s="12">
        <v>-100</v>
      </c>
      <c r="K176" s="45" t="s">
        <v>736</v>
      </c>
      <c r="L176" s="9" t="str">
        <f t="shared" si="57"/>
        <v>No</v>
      </c>
    </row>
    <row r="177" spans="1:12" x14ac:dyDescent="0.2">
      <c r="A177" s="6" t="s">
        <v>1016</v>
      </c>
      <c r="B177" s="35" t="s">
        <v>213</v>
      </c>
      <c r="C177" s="36">
        <v>0</v>
      </c>
      <c r="D177" s="44" t="str">
        <f t="shared" si="54"/>
        <v>N/A</v>
      </c>
      <c r="E177" s="36">
        <v>0</v>
      </c>
      <c r="F177" s="44" t="str">
        <f t="shared" si="55"/>
        <v>N/A</v>
      </c>
      <c r="G177" s="36">
        <v>0</v>
      </c>
      <c r="H177" s="44" t="str">
        <f t="shared" si="56"/>
        <v>N/A</v>
      </c>
      <c r="I177" s="12" t="s">
        <v>1745</v>
      </c>
      <c r="J177" s="12" t="s">
        <v>1745</v>
      </c>
      <c r="K177" s="45" t="s">
        <v>736</v>
      </c>
      <c r="L177" s="9" t="str">
        <f t="shared" si="57"/>
        <v>N/A</v>
      </c>
    </row>
    <row r="178" spans="1:12" x14ac:dyDescent="0.2">
      <c r="A178" s="4" t="s">
        <v>1017</v>
      </c>
      <c r="B178" s="35" t="s">
        <v>213</v>
      </c>
      <c r="C178" s="36">
        <v>0</v>
      </c>
      <c r="D178" s="44" t="str">
        <f t="shared" si="54"/>
        <v>N/A</v>
      </c>
      <c r="E178" s="36">
        <v>0</v>
      </c>
      <c r="F178" s="44" t="str">
        <f t="shared" si="55"/>
        <v>N/A</v>
      </c>
      <c r="G178" s="36">
        <v>0</v>
      </c>
      <c r="H178" s="44" t="str">
        <f t="shared" si="56"/>
        <v>N/A</v>
      </c>
      <c r="I178" s="12" t="s">
        <v>1745</v>
      </c>
      <c r="J178" s="12" t="s">
        <v>1745</v>
      </c>
      <c r="K178" s="45" t="s">
        <v>736</v>
      </c>
      <c r="L178" s="9" t="str">
        <f t="shared" si="57"/>
        <v>N/A</v>
      </c>
    </row>
    <row r="179" spans="1:12" x14ac:dyDescent="0.2">
      <c r="A179" s="4" t="s">
        <v>1018</v>
      </c>
      <c r="B179" s="35" t="s">
        <v>213</v>
      </c>
      <c r="C179" s="36">
        <v>0</v>
      </c>
      <c r="D179" s="44" t="str">
        <f t="shared" si="54"/>
        <v>N/A</v>
      </c>
      <c r="E179" s="36">
        <v>0</v>
      </c>
      <c r="F179" s="44" t="str">
        <f t="shared" si="55"/>
        <v>N/A</v>
      </c>
      <c r="G179" s="36">
        <v>0</v>
      </c>
      <c r="H179" s="44" t="str">
        <f t="shared" si="56"/>
        <v>N/A</v>
      </c>
      <c r="I179" s="12" t="s">
        <v>1745</v>
      </c>
      <c r="J179" s="12" t="s">
        <v>1745</v>
      </c>
      <c r="K179" s="45" t="s">
        <v>736</v>
      </c>
      <c r="L179" s="9" t="str">
        <f t="shared" si="57"/>
        <v>N/A</v>
      </c>
    </row>
    <row r="180" spans="1:12" x14ac:dyDescent="0.2">
      <c r="A180" s="4" t="s">
        <v>1019</v>
      </c>
      <c r="B180" s="35" t="s">
        <v>213</v>
      </c>
      <c r="C180" s="36">
        <v>0</v>
      </c>
      <c r="D180" s="44" t="str">
        <f t="shared" si="54"/>
        <v>N/A</v>
      </c>
      <c r="E180" s="36">
        <v>0</v>
      </c>
      <c r="F180" s="44" t="str">
        <f t="shared" si="55"/>
        <v>N/A</v>
      </c>
      <c r="G180" s="36">
        <v>0</v>
      </c>
      <c r="H180" s="44" t="str">
        <f t="shared" si="56"/>
        <v>N/A</v>
      </c>
      <c r="I180" s="12" t="s">
        <v>1745</v>
      </c>
      <c r="J180" s="12" t="s">
        <v>1745</v>
      </c>
      <c r="K180" s="45" t="s">
        <v>736</v>
      </c>
      <c r="L180" s="9" t="str">
        <f t="shared" si="57"/>
        <v>N/A</v>
      </c>
    </row>
    <row r="181" spans="1:12" x14ac:dyDescent="0.2">
      <c r="A181" s="4" t="s">
        <v>1020</v>
      </c>
      <c r="B181" s="35" t="s">
        <v>213</v>
      </c>
      <c r="C181" s="36">
        <v>0</v>
      </c>
      <c r="D181" s="44" t="str">
        <f t="shared" si="54"/>
        <v>N/A</v>
      </c>
      <c r="E181" s="36">
        <v>0</v>
      </c>
      <c r="F181" s="44" t="str">
        <f t="shared" si="55"/>
        <v>N/A</v>
      </c>
      <c r="G181" s="36">
        <v>0</v>
      </c>
      <c r="H181" s="44" t="str">
        <f t="shared" si="56"/>
        <v>N/A</v>
      </c>
      <c r="I181" s="12" t="s">
        <v>1745</v>
      </c>
      <c r="J181" s="12" t="s">
        <v>1745</v>
      </c>
      <c r="K181" s="45" t="s">
        <v>736</v>
      </c>
      <c r="L181" s="9" t="str">
        <f t="shared" si="57"/>
        <v>N/A</v>
      </c>
    </row>
    <row r="182" spans="1:12" x14ac:dyDescent="0.2">
      <c r="A182" s="4" t="s">
        <v>1021</v>
      </c>
      <c r="B182" s="35" t="s">
        <v>213</v>
      </c>
      <c r="C182" s="36">
        <v>0</v>
      </c>
      <c r="D182" s="44" t="str">
        <f t="shared" si="54"/>
        <v>N/A</v>
      </c>
      <c r="E182" s="36">
        <v>0</v>
      </c>
      <c r="F182" s="44" t="str">
        <f t="shared" si="55"/>
        <v>N/A</v>
      </c>
      <c r="G182" s="36">
        <v>0</v>
      </c>
      <c r="H182" s="44" t="str">
        <f t="shared" si="56"/>
        <v>N/A</v>
      </c>
      <c r="I182" s="12" t="s">
        <v>1745</v>
      </c>
      <c r="J182" s="12" t="s">
        <v>1745</v>
      </c>
      <c r="K182" s="45" t="s">
        <v>736</v>
      </c>
      <c r="L182" s="9" t="str">
        <f t="shared" si="57"/>
        <v>N/A</v>
      </c>
    </row>
    <row r="183" spans="1:12" x14ac:dyDescent="0.2">
      <c r="A183" s="6" t="s">
        <v>1022</v>
      </c>
      <c r="B183" s="48" t="s">
        <v>213</v>
      </c>
      <c r="C183" s="1">
        <v>316</v>
      </c>
      <c r="D183" s="11" t="str">
        <f t="shared" si="54"/>
        <v>N/A</v>
      </c>
      <c r="E183" s="1">
        <v>310</v>
      </c>
      <c r="F183" s="11" t="str">
        <f t="shared" si="55"/>
        <v>N/A</v>
      </c>
      <c r="G183" s="1">
        <v>0</v>
      </c>
      <c r="H183" s="11" t="str">
        <f t="shared" si="56"/>
        <v>N/A</v>
      </c>
      <c r="I183" s="57">
        <v>-1.9</v>
      </c>
      <c r="J183" s="57">
        <v>-100</v>
      </c>
      <c r="K183" s="48" t="s">
        <v>736</v>
      </c>
      <c r="L183" s="11" t="str">
        <f t="shared" si="57"/>
        <v>No</v>
      </c>
    </row>
    <row r="184" spans="1:12" x14ac:dyDescent="0.2">
      <c r="A184" s="4" t="s">
        <v>1023</v>
      </c>
      <c r="B184" s="35" t="s">
        <v>213</v>
      </c>
      <c r="C184" s="36">
        <v>17</v>
      </c>
      <c r="D184" s="44" t="str">
        <f t="shared" si="54"/>
        <v>N/A</v>
      </c>
      <c r="E184" s="36">
        <v>15</v>
      </c>
      <c r="F184" s="44" t="str">
        <f t="shared" si="55"/>
        <v>N/A</v>
      </c>
      <c r="G184" s="36">
        <v>0</v>
      </c>
      <c r="H184" s="44" t="str">
        <f t="shared" si="56"/>
        <v>N/A</v>
      </c>
      <c r="I184" s="12">
        <v>-11.8</v>
      </c>
      <c r="J184" s="12">
        <v>-100</v>
      </c>
      <c r="K184" s="45" t="s">
        <v>736</v>
      </c>
      <c r="L184" s="9" t="str">
        <f t="shared" si="57"/>
        <v>No</v>
      </c>
    </row>
    <row r="185" spans="1:12" x14ac:dyDescent="0.2">
      <c r="A185" s="4" t="s">
        <v>1024</v>
      </c>
      <c r="B185" s="35" t="s">
        <v>213</v>
      </c>
      <c r="C185" s="36">
        <v>0</v>
      </c>
      <c r="D185" s="44" t="str">
        <f t="shared" si="54"/>
        <v>N/A</v>
      </c>
      <c r="E185" s="36">
        <v>0</v>
      </c>
      <c r="F185" s="44" t="str">
        <f t="shared" si="55"/>
        <v>N/A</v>
      </c>
      <c r="G185" s="36">
        <v>0</v>
      </c>
      <c r="H185" s="44" t="str">
        <f t="shared" si="56"/>
        <v>N/A</v>
      </c>
      <c r="I185" s="12" t="s">
        <v>1745</v>
      </c>
      <c r="J185" s="12" t="s">
        <v>1745</v>
      </c>
      <c r="K185" s="45" t="s">
        <v>736</v>
      </c>
      <c r="L185" s="9" t="str">
        <f t="shared" si="57"/>
        <v>N/A</v>
      </c>
    </row>
    <row r="186" spans="1:12" ht="25.5" x14ac:dyDescent="0.2">
      <c r="A186" s="4" t="s">
        <v>1025</v>
      </c>
      <c r="B186" s="35" t="s">
        <v>213</v>
      </c>
      <c r="C186" s="36">
        <v>109</v>
      </c>
      <c r="D186" s="44" t="str">
        <f t="shared" si="54"/>
        <v>N/A</v>
      </c>
      <c r="E186" s="36">
        <v>103</v>
      </c>
      <c r="F186" s="44" t="str">
        <f t="shared" si="55"/>
        <v>N/A</v>
      </c>
      <c r="G186" s="36">
        <v>0</v>
      </c>
      <c r="H186" s="44" t="str">
        <f t="shared" si="56"/>
        <v>N/A</v>
      </c>
      <c r="I186" s="12">
        <v>-5.5</v>
      </c>
      <c r="J186" s="12">
        <v>-100</v>
      </c>
      <c r="K186" s="45" t="s">
        <v>736</v>
      </c>
      <c r="L186" s="9" t="str">
        <f t="shared" si="57"/>
        <v>No</v>
      </c>
    </row>
    <row r="187" spans="1:12" ht="25.5" x14ac:dyDescent="0.2">
      <c r="A187" s="4" t="s">
        <v>1026</v>
      </c>
      <c r="B187" s="35" t="s">
        <v>213</v>
      </c>
      <c r="C187" s="36">
        <v>187</v>
      </c>
      <c r="D187" s="44" t="str">
        <f t="shared" si="54"/>
        <v>N/A</v>
      </c>
      <c r="E187" s="36">
        <v>191</v>
      </c>
      <c r="F187" s="44" t="str">
        <f t="shared" si="55"/>
        <v>N/A</v>
      </c>
      <c r="G187" s="36">
        <v>0</v>
      </c>
      <c r="H187" s="44" t="str">
        <f t="shared" si="56"/>
        <v>N/A</v>
      </c>
      <c r="I187" s="12">
        <v>2.1389999999999998</v>
      </c>
      <c r="J187" s="12">
        <v>-100</v>
      </c>
      <c r="K187" s="45" t="s">
        <v>736</v>
      </c>
      <c r="L187" s="9" t="str">
        <f t="shared" si="57"/>
        <v>No</v>
      </c>
    </row>
    <row r="188" spans="1:12" ht="25.5" x14ac:dyDescent="0.2">
      <c r="A188" s="4" t="s">
        <v>1027</v>
      </c>
      <c r="B188" s="35" t="s">
        <v>213</v>
      </c>
      <c r="C188" s="36">
        <v>11</v>
      </c>
      <c r="D188" s="44" t="str">
        <f t="shared" si="54"/>
        <v>N/A</v>
      </c>
      <c r="E188" s="36">
        <v>11</v>
      </c>
      <c r="F188" s="44" t="str">
        <f t="shared" si="55"/>
        <v>N/A</v>
      </c>
      <c r="G188" s="36">
        <v>0</v>
      </c>
      <c r="H188" s="44" t="str">
        <f t="shared" si="56"/>
        <v>N/A</v>
      </c>
      <c r="I188" s="12">
        <v>-66.7</v>
      </c>
      <c r="J188" s="12">
        <v>-100</v>
      </c>
      <c r="K188" s="45" t="s">
        <v>736</v>
      </c>
      <c r="L188" s="9" t="str">
        <f t="shared" si="57"/>
        <v>No</v>
      </c>
    </row>
    <row r="189" spans="1:12" x14ac:dyDescent="0.2">
      <c r="A189" s="6" t="s">
        <v>1028</v>
      </c>
      <c r="B189" s="48" t="s">
        <v>213</v>
      </c>
      <c r="C189" s="1">
        <v>343</v>
      </c>
      <c r="D189" s="11" t="str">
        <f t="shared" si="54"/>
        <v>N/A</v>
      </c>
      <c r="E189" s="1">
        <v>336</v>
      </c>
      <c r="F189" s="11" t="str">
        <f t="shared" si="55"/>
        <v>N/A</v>
      </c>
      <c r="G189" s="1">
        <v>0</v>
      </c>
      <c r="H189" s="11" t="str">
        <f t="shared" si="56"/>
        <v>N/A</v>
      </c>
      <c r="I189" s="57">
        <v>-2.04</v>
      </c>
      <c r="J189" s="57">
        <v>-100</v>
      </c>
      <c r="K189" s="48" t="s">
        <v>736</v>
      </c>
      <c r="L189" s="11" t="str">
        <f t="shared" si="57"/>
        <v>No</v>
      </c>
    </row>
    <row r="190" spans="1:12" ht="25.5" x14ac:dyDescent="0.2">
      <c r="A190" s="4" t="s">
        <v>1029</v>
      </c>
      <c r="B190" s="35" t="s">
        <v>213</v>
      </c>
      <c r="C190" s="36">
        <v>11</v>
      </c>
      <c r="D190" s="44" t="str">
        <f t="shared" si="54"/>
        <v>N/A</v>
      </c>
      <c r="E190" s="36">
        <v>11</v>
      </c>
      <c r="F190" s="44" t="str">
        <f t="shared" si="55"/>
        <v>N/A</v>
      </c>
      <c r="G190" s="36">
        <v>0</v>
      </c>
      <c r="H190" s="44" t="str">
        <f t="shared" si="56"/>
        <v>N/A</v>
      </c>
      <c r="I190" s="12">
        <v>25</v>
      </c>
      <c r="J190" s="12">
        <v>-100</v>
      </c>
      <c r="K190" s="45" t="s">
        <v>736</v>
      </c>
      <c r="L190" s="9" t="str">
        <f t="shared" si="57"/>
        <v>No</v>
      </c>
    </row>
    <row r="191" spans="1:12" ht="25.5" x14ac:dyDescent="0.2">
      <c r="A191" s="4" t="s">
        <v>1030</v>
      </c>
      <c r="B191" s="35" t="s">
        <v>213</v>
      </c>
      <c r="C191" s="36">
        <v>11</v>
      </c>
      <c r="D191" s="44" t="str">
        <f t="shared" si="54"/>
        <v>N/A</v>
      </c>
      <c r="E191" s="36">
        <v>11</v>
      </c>
      <c r="F191" s="44" t="str">
        <f t="shared" si="55"/>
        <v>N/A</v>
      </c>
      <c r="G191" s="36">
        <v>0</v>
      </c>
      <c r="H191" s="44" t="str">
        <f t="shared" si="56"/>
        <v>N/A</v>
      </c>
      <c r="I191" s="12">
        <v>0</v>
      </c>
      <c r="J191" s="12">
        <v>-100</v>
      </c>
      <c r="K191" s="45" t="s">
        <v>736</v>
      </c>
      <c r="L191" s="9" t="str">
        <f t="shared" si="57"/>
        <v>No</v>
      </c>
    </row>
    <row r="192" spans="1:12" ht="25.5" x14ac:dyDescent="0.2">
      <c r="A192" s="4" t="s">
        <v>1031</v>
      </c>
      <c r="B192" s="35" t="s">
        <v>213</v>
      </c>
      <c r="C192" s="36">
        <v>265</v>
      </c>
      <c r="D192" s="44" t="str">
        <f t="shared" si="54"/>
        <v>N/A</v>
      </c>
      <c r="E192" s="36">
        <v>254</v>
      </c>
      <c r="F192" s="44" t="str">
        <f t="shared" si="55"/>
        <v>N/A</v>
      </c>
      <c r="G192" s="36">
        <v>0</v>
      </c>
      <c r="H192" s="44" t="str">
        <f t="shared" si="56"/>
        <v>N/A</v>
      </c>
      <c r="I192" s="12">
        <v>-4.1500000000000004</v>
      </c>
      <c r="J192" s="12">
        <v>-100</v>
      </c>
      <c r="K192" s="45" t="s">
        <v>736</v>
      </c>
      <c r="L192" s="9" t="str">
        <f t="shared" si="57"/>
        <v>No</v>
      </c>
    </row>
    <row r="193" spans="1:12" ht="25.5" x14ac:dyDescent="0.2">
      <c r="A193" s="4" t="s">
        <v>1032</v>
      </c>
      <c r="B193" s="35" t="s">
        <v>213</v>
      </c>
      <c r="C193" s="36">
        <v>73</v>
      </c>
      <c r="D193" s="44" t="str">
        <f t="shared" si="54"/>
        <v>N/A</v>
      </c>
      <c r="E193" s="36">
        <v>76</v>
      </c>
      <c r="F193" s="44" t="str">
        <f t="shared" si="55"/>
        <v>N/A</v>
      </c>
      <c r="G193" s="36">
        <v>0</v>
      </c>
      <c r="H193" s="44" t="str">
        <f t="shared" si="56"/>
        <v>N/A</v>
      </c>
      <c r="I193" s="12">
        <v>4.1100000000000003</v>
      </c>
      <c r="J193" s="12">
        <v>-100</v>
      </c>
      <c r="K193" s="45" t="s">
        <v>736</v>
      </c>
      <c r="L193" s="9" t="str">
        <f t="shared" si="57"/>
        <v>No</v>
      </c>
    </row>
    <row r="194" spans="1:12" ht="25.5" x14ac:dyDescent="0.2">
      <c r="A194" s="4" t="s">
        <v>1033</v>
      </c>
      <c r="B194" s="35" t="s">
        <v>213</v>
      </c>
      <c r="C194" s="36">
        <v>0</v>
      </c>
      <c r="D194" s="44" t="str">
        <f t="shared" si="54"/>
        <v>N/A</v>
      </c>
      <c r="E194" s="36">
        <v>0</v>
      </c>
      <c r="F194" s="44" t="str">
        <f t="shared" si="55"/>
        <v>N/A</v>
      </c>
      <c r="G194" s="36">
        <v>0</v>
      </c>
      <c r="H194" s="44" t="str">
        <f t="shared" si="56"/>
        <v>N/A</v>
      </c>
      <c r="I194" s="12" t="s">
        <v>1745</v>
      </c>
      <c r="J194" s="12" t="s">
        <v>1745</v>
      </c>
      <c r="K194" s="45" t="s">
        <v>736</v>
      </c>
      <c r="L194" s="9" t="str">
        <f t="shared" si="57"/>
        <v>N/A</v>
      </c>
    </row>
    <row r="195" spans="1:12" x14ac:dyDescent="0.2">
      <c r="A195" s="6" t="s">
        <v>1034</v>
      </c>
      <c r="B195" s="48" t="s">
        <v>213</v>
      </c>
      <c r="C195" s="1">
        <v>239</v>
      </c>
      <c r="D195" s="11" t="str">
        <f t="shared" si="54"/>
        <v>N/A</v>
      </c>
      <c r="E195" s="1">
        <v>209</v>
      </c>
      <c r="F195" s="11" t="str">
        <f t="shared" si="55"/>
        <v>N/A</v>
      </c>
      <c r="G195" s="1">
        <v>0</v>
      </c>
      <c r="H195" s="11" t="str">
        <f t="shared" si="56"/>
        <v>N/A</v>
      </c>
      <c r="I195" s="57">
        <v>-12.6</v>
      </c>
      <c r="J195" s="57">
        <v>-100</v>
      </c>
      <c r="K195" s="48" t="s">
        <v>736</v>
      </c>
      <c r="L195" s="11" t="str">
        <f t="shared" si="57"/>
        <v>No</v>
      </c>
    </row>
    <row r="196" spans="1:12" ht="25.5" x14ac:dyDescent="0.2">
      <c r="A196" s="4" t="s">
        <v>1035</v>
      </c>
      <c r="B196" s="35" t="s">
        <v>213</v>
      </c>
      <c r="C196" s="36">
        <v>23</v>
      </c>
      <c r="D196" s="44" t="str">
        <f t="shared" si="54"/>
        <v>N/A</v>
      </c>
      <c r="E196" s="36">
        <v>24</v>
      </c>
      <c r="F196" s="44" t="str">
        <f t="shared" si="55"/>
        <v>N/A</v>
      </c>
      <c r="G196" s="36">
        <v>0</v>
      </c>
      <c r="H196" s="44" t="str">
        <f t="shared" si="56"/>
        <v>N/A</v>
      </c>
      <c r="I196" s="12">
        <v>4.3479999999999999</v>
      </c>
      <c r="J196" s="12">
        <v>-100</v>
      </c>
      <c r="K196" s="45" t="s">
        <v>736</v>
      </c>
      <c r="L196" s="9" t="str">
        <f t="shared" si="57"/>
        <v>No</v>
      </c>
    </row>
    <row r="197" spans="1:12" ht="25.5" x14ac:dyDescent="0.2">
      <c r="A197" s="4" t="s">
        <v>1036</v>
      </c>
      <c r="B197" s="35" t="s">
        <v>213</v>
      </c>
      <c r="C197" s="36">
        <v>11</v>
      </c>
      <c r="D197" s="44" t="str">
        <f t="shared" si="54"/>
        <v>N/A</v>
      </c>
      <c r="E197" s="36">
        <v>11</v>
      </c>
      <c r="F197" s="44" t="str">
        <f t="shared" si="55"/>
        <v>N/A</v>
      </c>
      <c r="G197" s="36">
        <v>0</v>
      </c>
      <c r="H197" s="44" t="str">
        <f t="shared" si="56"/>
        <v>N/A</v>
      </c>
      <c r="I197" s="12">
        <v>-50</v>
      </c>
      <c r="J197" s="12">
        <v>-100</v>
      </c>
      <c r="K197" s="45" t="s">
        <v>736</v>
      </c>
      <c r="L197" s="9" t="str">
        <f t="shared" si="57"/>
        <v>No</v>
      </c>
    </row>
    <row r="198" spans="1:12" ht="25.5" x14ac:dyDescent="0.2">
      <c r="A198" s="4" t="s">
        <v>1037</v>
      </c>
      <c r="B198" s="35" t="s">
        <v>213</v>
      </c>
      <c r="C198" s="36">
        <v>158</v>
      </c>
      <c r="D198" s="44" t="str">
        <f t="shared" si="54"/>
        <v>N/A</v>
      </c>
      <c r="E198" s="36">
        <v>142</v>
      </c>
      <c r="F198" s="44" t="str">
        <f t="shared" si="55"/>
        <v>N/A</v>
      </c>
      <c r="G198" s="36">
        <v>0</v>
      </c>
      <c r="H198" s="44" t="str">
        <f t="shared" si="56"/>
        <v>N/A</v>
      </c>
      <c r="I198" s="12">
        <v>-10.1</v>
      </c>
      <c r="J198" s="12">
        <v>-100</v>
      </c>
      <c r="K198" s="45" t="s">
        <v>736</v>
      </c>
      <c r="L198" s="9" t="str">
        <f t="shared" si="57"/>
        <v>No</v>
      </c>
    </row>
    <row r="199" spans="1:12" ht="25.5" x14ac:dyDescent="0.2">
      <c r="A199" s="4" t="s">
        <v>1038</v>
      </c>
      <c r="B199" s="35" t="s">
        <v>213</v>
      </c>
      <c r="C199" s="36">
        <v>42</v>
      </c>
      <c r="D199" s="44" t="str">
        <f t="shared" si="54"/>
        <v>N/A</v>
      </c>
      <c r="E199" s="36">
        <v>31</v>
      </c>
      <c r="F199" s="44" t="str">
        <f t="shared" si="55"/>
        <v>N/A</v>
      </c>
      <c r="G199" s="36">
        <v>0</v>
      </c>
      <c r="H199" s="44" t="str">
        <f t="shared" si="56"/>
        <v>N/A</v>
      </c>
      <c r="I199" s="12">
        <v>-26.2</v>
      </c>
      <c r="J199" s="12">
        <v>-100</v>
      </c>
      <c r="K199" s="45" t="s">
        <v>736</v>
      </c>
      <c r="L199" s="9" t="str">
        <f t="shared" si="57"/>
        <v>No</v>
      </c>
    </row>
    <row r="200" spans="1:12" ht="25.5" x14ac:dyDescent="0.2">
      <c r="A200" s="4" t="s">
        <v>1039</v>
      </c>
      <c r="B200" s="35" t="s">
        <v>213</v>
      </c>
      <c r="C200" s="36">
        <v>14</v>
      </c>
      <c r="D200" s="44" t="str">
        <f t="shared" si="54"/>
        <v>N/A</v>
      </c>
      <c r="E200" s="36">
        <v>11</v>
      </c>
      <c r="F200" s="44" t="str">
        <f t="shared" si="55"/>
        <v>N/A</v>
      </c>
      <c r="G200" s="36">
        <v>0</v>
      </c>
      <c r="H200" s="44" t="str">
        <f t="shared" si="56"/>
        <v>N/A</v>
      </c>
      <c r="I200" s="12">
        <v>-21.4</v>
      </c>
      <c r="J200" s="12">
        <v>-100</v>
      </c>
      <c r="K200" s="45" t="s">
        <v>736</v>
      </c>
      <c r="L200" s="9" t="str">
        <f t="shared" si="57"/>
        <v>No</v>
      </c>
    </row>
    <row r="201" spans="1:12" x14ac:dyDescent="0.2">
      <c r="A201" s="6" t="s">
        <v>1040</v>
      </c>
      <c r="B201" s="48" t="s">
        <v>213</v>
      </c>
      <c r="C201" s="1">
        <v>10891</v>
      </c>
      <c r="D201" s="11" t="str">
        <f t="shared" si="54"/>
        <v>N/A</v>
      </c>
      <c r="E201" s="1">
        <v>11126</v>
      </c>
      <c r="F201" s="11" t="str">
        <f t="shared" si="55"/>
        <v>N/A</v>
      </c>
      <c r="G201" s="1">
        <v>11394</v>
      </c>
      <c r="H201" s="11" t="str">
        <f t="shared" si="56"/>
        <v>N/A</v>
      </c>
      <c r="I201" s="57">
        <v>2.1579999999999999</v>
      </c>
      <c r="J201" s="57">
        <v>2.4089999999999998</v>
      </c>
      <c r="K201" s="48" t="s">
        <v>736</v>
      </c>
      <c r="L201" s="11" t="str">
        <f t="shared" si="57"/>
        <v>Yes</v>
      </c>
    </row>
    <row r="202" spans="1:12" x14ac:dyDescent="0.2">
      <c r="A202" s="4" t="s">
        <v>1041</v>
      </c>
      <c r="B202" s="35" t="s">
        <v>213</v>
      </c>
      <c r="C202" s="36">
        <v>843</v>
      </c>
      <c r="D202" s="44" t="str">
        <f t="shared" si="54"/>
        <v>N/A</v>
      </c>
      <c r="E202" s="36">
        <v>947</v>
      </c>
      <c r="F202" s="44" t="str">
        <f t="shared" si="55"/>
        <v>N/A</v>
      </c>
      <c r="G202" s="36">
        <v>1010</v>
      </c>
      <c r="H202" s="44" t="str">
        <f t="shared" si="56"/>
        <v>N/A</v>
      </c>
      <c r="I202" s="12">
        <v>12.34</v>
      </c>
      <c r="J202" s="12">
        <v>6.6529999999999996</v>
      </c>
      <c r="K202" s="45" t="s">
        <v>736</v>
      </c>
      <c r="L202" s="9" t="str">
        <f t="shared" si="57"/>
        <v>Yes</v>
      </c>
    </row>
    <row r="203" spans="1:12" x14ac:dyDescent="0.2">
      <c r="A203" s="4" t="s">
        <v>1042</v>
      </c>
      <c r="B203" s="35" t="s">
        <v>213</v>
      </c>
      <c r="C203" s="36">
        <v>17</v>
      </c>
      <c r="D203" s="44" t="str">
        <f t="shared" si="54"/>
        <v>N/A</v>
      </c>
      <c r="E203" s="36">
        <v>16</v>
      </c>
      <c r="F203" s="44" t="str">
        <f t="shared" si="55"/>
        <v>N/A</v>
      </c>
      <c r="G203" s="36">
        <v>19</v>
      </c>
      <c r="H203" s="44" t="str">
        <f t="shared" si="56"/>
        <v>N/A</v>
      </c>
      <c r="I203" s="12">
        <v>-5.88</v>
      </c>
      <c r="J203" s="12">
        <v>18.75</v>
      </c>
      <c r="K203" s="45" t="s">
        <v>736</v>
      </c>
      <c r="L203" s="9" t="str">
        <f t="shared" si="57"/>
        <v>Yes</v>
      </c>
    </row>
    <row r="204" spans="1:12" ht="25.5" x14ac:dyDescent="0.2">
      <c r="A204" s="4" t="s">
        <v>1043</v>
      </c>
      <c r="B204" s="35" t="s">
        <v>213</v>
      </c>
      <c r="C204" s="36">
        <v>6610</v>
      </c>
      <c r="D204" s="44" t="str">
        <f t="shared" si="54"/>
        <v>N/A</v>
      </c>
      <c r="E204" s="36">
        <v>6749</v>
      </c>
      <c r="F204" s="44" t="str">
        <f t="shared" si="55"/>
        <v>N/A</v>
      </c>
      <c r="G204" s="36">
        <v>6967</v>
      </c>
      <c r="H204" s="44" t="str">
        <f t="shared" si="56"/>
        <v>N/A</v>
      </c>
      <c r="I204" s="12">
        <v>2.1030000000000002</v>
      </c>
      <c r="J204" s="12">
        <v>3.23</v>
      </c>
      <c r="K204" s="45" t="s">
        <v>736</v>
      </c>
      <c r="L204" s="9" t="str">
        <f t="shared" si="57"/>
        <v>Yes</v>
      </c>
    </row>
    <row r="205" spans="1:12" ht="25.5" x14ac:dyDescent="0.2">
      <c r="A205" s="4" t="s">
        <v>1044</v>
      </c>
      <c r="B205" s="35" t="s">
        <v>213</v>
      </c>
      <c r="C205" s="36">
        <v>3415</v>
      </c>
      <c r="D205" s="44" t="str">
        <f t="shared" si="54"/>
        <v>N/A</v>
      </c>
      <c r="E205" s="36">
        <v>3413</v>
      </c>
      <c r="F205" s="44" t="str">
        <f t="shared" si="55"/>
        <v>N/A</v>
      </c>
      <c r="G205" s="36">
        <v>3396</v>
      </c>
      <c r="H205" s="44" t="str">
        <f t="shared" si="56"/>
        <v>N/A</v>
      </c>
      <c r="I205" s="12">
        <v>-5.8999999999999997E-2</v>
      </c>
      <c r="J205" s="12">
        <v>-0.498</v>
      </c>
      <c r="K205" s="45" t="s">
        <v>736</v>
      </c>
      <c r="L205" s="9" t="str">
        <f t="shared" si="57"/>
        <v>Yes</v>
      </c>
    </row>
    <row r="206" spans="1:12" ht="25.5" x14ac:dyDescent="0.2">
      <c r="A206" s="4" t="s">
        <v>1045</v>
      </c>
      <c r="B206" s="35" t="s">
        <v>213</v>
      </c>
      <c r="C206" s="36">
        <v>11</v>
      </c>
      <c r="D206" s="44" t="str">
        <f t="shared" si="54"/>
        <v>N/A</v>
      </c>
      <c r="E206" s="36">
        <v>11</v>
      </c>
      <c r="F206" s="44" t="str">
        <f t="shared" si="55"/>
        <v>N/A</v>
      </c>
      <c r="G206" s="36">
        <v>11</v>
      </c>
      <c r="H206" s="44" t="str">
        <f t="shared" si="56"/>
        <v>N/A</v>
      </c>
      <c r="I206" s="12">
        <v>-83.3</v>
      </c>
      <c r="J206" s="12">
        <v>100</v>
      </c>
      <c r="K206" s="45" t="s">
        <v>736</v>
      </c>
      <c r="L206" s="9" t="str">
        <f t="shared" si="57"/>
        <v>No</v>
      </c>
    </row>
    <row r="207" spans="1:12" x14ac:dyDescent="0.2">
      <c r="A207" s="6" t="s">
        <v>1046</v>
      </c>
      <c r="B207" s="35" t="s">
        <v>213</v>
      </c>
      <c r="C207" s="36">
        <v>0</v>
      </c>
      <c r="D207" s="44" t="str">
        <f t="shared" si="54"/>
        <v>N/A</v>
      </c>
      <c r="E207" s="36">
        <v>0</v>
      </c>
      <c r="F207" s="44" t="str">
        <f t="shared" si="55"/>
        <v>N/A</v>
      </c>
      <c r="G207" s="36">
        <v>0</v>
      </c>
      <c r="H207" s="44" t="str">
        <f t="shared" si="56"/>
        <v>N/A</v>
      </c>
      <c r="I207" s="12" t="s">
        <v>1745</v>
      </c>
      <c r="J207" s="12" t="s">
        <v>1745</v>
      </c>
      <c r="K207" s="45" t="s">
        <v>736</v>
      </c>
      <c r="L207" s="9" t="str">
        <f t="shared" si="57"/>
        <v>N/A</v>
      </c>
    </row>
    <row r="208" spans="1:12" ht="25.5" x14ac:dyDescent="0.2">
      <c r="A208" s="4" t="s">
        <v>1047</v>
      </c>
      <c r="B208" s="35" t="s">
        <v>213</v>
      </c>
      <c r="C208" s="36">
        <v>0</v>
      </c>
      <c r="D208" s="44" t="str">
        <f t="shared" si="54"/>
        <v>N/A</v>
      </c>
      <c r="E208" s="36">
        <v>0</v>
      </c>
      <c r="F208" s="44" t="str">
        <f t="shared" si="55"/>
        <v>N/A</v>
      </c>
      <c r="G208" s="36">
        <v>0</v>
      </c>
      <c r="H208" s="44" t="str">
        <f t="shared" si="56"/>
        <v>N/A</v>
      </c>
      <c r="I208" s="12" t="s">
        <v>1745</v>
      </c>
      <c r="J208" s="12" t="s">
        <v>1745</v>
      </c>
      <c r="K208" s="45" t="s">
        <v>736</v>
      </c>
      <c r="L208" s="9" t="str">
        <f t="shared" si="57"/>
        <v>N/A</v>
      </c>
    </row>
    <row r="209" spans="1:12" x14ac:dyDescent="0.2">
      <c r="A209" s="4" t="s">
        <v>1048</v>
      </c>
      <c r="B209" s="35" t="s">
        <v>213</v>
      </c>
      <c r="C209" s="36">
        <v>0</v>
      </c>
      <c r="D209" s="44" t="str">
        <f t="shared" si="54"/>
        <v>N/A</v>
      </c>
      <c r="E209" s="36">
        <v>0</v>
      </c>
      <c r="F209" s="44" t="str">
        <f t="shared" si="55"/>
        <v>N/A</v>
      </c>
      <c r="G209" s="36">
        <v>0</v>
      </c>
      <c r="H209" s="44" t="str">
        <f t="shared" si="56"/>
        <v>N/A</v>
      </c>
      <c r="I209" s="12" t="s">
        <v>1745</v>
      </c>
      <c r="J209" s="12" t="s">
        <v>1745</v>
      </c>
      <c r="K209" s="45" t="s">
        <v>736</v>
      </c>
      <c r="L209" s="9" t="str">
        <f t="shared" si="57"/>
        <v>N/A</v>
      </c>
    </row>
    <row r="210" spans="1:12" ht="25.5" x14ac:dyDescent="0.2">
      <c r="A210" s="4" t="s">
        <v>1049</v>
      </c>
      <c r="B210" s="35" t="s">
        <v>213</v>
      </c>
      <c r="C210" s="36">
        <v>0</v>
      </c>
      <c r="D210" s="44" t="str">
        <f t="shared" si="54"/>
        <v>N/A</v>
      </c>
      <c r="E210" s="36">
        <v>0</v>
      </c>
      <c r="F210" s="44" t="str">
        <f t="shared" si="55"/>
        <v>N/A</v>
      </c>
      <c r="G210" s="36">
        <v>0</v>
      </c>
      <c r="H210" s="44" t="str">
        <f t="shared" si="56"/>
        <v>N/A</v>
      </c>
      <c r="I210" s="12" t="s">
        <v>1745</v>
      </c>
      <c r="J210" s="12" t="s">
        <v>1745</v>
      </c>
      <c r="K210" s="45" t="s">
        <v>736</v>
      </c>
      <c r="L210" s="9" t="str">
        <f t="shared" si="57"/>
        <v>N/A</v>
      </c>
    </row>
    <row r="211" spans="1:12" ht="25.5" x14ac:dyDescent="0.2">
      <c r="A211" s="4" t="s">
        <v>1050</v>
      </c>
      <c r="B211" s="35" t="s">
        <v>213</v>
      </c>
      <c r="C211" s="36">
        <v>0</v>
      </c>
      <c r="D211" s="44" t="str">
        <f t="shared" si="54"/>
        <v>N/A</v>
      </c>
      <c r="E211" s="36">
        <v>0</v>
      </c>
      <c r="F211" s="44" t="str">
        <f t="shared" si="55"/>
        <v>N/A</v>
      </c>
      <c r="G211" s="36">
        <v>0</v>
      </c>
      <c r="H211" s="44" t="str">
        <f t="shared" si="56"/>
        <v>N/A</v>
      </c>
      <c r="I211" s="12" t="s">
        <v>1745</v>
      </c>
      <c r="J211" s="12" t="s">
        <v>1745</v>
      </c>
      <c r="K211" s="45" t="s">
        <v>736</v>
      </c>
      <c r="L211" s="9" t="str">
        <f t="shared" si="57"/>
        <v>N/A</v>
      </c>
    </row>
    <row r="212" spans="1:12" ht="25.5" x14ac:dyDescent="0.2">
      <c r="A212" s="4" t="s">
        <v>1051</v>
      </c>
      <c r="B212" s="35" t="s">
        <v>213</v>
      </c>
      <c r="C212" s="36">
        <v>0</v>
      </c>
      <c r="D212" s="44" t="str">
        <f t="shared" si="54"/>
        <v>N/A</v>
      </c>
      <c r="E212" s="36">
        <v>0</v>
      </c>
      <c r="F212" s="44" t="str">
        <f t="shared" si="55"/>
        <v>N/A</v>
      </c>
      <c r="G212" s="36">
        <v>0</v>
      </c>
      <c r="H212" s="44" t="str">
        <f t="shared" si="56"/>
        <v>N/A</v>
      </c>
      <c r="I212" s="12" t="s">
        <v>1745</v>
      </c>
      <c r="J212" s="12" t="s">
        <v>1745</v>
      </c>
      <c r="K212" s="45" t="s">
        <v>736</v>
      </c>
      <c r="L212" s="9" t="str">
        <f t="shared" si="57"/>
        <v>N/A</v>
      </c>
    </row>
    <row r="213" spans="1:12" x14ac:dyDescent="0.2">
      <c r="A213" s="6" t="s">
        <v>1052</v>
      </c>
      <c r="B213" s="35" t="s">
        <v>213</v>
      </c>
      <c r="C213" s="36">
        <v>0</v>
      </c>
      <c r="D213" s="44" t="str">
        <f t="shared" si="54"/>
        <v>N/A</v>
      </c>
      <c r="E213" s="36">
        <v>0</v>
      </c>
      <c r="F213" s="44" t="str">
        <f t="shared" si="55"/>
        <v>N/A</v>
      </c>
      <c r="G213" s="36">
        <v>0</v>
      </c>
      <c r="H213" s="44" t="str">
        <f t="shared" si="56"/>
        <v>N/A</v>
      </c>
      <c r="I213" s="12" t="s">
        <v>1745</v>
      </c>
      <c r="J213" s="12" t="s">
        <v>1745</v>
      </c>
      <c r="K213" s="45" t="s">
        <v>736</v>
      </c>
      <c r="L213" s="9" t="str">
        <f t="shared" si="57"/>
        <v>N/A</v>
      </c>
    </row>
    <row r="214" spans="1:12" ht="25.5" x14ac:dyDescent="0.2">
      <c r="A214" s="4" t="s">
        <v>1053</v>
      </c>
      <c r="B214" s="35" t="s">
        <v>213</v>
      </c>
      <c r="C214" s="36">
        <v>0</v>
      </c>
      <c r="D214" s="44" t="str">
        <f t="shared" si="54"/>
        <v>N/A</v>
      </c>
      <c r="E214" s="36">
        <v>0</v>
      </c>
      <c r="F214" s="44" t="str">
        <f t="shared" si="55"/>
        <v>N/A</v>
      </c>
      <c r="G214" s="36">
        <v>0</v>
      </c>
      <c r="H214" s="44" t="str">
        <f t="shared" si="56"/>
        <v>N/A</v>
      </c>
      <c r="I214" s="12" t="s">
        <v>1745</v>
      </c>
      <c r="J214" s="12" t="s">
        <v>1745</v>
      </c>
      <c r="K214" s="45" t="s">
        <v>736</v>
      </c>
      <c r="L214" s="9" t="str">
        <f t="shared" si="57"/>
        <v>N/A</v>
      </c>
    </row>
    <row r="215" spans="1:12" ht="25.5" x14ac:dyDescent="0.2">
      <c r="A215" s="4" t="s">
        <v>1054</v>
      </c>
      <c r="B215" s="35" t="s">
        <v>213</v>
      </c>
      <c r="C215" s="36">
        <v>0</v>
      </c>
      <c r="D215" s="44" t="str">
        <f t="shared" si="54"/>
        <v>N/A</v>
      </c>
      <c r="E215" s="36">
        <v>0</v>
      </c>
      <c r="F215" s="44" t="str">
        <f t="shared" si="55"/>
        <v>N/A</v>
      </c>
      <c r="G215" s="36">
        <v>0</v>
      </c>
      <c r="H215" s="44" t="str">
        <f t="shared" si="56"/>
        <v>N/A</v>
      </c>
      <c r="I215" s="12" t="s">
        <v>1745</v>
      </c>
      <c r="J215" s="12" t="s">
        <v>1745</v>
      </c>
      <c r="K215" s="45" t="s">
        <v>736</v>
      </c>
      <c r="L215" s="9" t="str">
        <f t="shared" si="57"/>
        <v>N/A</v>
      </c>
    </row>
    <row r="216" spans="1:12" ht="25.5" x14ac:dyDescent="0.2">
      <c r="A216" s="4" t="s">
        <v>1055</v>
      </c>
      <c r="B216" s="35" t="s">
        <v>213</v>
      </c>
      <c r="C216" s="36">
        <v>0</v>
      </c>
      <c r="D216" s="44" t="str">
        <f t="shared" si="54"/>
        <v>N/A</v>
      </c>
      <c r="E216" s="36">
        <v>0</v>
      </c>
      <c r="F216" s="44" t="str">
        <f t="shared" si="55"/>
        <v>N/A</v>
      </c>
      <c r="G216" s="36">
        <v>0</v>
      </c>
      <c r="H216" s="44" t="str">
        <f t="shared" si="56"/>
        <v>N/A</v>
      </c>
      <c r="I216" s="12" t="s">
        <v>1745</v>
      </c>
      <c r="J216" s="12" t="s">
        <v>1745</v>
      </c>
      <c r="K216" s="45" t="s">
        <v>736</v>
      </c>
      <c r="L216" s="9" t="str">
        <f t="shared" si="57"/>
        <v>N/A</v>
      </c>
    </row>
    <row r="217" spans="1:12" ht="25.5" x14ac:dyDescent="0.2">
      <c r="A217" s="4" t="s">
        <v>1056</v>
      </c>
      <c r="B217" s="35" t="s">
        <v>213</v>
      </c>
      <c r="C217" s="36">
        <v>0</v>
      </c>
      <c r="D217" s="44" t="str">
        <f t="shared" si="54"/>
        <v>N/A</v>
      </c>
      <c r="E217" s="36">
        <v>0</v>
      </c>
      <c r="F217" s="44" t="str">
        <f t="shared" si="55"/>
        <v>N/A</v>
      </c>
      <c r="G217" s="36">
        <v>0</v>
      </c>
      <c r="H217" s="44" t="str">
        <f t="shared" si="56"/>
        <v>N/A</v>
      </c>
      <c r="I217" s="12" t="s">
        <v>1745</v>
      </c>
      <c r="J217" s="12" t="s">
        <v>1745</v>
      </c>
      <c r="K217" s="45" t="s">
        <v>736</v>
      </c>
      <c r="L217" s="9" t="str">
        <f t="shared" si="57"/>
        <v>N/A</v>
      </c>
    </row>
    <row r="218" spans="1:12" ht="25.5" x14ac:dyDescent="0.2">
      <c r="A218" s="4" t="s">
        <v>1057</v>
      </c>
      <c r="B218" s="35" t="s">
        <v>213</v>
      </c>
      <c r="C218" s="36">
        <v>0</v>
      </c>
      <c r="D218" s="44" t="str">
        <f t="shared" si="54"/>
        <v>N/A</v>
      </c>
      <c r="E218" s="36">
        <v>0</v>
      </c>
      <c r="F218" s="44" t="str">
        <f t="shared" si="55"/>
        <v>N/A</v>
      </c>
      <c r="G218" s="36">
        <v>0</v>
      </c>
      <c r="H218" s="44" t="str">
        <f t="shared" si="56"/>
        <v>N/A</v>
      </c>
      <c r="I218" s="12" t="s">
        <v>1745</v>
      </c>
      <c r="J218" s="12" t="s">
        <v>1745</v>
      </c>
      <c r="K218" s="45" t="s">
        <v>736</v>
      </c>
      <c r="L218" s="9" t="str">
        <f t="shared" si="57"/>
        <v>N/A</v>
      </c>
    </row>
    <row r="219" spans="1:12" x14ac:dyDescent="0.2">
      <c r="A219" s="6" t="s">
        <v>1058</v>
      </c>
      <c r="B219" s="35" t="s">
        <v>213</v>
      </c>
      <c r="C219" s="36">
        <v>0</v>
      </c>
      <c r="D219" s="44" t="str">
        <f t="shared" si="54"/>
        <v>N/A</v>
      </c>
      <c r="E219" s="36">
        <v>0</v>
      </c>
      <c r="F219" s="44" t="str">
        <f t="shared" si="55"/>
        <v>N/A</v>
      </c>
      <c r="G219" s="36">
        <v>0</v>
      </c>
      <c r="H219" s="44" t="str">
        <f t="shared" si="56"/>
        <v>N/A</v>
      </c>
      <c r="I219" s="12" t="s">
        <v>1745</v>
      </c>
      <c r="J219" s="12" t="s">
        <v>1745</v>
      </c>
      <c r="K219" s="45" t="s">
        <v>736</v>
      </c>
      <c r="L219" s="9" t="str">
        <f t="shared" si="57"/>
        <v>N/A</v>
      </c>
    </row>
    <row r="220" spans="1:12" ht="25.5" x14ac:dyDescent="0.2">
      <c r="A220" s="18" t="s">
        <v>1059</v>
      </c>
      <c r="B220" s="35" t="s">
        <v>213</v>
      </c>
      <c r="C220" s="36">
        <v>0</v>
      </c>
      <c r="D220" s="44" t="str">
        <f t="shared" si="54"/>
        <v>N/A</v>
      </c>
      <c r="E220" s="36">
        <v>0</v>
      </c>
      <c r="F220" s="44" t="str">
        <f t="shared" si="55"/>
        <v>N/A</v>
      </c>
      <c r="G220" s="36">
        <v>0</v>
      </c>
      <c r="H220" s="44" t="str">
        <f t="shared" si="56"/>
        <v>N/A</v>
      </c>
      <c r="I220" s="12" t="s">
        <v>1745</v>
      </c>
      <c r="J220" s="12" t="s">
        <v>1745</v>
      </c>
      <c r="K220" s="45" t="s">
        <v>736</v>
      </c>
      <c r="L220" s="9" t="str">
        <f t="shared" si="57"/>
        <v>N/A</v>
      </c>
    </row>
    <row r="221" spans="1:12" ht="25.5" x14ac:dyDescent="0.2">
      <c r="A221" s="18" t="s">
        <v>1060</v>
      </c>
      <c r="B221" s="35" t="s">
        <v>213</v>
      </c>
      <c r="C221" s="36">
        <v>0</v>
      </c>
      <c r="D221" s="44" t="str">
        <f t="shared" si="54"/>
        <v>N/A</v>
      </c>
      <c r="E221" s="36">
        <v>0</v>
      </c>
      <c r="F221" s="44" t="str">
        <f t="shared" si="55"/>
        <v>N/A</v>
      </c>
      <c r="G221" s="36">
        <v>0</v>
      </c>
      <c r="H221" s="44" t="str">
        <f t="shared" si="56"/>
        <v>N/A</v>
      </c>
      <c r="I221" s="12" t="s">
        <v>1745</v>
      </c>
      <c r="J221" s="12" t="s">
        <v>1745</v>
      </c>
      <c r="K221" s="45" t="s">
        <v>736</v>
      </c>
      <c r="L221" s="9" t="str">
        <f t="shared" si="57"/>
        <v>N/A</v>
      </c>
    </row>
    <row r="222" spans="1:12" ht="25.5" x14ac:dyDescent="0.2">
      <c r="A222" s="18" t="s">
        <v>1061</v>
      </c>
      <c r="B222" s="35" t="s">
        <v>213</v>
      </c>
      <c r="C222" s="36">
        <v>0</v>
      </c>
      <c r="D222" s="44" t="str">
        <f t="shared" si="54"/>
        <v>N/A</v>
      </c>
      <c r="E222" s="36">
        <v>0</v>
      </c>
      <c r="F222" s="44" t="str">
        <f t="shared" si="55"/>
        <v>N/A</v>
      </c>
      <c r="G222" s="36">
        <v>0</v>
      </c>
      <c r="H222" s="44" t="str">
        <f t="shared" si="56"/>
        <v>N/A</v>
      </c>
      <c r="I222" s="12" t="s">
        <v>1745</v>
      </c>
      <c r="J222" s="12" t="s">
        <v>1745</v>
      </c>
      <c r="K222" s="45" t="s">
        <v>736</v>
      </c>
      <c r="L222" s="9" t="str">
        <f t="shared" si="57"/>
        <v>N/A</v>
      </c>
    </row>
    <row r="223" spans="1:12" ht="25.5" x14ac:dyDescent="0.2">
      <c r="A223" s="18" t="s">
        <v>1062</v>
      </c>
      <c r="B223" s="35" t="s">
        <v>213</v>
      </c>
      <c r="C223" s="36">
        <v>0</v>
      </c>
      <c r="D223" s="44" t="str">
        <f t="shared" si="54"/>
        <v>N/A</v>
      </c>
      <c r="E223" s="36">
        <v>0</v>
      </c>
      <c r="F223" s="44" t="str">
        <f t="shared" si="55"/>
        <v>N/A</v>
      </c>
      <c r="G223" s="36">
        <v>0</v>
      </c>
      <c r="H223" s="44" t="str">
        <f t="shared" si="56"/>
        <v>N/A</v>
      </c>
      <c r="I223" s="12" t="s">
        <v>1745</v>
      </c>
      <c r="J223" s="12" t="s">
        <v>1745</v>
      </c>
      <c r="K223" s="45" t="s">
        <v>736</v>
      </c>
      <c r="L223" s="9" t="str">
        <f t="shared" si="57"/>
        <v>N/A</v>
      </c>
    </row>
    <row r="224" spans="1:12" ht="25.5" x14ac:dyDescent="0.2">
      <c r="A224" s="18" t="s">
        <v>1063</v>
      </c>
      <c r="B224" s="35" t="s">
        <v>213</v>
      </c>
      <c r="C224" s="36">
        <v>0</v>
      </c>
      <c r="D224" s="44" t="str">
        <f t="shared" si="54"/>
        <v>N/A</v>
      </c>
      <c r="E224" s="36">
        <v>0</v>
      </c>
      <c r="F224" s="44" t="str">
        <f t="shared" si="55"/>
        <v>N/A</v>
      </c>
      <c r="G224" s="36">
        <v>0</v>
      </c>
      <c r="H224" s="44" t="str">
        <f t="shared" ref="H224:H230" si="58">IF($B224="N/A","N/A",IF(G224&gt;10,"No",IF(G224&lt;-10,"No","Yes")))</f>
        <v>N/A</v>
      </c>
      <c r="I224" s="12" t="s">
        <v>1745</v>
      </c>
      <c r="J224" s="12" t="s">
        <v>1745</v>
      </c>
      <c r="K224" s="45" t="s">
        <v>736</v>
      </c>
      <c r="L224" s="9" t="str">
        <f t="shared" ref="L224:L235" si="59">IF(J224="Div by 0", "N/A", IF(K224="N/A","N/A", IF(J224&gt;VALUE(MID(K224,1,2)), "No", IF(J224&lt;-1*VALUE(MID(K224,1,2)), "No", "Yes"))))</f>
        <v>N/A</v>
      </c>
    </row>
    <row r="225" spans="1:12" x14ac:dyDescent="0.2">
      <c r="A225" s="6" t="s">
        <v>1064</v>
      </c>
      <c r="B225" s="35" t="s">
        <v>213</v>
      </c>
      <c r="C225" s="36">
        <v>0</v>
      </c>
      <c r="D225" s="44" t="str">
        <f t="shared" si="54"/>
        <v>N/A</v>
      </c>
      <c r="E225" s="36">
        <v>0</v>
      </c>
      <c r="F225" s="44" t="str">
        <f t="shared" si="55"/>
        <v>N/A</v>
      </c>
      <c r="G225" s="36">
        <v>0</v>
      </c>
      <c r="H225" s="44" t="str">
        <f t="shared" si="58"/>
        <v>N/A</v>
      </c>
      <c r="I225" s="12" t="s">
        <v>1745</v>
      </c>
      <c r="J225" s="12" t="s">
        <v>1745</v>
      </c>
      <c r="K225" s="45" t="s">
        <v>736</v>
      </c>
      <c r="L225" s="9" t="str">
        <f t="shared" si="59"/>
        <v>N/A</v>
      </c>
    </row>
    <row r="226" spans="1:12" ht="25.5" x14ac:dyDescent="0.2">
      <c r="A226" s="18" t="s">
        <v>1065</v>
      </c>
      <c r="B226" s="35" t="s">
        <v>213</v>
      </c>
      <c r="C226" s="36">
        <v>0</v>
      </c>
      <c r="D226" s="44" t="str">
        <f t="shared" si="54"/>
        <v>N/A</v>
      </c>
      <c r="E226" s="36">
        <v>0</v>
      </c>
      <c r="F226" s="44" t="str">
        <f t="shared" si="55"/>
        <v>N/A</v>
      </c>
      <c r="G226" s="36">
        <v>0</v>
      </c>
      <c r="H226" s="44" t="str">
        <f t="shared" si="58"/>
        <v>N/A</v>
      </c>
      <c r="I226" s="12" t="s">
        <v>1745</v>
      </c>
      <c r="J226" s="12" t="s">
        <v>1745</v>
      </c>
      <c r="K226" s="45" t="s">
        <v>736</v>
      </c>
      <c r="L226" s="9" t="str">
        <f t="shared" si="59"/>
        <v>N/A</v>
      </c>
    </row>
    <row r="227" spans="1:12" ht="25.5" x14ac:dyDescent="0.2">
      <c r="A227" s="18" t="s">
        <v>1066</v>
      </c>
      <c r="B227" s="35" t="s">
        <v>213</v>
      </c>
      <c r="C227" s="36">
        <v>0</v>
      </c>
      <c r="D227" s="44" t="str">
        <f t="shared" si="54"/>
        <v>N/A</v>
      </c>
      <c r="E227" s="36">
        <v>0</v>
      </c>
      <c r="F227" s="44" t="str">
        <f t="shared" si="55"/>
        <v>N/A</v>
      </c>
      <c r="G227" s="36">
        <v>0</v>
      </c>
      <c r="H227" s="44" t="str">
        <f t="shared" si="58"/>
        <v>N/A</v>
      </c>
      <c r="I227" s="12" t="s">
        <v>1745</v>
      </c>
      <c r="J227" s="12" t="s">
        <v>1745</v>
      </c>
      <c r="K227" s="45" t="s">
        <v>736</v>
      </c>
      <c r="L227" s="9" t="str">
        <f t="shared" si="59"/>
        <v>N/A</v>
      </c>
    </row>
    <row r="228" spans="1:12" ht="25.5" x14ac:dyDescent="0.2">
      <c r="A228" s="18" t="s">
        <v>1067</v>
      </c>
      <c r="B228" s="35" t="s">
        <v>213</v>
      </c>
      <c r="C228" s="36">
        <v>0</v>
      </c>
      <c r="D228" s="44" t="str">
        <f t="shared" si="54"/>
        <v>N/A</v>
      </c>
      <c r="E228" s="36">
        <v>0</v>
      </c>
      <c r="F228" s="44" t="str">
        <f t="shared" si="55"/>
        <v>N/A</v>
      </c>
      <c r="G228" s="36">
        <v>0</v>
      </c>
      <c r="H228" s="44" t="str">
        <f t="shared" si="58"/>
        <v>N/A</v>
      </c>
      <c r="I228" s="12" t="s">
        <v>1745</v>
      </c>
      <c r="J228" s="12" t="s">
        <v>1745</v>
      </c>
      <c r="K228" s="45" t="s">
        <v>736</v>
      </c>
      <c r="L228" s="9" t="str">
        <f t="shared" si="59"/>
        <v>N/A</v>
      </c>
    </row>
    <row r="229" spans="1:12" ht="25.5" x14ac:dyDescent="0.2">
      <c r="A229" s="18" t="s">
        <v>1068</v>
      </c>
      <c r="B229" s="35" t="s">
        <v>213</v>
      </c>
      <c r="C229" s="36">
        <v>0</v>
      </c>
      <c r="D229" s="44" t="str">
        <f t="shared" si="54"/>
        <v>N/A</v>
      </c>
      <c r="E229" s="36">
        <v>0</v>
      </c>
      <c r="F229" s="44" t="str">
        <f t="shared" si="55"/>
        <v>N/A</v>
      </c>
      <c r="G229" s="36">
        <v>0</v>
      </c>
      <c r="H229" s="44" t="str">
        <f t="shared" si="58"/>
        <v>N/A</v>
      </c>
      <c r="I229" s="12" t="s">
        <v>1745</v>
      </c>
      <c r="J229" s="12" t="s">
        <v>1745</v>
      </c>
      <c r="K229" s="45" t="s">
        <v>736</v>
      </c>
      <c r="L229" s="9" t="str">
        <f t="shared" si="59"/>
        <v>N/A</v>
      </c>
    </row>
    <row r="230" spans="1:12" ht="25.5" x14ac:dyDescent="0.2">
      <c r="A230" s="18" t="s">
        <v>1069</v>
      </c>
      <c r="B230" s="35" t="s">
        <v>213</v>
      </c>
      <c r="C230" s="36">
        <v>0</v>
      </c>
      <c r="D230" s="44" t="str">
        <f t="shared" si="54"/>
        <v>N/A</v>
      </c>
      <c r="E230" s="36">
        <v>0</v>
      </c>
      <c r="F230" s="44" t="str">
        <f t="shared" si="55"/>
        <v>N/A</v>
      </c>
      <c r="G230" s="36">
        <v>0</v>
      </c>
      <c r="H230" s="44" t="str">
        <f t="shared" si="58"/>
        <v>N/A</v>
      </c>
      <c r="I230" s="12" t="s">
        <v>1745</v>
      </c>
      <c r="J230" s="12" t="s">
        <v>1745</v>
      </c>
      <c r="K230" s="45" t="s">
        <v>736</v>
      </c>
      <c r="L230" s="9" t="str">
        <f t="shared" si="59"/>
        <v>N/A</v>
      </c>
    </row>
    <row r="231" spans="1:12" x14ac:dyDescent="0.2">
      <c r="A231" s="18" t="s">
        <v>1070</v>
      </c>
      <c r="B231" s="35" t="s">
        <v>289</v>
      </c>
      <c r="C231" s="8">
        <v>7.6180298461999998</v>
      </c>
      <c r="D231" s="44" t="str">
        <f>IF($B231="N/A","N/A",IF(C231&lt;15,"Yes","No"))</f>
        <v>Yes</v>
      </c>
      <c r="E231" s="8">
        <v>6.3067919298000001</v>
      </c>
      <c r="F231" s="44" t="str">
        <f>IF($B231="N/A","N/A",IF(E231&lt;15,"Yes","No"))</f>
        <v>Yes</v>
      </c>
      <c r="G231" s="8">
        <v>2.0800421274000001</v>
      </c>
      <c r="H231" s="44" t="str">
        <f>IF($B231="N/A","N/A",IF(G231&lt;15,"Yes","No"))</f>
        <v>Yes</v>
      </c>
      <c r="I231" s="12">
        <v>-17.2</v>
      </c>
      <c r="J231" s="12">
        <v>-67</v>
      </c>
      <c r="K231" s="45" t="s">
        <v>736</v>
      </c>
      <c r="L231" s="9" t="str">
        <f t="shared" si="59"/>
        <v>No</v>
      </c>
    </row>
    <row r="232" spans="1:12" x14ac:dyDescent="0.2">
      <c r="A232" s="18" t="s">
        <v>1071</v>
      </c>
      <c r="B232" s="35" t="s">
        <v>213</v>
      </c>
      <c r="C232" s="36">
        <v>75</v>
      </c>
      <c r="D232" s="44" t="str">
        <f t="shared" ref="D232" si="60">IF($B232="N/A","N/A",IF(C232&gt;10,"No",IF(C232&lt;-10,"No","Yes")))</f>
        <v>N/A</v>
      </c>
      <c r="E232" s="36">
        <v>607</v>
      </c>
      <c r="F232" s="44" t="str">
        <f t="shared" ref="F232" si="61">IF($B232="N/A","N/A",IF(E232&gt;10,"No",IF(E232&lt;-10,"No","Yes")))</f>
        <v>N/A</v>
      </c>
      <c r="G232" s="36">
        <v>14299</v>
      </c>
      <c r="H232" s="44" t="str">
        <f t="shared" ref="H232" si="62">IF($B232="N/A","N/A",IF(G232&gt;10,"No",IF(G232&lt;-10,"No","Yes")))</f>
        <v>N/A</v>
      </c>
      <c r="I232" s="12">
        <v>709.3</v>
      </c>
      <c r="J232" s="12">
        <v>2256</v>
      </c>
      <c r="K232" s="45" t="s">
        <v>736</v>
      </c>
      <c r="L232" s="9" t="str">
        <f t="shared" si="59"/>
        <v>No</v>
      </c>
    </row>
    <row r="233" spans="1:12" ht="25.5" x14ac:dyDescent="0.2">
      <c r="A233" s="18" t="s">
        <v>1072</v>
      </c>
      <c r="B233" s="35" t="s">
        <v>279</v>
      </c>
      <c r="C233" s="8">
        <v>0.30889621090000002</v>
      </c>
      <c r="D233" s="44" t="str">
        <f>IF($B233="N/A","N/A",IF(C233&lt;10,"Yes","No"))</f>
        <v>Yes</v>
      </c>
      <c r="E233" s="8">
        <v>2.4337436349999999</v>
      </c>
      <c r="F233" s="44" t="str">
        <f>IF($B233="N/A","N/A",IF(E233&lt;10,"Yes","No"))</f>
        <v>Yes</v>
      </c>
      <c r="G233" s="8">
        <v>56.171433061000002</v>
      </c>
      <c r="H233" s="44" t="str">
        <f>IF($B233="N/A","N/A",IF(G233&lt;10,"Yes","No"))</f>
        <v>No</v>
      </c>
      <c r="I233" s="12">
        <v>687.9</v>
      </c>
      <c r="J233" s="12">
        <v>2208</v>
      </c>
      <c r="K233" s="45" t="s">
        <v>736</v>
      </c>
      <c r="L233" s="9" t="str">
        <f t="shared" si="59"/>
        <v>No</v>
      </c>
    </row>
    <row r="234" spans="1:12" x14ac:dyDescent="0.2">
      <c r="A234" s="2" t="s">
        <v>72</v>
      </c>
      <c r="B234" s="35" t="s">
        <v>213</v>
      </c>
      <c r="C234" s="8">
        <v>80.401511393000007</v>
      </c>
      <c r="D234" s="44" t="str">
        <f t="shared" si="54"/>
        <v>N/A</v>
      </c>
      <c r="E234" s="8">
        <v>92.191590943999998</v>
      </c>
      <c r="F234" s="44" t="str">
        <f t="shared" si="55"/>
        <v>N/A</v>
      </c>
      <c r="G234" s="8">
        <v>96.041776373999994</v>
      </c>
      <c r="H234" s="44" t="str">
        <f>IF($B234="N/A","N/A",IF(G234&gt;10,"No",IF(G234&lt;-10,"No","Yes")))</f>
        <v>N/A</v>
      </c>
      <c r="I234" s="12">
        <v>14.66</v>
      </c>
      <c r="J234" s="12">
        <v>4.1760000000000002</v>
      </c>
      <c r="K234" s="45" t="s">
        <v>736</v>
      </c>
      <c r="L234" s="9" t="str">
        <f t="shared" si="59"/>
        <v>Yes</v>
      </c>
    </row>
    <row r="235" spans="1:12" ht="25.5" x14ac:dyDescent="0.2">
      <c r="A235" s="18" t="s">
        <v>1073</v>
      </c>
      <c r="B235" s="35" t="s">
        <v>289</v>
      </c>
      <c r="C235" s="9">
        <v>6.1486202817000004</v>
      </c>
      <c r="D235" s="44" t="str">
        <f>IF($B235="N/A","N/A",IF(C235&lt;15,"Yes","No"))</f>
        <v>Yes</v>
      </c>
      <c r="E235" s="9">
        <v>4.4470968735999996</v>
      </c>
      <c r="F235" s="44" t="str">
        <f>IF($B235="N/A","N/A",IF(E235&lt;15,"Yes","No"))</f>
        <v>Yes</v>
      </c>
      <c r="G235" s="9">
        <v>0.73723012109999997</v>
      </c>
      <c r="H235" s="44" t="str">
        <f>IF($B235="N/A","N/A",IF(G235&lt;15,"Yes","No"))</f>
        <v>Yes</v>
      </c>
      <c r="I235" s="12">
        <v>-27.7</v>
      </c>
      <c r="J235" s="12">
        <v>-83.4</v>
      </c>
      <c r="K235" s="45" t="s">
        <v>736</v>
      </c>
      <c r="L235" s="9" t="str">
        <f t="shared" si="59"/>
        <v>No</v>
      </c>
    </row>
    <row r="236" spans="1:12" ht="25.5" x14ac:dyDescent="0.2">
      <c r="A236" s="18" t="s">
        <v>152</v>
      </c>
      <c r="B236" s="35" t="s">
        <v>213</v>
      </c>
      <c r="C236" s="36">
        <v>11</v>
      </c>
      <c r="D236" s="44" t="str">
        <f>IF($B236="N/A","N/A",IF(C236&gt;10,"No",IF(C236&lt;-10,"No","Yes")))</f>
        <v>N/A</v>
      </c>
      <c r="E236" s="36">
        <v>11</v>
      </c>
      <c r="F236" s="44" t="str">
        <f>IF($B236="N/A","N/A",IF(E236&gt;10,"No",IF(E236&lt;-10,"No","Yes")))</f>
        <v>N/A</v>
      </c>
      <c r="G236" s="36">
        <v>0</v>
      </c>
      <c r="H236" s="44" t="str">
        <f>IF($B236="N/A","N/A",IF(G236&gt;10,"No",IF(G236&lt;-10,"No","Yes")))</f>
        <v>N/A</v>
      </c>
      <c r="I236" s="12">
        <v>40</v>
      </c>
      <c r="J236" s="12">
        <v>-100</v>
      </c>
      <c r="K236" s="45" t="s">
        <v>736</v>
      </c>
      <c r="L236" s="9" t="str">
        <f>IF(J236="Div by 0", "N/A", IF(K236="N/A","N/A", IF(J236&gt;VALUE(MID(K236,1,2)), "No", IF(J236&lt;-1*VALUE(MID(K236,1,2)), "No", "Yes"))))</f>
        <v>No</v>
      </c>
    </row>
    <row r="237" spans="1:12" x14ac:dyDescent="0.2">
      <c r="A237" s="18" t="s">
        <v>1074</v>
      </c>
      <c r="B237" s="35" t="s">
        <v>213</v>
      </c>
      <c r="C237" s="36">
        <v>24280</v>
      </c>
      <c r="D237" s="44" t="str">
        <f t="shared" ref="D237:D242" si="63">IF($B237="N/A","N/A",IF(C237&gt;10,"No",IF(C237&lt;-10,"No","Yes")))</f>
        <v>N/A</v>
      </c>
      <c r="E237" s="36">
        <v>24941</v>
      </c>
      <c r="F237" s="44" t="str">
        <f t="shared" ref="F237:F242" si="64">IF($B237="N/A","N/A",IF(E237&gt;10,"No",IF(E237&lt;-10,"No","Yes")))</f>
        <v>N/A</v>
      </c>
      <c r="G237" s="36">
        <v>25456</v>
      </c>
      <c r="H237" s="44" t="str">
        <f>IF($B237="N/A","N/A",IF(G237&gt;10,"No",IF(G237&lt;-10,"No","Yes")))</f>
        <v>N/A</v>
      </c>
      <c r="I237" s="12">
        <v>2.722</v>
      </c>
      <c r="J237" s="12">
        <v>2.0649999999999999</v>
      </c>
      <c r="K237" s="45" t="s">
        <v>736</v>
      </c>
      <c r="L237" s="9" t="str">
        <f>IF(J237="Div by 0", "N/A", IF(OR(J237="N/A",K237="N/A"),"N/A", IF(J237&gt;VALUE(MID(K237,1,2)), "No", IF(J237&lt;-1*VALUE(MID(K237,1,2)), "No", "Yes"))))</f>
        <v>Yes</v>
      </c>
    </row>
    <row r="238" spans="1:12" ht="25.5" x14ac:dyDescent="0.2">
      <c r="A238" s="18" t="s">
        <v>1075</v>
      </c>
      <c r="B238" s="35" t="s">
        <v>213</v>
      </c>
      <c r="C238" s="8">
        <v>100</v>
      </c>
      <c r="D238" s="44" t="str">
        <f t="shared" si="63"/>
        <v>N/A</v>
      </c>
      <c r="E238" s="8">
        <v>100</v>
      </c>
      <c r="F238" s="44" t="str">
        <f t="shared" si="64"/>
        <v>N/A</v>
      </c>
      <c r="G238" s="8">
        <v>100</v>
      </c>
      <c r="H238" s="44" t="str">
        <f t="shared" ref="H238:H242" si="65">IF($B238="N/A","N/A",IF(G238&gt;10,"No",IF(G238&lt;-10,"No","Yes")))</f>
        <v>N/A</v>
      </c>
      <c r="I238" s="12">
        <v>0</v>
      </c>
      <c r="J238" s="12">
        <v>0</v>
      </c>
      <c r="K238" s="45" t="s">
        <v>213</v>
      </c>
      <c r="L238" s="9" t="str">
        <f t="shared" ref="L238:L242" si="66">IF(J238="Div by 0", "N/A", IF(OR(J238="N/A",K238="N/A"),"N/A", IF(J238&gt;VALUE(MID(K238,1,2)), "No", IF(J238&lt;-1*VALUE(MID(K238,1,2)), "No", "Yes"))))</f>
        <v>N/A</v>
      </c>
    </row>
    <row r="239" spans="1:12" ht="25.5" x14ac:dyDescent="0.2">
      <c r="A239" s="19" t="s">
        <v>1076</v>
      </c>
      <c r="B239" s="35" t="s">
        <v>213</v>
      </c>
      <c r="C239" s="36">
        <v>0</v>
      </c>
      <c r="D239" s="44" t="str">
        <f t="shared" si="63"/>
        <v>N/A</v>
      </c>
      <c r="E239" s="36">
        <v>0</v>
      </c>
      <c r="F239" s="44" t="str">
        <f t="shared" si="64"/>
        <v>N/A</v>
      </c>
      <c r="G239" s="36">
        <v>0</v>
      </c>
      <c r="H239" s="44" t="str">
        <f t="shared" si="65"/>
        <v>N/A</v>
      </c>
      <c r="I239" s="12" t="s">
        <v>1745</v>
      </c>
      <c r="J239" s="12" t="s">
        <v>1745</v>
      </c>
      <c r="K239" s="45" t="s">
        <v>213</v>
      </c>
      <c r="L239" s="9" t="str">
        <f t="shared" si="66"/>
        <v>N/A</v>
      </c>
    </row>
    <row r="240" spans="1:12" ht="25.5" x14ac:dyDescent="0.2">
      <c r="A240" s="18" t="s">
        <v>1077</v>
      </c>
      <c r="B240" s="35" t="s">
        <v>213</v>
      </c>
      <c r="C240" s="8" t="s">
        <v>1745</v>
      </c>
      <c r="D240" s="44" t="str">
        <f t="shared" si="63"/>
        <v>N/A</v>
      </c>
      <c r="E240" s="8" t="s">
        <v>1745</v>
      </c>
      <c r="F240" s="44" t="str">
        <f t="shared" si="64"/>
        <v>N/A</v>
      </c>
      <c r="G240" s="8" t="s">
        <v>1745</v>
      </c>
      <c r="H240" s="44" t="str">
        <f t="shared" si="65"/>
        <v>N/A</v>
      </c>
      <c r="I240" s="12" t="s">
        <v>1745</v>
      </c>
      <c r="J240" s="12" t="s">
        <v>1745</v>
      </c>
      <c r="K240" s="45" t="s">
        <v>213</v>
      </c>
      <c r="L240" s="9" t="str">
        <f t="shared" si="66"/>
        <v>N/A</v>
      </c>
    </row>
    <row r="241" spans="1:12" x14ac:dyDescent="0.2">
      <c r="A241" s="18" t="s">
        <v>1078</v>
      </c>
      <c r="B241" s="35" t="s">
        <v>213</v>
      </c>
      <c r="C241" s="36">
        <v>0</v>
      </c>
      <c r="D241" s="44" t="str">
        <f t="shared" si="63"/>
        <v>N/A</v>
      </c>
      <c r="E241" s="36">
        <v>0</v>
      </c>
      <c r="F241" s="44" t="str">
        <f t="shared" si="64"/>
        <v>N/A</v>
      </c>
      <c r="G241" s="36">
        <v>0</v>
      </c>
      <c r="H241" s="44" t="str">
        <f t="shared" si="65"/>
        <v>N/A</v>
      </c>
      <c r="I241" s="12" t="s">
        <v>1745</v>
      </c>
      <c r="J241" s="12" t="s">
        <v>1745</v>
      </c>
      <c r="K241" s="45" t="s">
        <v>213</v>
      </c>
      <c r="L241" s="9" t="str">
        <f t="shared" si="66"/>
        <v>N/A</v>
      </c>
    </row>
    <row r="242" spans="1:12" ht="25.5" x14ac:dyDescent="0.2">
      <c r="A242" s="18" t="s">
        <v>1079</v>
      </c>
      <c r="B242" s="35" t="s">
        <v>213</v>
      </c>
      <c r="C242" s="8">
        <v>7.6180298461999998</v>
      </c>
      <c r="D242" s="44" t="str">
        <f t="shared" si="63"/>
        <v>N/A</v>
      </c>
      <c r="E242" s="8">
        <v>6.3067919298000001</v>
      </c>
      <c r="F242" s="44" t="str">
        <f t="shared" si="64"/>
        <v>N/A</v>
      </c>
      <c r="G242" s="8">
        <v>2.0800421274000001</v>
      </c>
      <c r="H242" s="44" t="str">
        <f t="shared" si="65"/>
        <v>N/A</v>
      </c>
      <c r="I242" s="12">
        <v>-17.2</v>
      </c>
      <c r="J242" s="12">
        <v>-67</v>
      </c>
      <c r="K242" s="45" t="s">
        <v>213</v>
      </c>
      <c r="L242" s="9" t="str">
        <f t="shared" si="66"/>
        <v>N/A</v>
      </c>
    </row>
    <row r="243" spans="1:12" x14ac:dyDescent="0.2">
      <c r="A243" s="6" t="s">
        <v>1080</v>
      </c>
      <c r="B243" s="35" t="s">
        <v>213</v>
      </c>
      <c r="C243" s="36">
        <v>235437</v>
      </c>
      <c r="D243" s="44" t="str">
        <f>IF($B243="N/A","N/A",IF(C243&gt;10,"No",IF(C243&lt;-10,"No","Yes")))</f>
        <v>N/A</v>
      </c>
      <c r="E243" s="36">
        <v>289096</v>
      </c>
      <c r="F243" s="44" t="str">
        <f>IF($B243="N/A","N/A",IF(E243&gt;10,"No",IF(E243&lt;-10,"No","Yes")))</f>
        <v>N/A</v>
      </c>
      <c r="G243" s="36">
        <v>313272</v>
      </c>
      <c r="H243" s="44" t="str">
        <f>IF($B243="N/A","N/A",IF(G243&gt;10,"No",IF(G243&lt;-10,"No","Yes")))</f>
        <v>N/A</v>
      </c>
      <c r="I243" s="12">
        <v>22.79</v>
      </c>
      <c r="J243" s="12">
        <v>8.3629999999999995</v>
      </c>
      <c r="K243" s="45" t="s">
        <v>736</v>
      </c>
      <c r="L243" s="9" t="str">
        <f t="shared" ref="L243:L276" si="67">IF(J243="Div by 0", "N/A", IF(K243="N/A","N/A", IF(J243&gt;VALUE(MID(K243,1,2)), "No", IF(J243&lt;-1*VALUE(MID(K243,1,2)), "No", "Yes"))))</f>
        <v>Yes</v>
      </c>
    </row>
    <row r="244" spans="1:12" x14ac:dyDescent="0.2">
      <c r="A244" s="2" t="s">
        <v>1081</v>
      </c>
      <c r="B244" s="35" t="s">
        <v>213</v>
      </c>
      <c r="C244" s="8">
        <v>6.4090758400000003E-2</v>
      </c>
      <c r="D244" s="44" t="str">
        <f>IF($B244="N/A","N/A",IF(C244&gt;10,"No",IF(C244&lt;-10,"No","Yes")))</f>
        <v>N/A</v>
      </c>
      <c r="E244" s="8">
        <v>7.4908572716000004</v>
      </c>
      <c r="F244" s="44" t="str">
        <f>IF($B244="N/A","N/A",IF(E244&gt;10,"No",IF(E244&lt;-10,"No","Yes")))</f>
        <v>N/A</v>
      </c>
      <c r="G244" s="8">
        <v>8.6366014591999996</v>
      </c>
      <c r="H244" s="44" t="str">
        <f>IF($B244="N/A","N/A",IF(G244&gt;10,"No",IF(G244&lt;-10,"No","Yes")))</f>
        <v>N/A</v>
      </c>
      <c r="I244" s="12">
        <v>11588</v>
      </c>
      <c r="J244" s="12">
        <v>15.3</v>
      </c>
      <c r="K244" s="45" t="s">
        <v>736</v>
      </c>
      <c r="L244" s="9" t="str">
        <f t="shared" si="67"/>
        <v>Yes</v>
      </c>
    </row>
    <row r="245" spans="1:12" x14ac:dyDescent="0.2">
      <c r="A245" s="2" t="s">
        <v>1082</v>
      </c>
      <c r="B245" s="35" t="s">
        <v>213</v>
      </c>
      <c r="C245" s="8">
        <v>1.8686444631000001</v>
      </c>
      <c r="D245" s="44" t="str">
        <f>IF($B245="N/A","N/A",IF(C245&gt;10,"No",IF(C245&lt;-10,"No","Yes")))</f>
        <v>N/A</v>
      </c>
      <c r="E245" s="8">
        <v>16.511104838000001</v>
      </c>
      <c r="F245" s="44" t="str">
        <f>IF($B245="N/A","N/A",IF(E245&gt;10,"No",IF(E245&lt;-10,"No","Yes")))</f>
        <v>N/A</v>
      </c>
      <c r="G245" s="8">
        <v>17.781428495</v>
      </c>
      <c r="H245" s="44" t="str">
        <f>IF($B245="N/A","N/A",IF(G245&gt;10,"No",IF(G245&lt;-10,"No","Yes")))</f>
        <v>N/A</v>
      </c>
      <c r="I245" s="12">
        <v>783.6</v>
      </c>
      <c r="J245" s="12">
        <v>7.694</v>
      </c>
      <c r="K245" s="45" t="s">
        <v>736</v>
      </c>
      <c r="L245" s="9" t="str">
        <f t="shared" si="67"/>
        <v>Yes</v>
      </c>
    </row>
    <row r="246" spans="1:12" x14ac:dyDescent="0.2">
      <c r="A246" s="2" t="s">
        <v>1083</v>
      </c>
      <c r="B246" s="35" t="s">
        <v>213</v>
      </c>
      <c r="C246" s="8">
        <v>8.1908852500000004E-2</v>
      </c>
      <c r="D246" s="44" t="str">
        <f t="shared" ref="D246:D274" si="68">IF($B246="N/A","N/A",IF(C246&gt;10,"No",IF(C246&lt;-10,"No","Yes")))</f>
        <v>N/A</v>
      </c>
      <c r="E246" s="8">
        <v>0.72561233120000002</v>
      </c>
      <c r="F246" s="44" t="str">
        <f t="shared" ref="F246:F274" si="69">IF($B246="N/A","N/A",IF(E246&gt;10,"No",IF(E246&lt;-10,"No","Yes")))</f>
        <v>N/A</v>
      </c>
      <c r="G246" s="8">
        <v>1.3909024085999999</v>
      </c>
      <c r="H246" s="44" t="str">
        <f t="shared" ref="H246:H274" si="70">IF($B246="N/A","N/A",IF(G246&gt;10,"No",IF(G246&lt;-10,"No","Yes")))</f>
        <v>N/A</v>
      </c>
      <c r="I246" s="12">
        <v>785.9</v>
      </c>
      <c r="J246" s="12">
        <v>91.69</v>
      </c>
      <c r="K246" s="45" t="s">
        <v>736</v>
      </c>
      <c r="L246" s="9" t="str">
        <f t="shared" si="67"/>
        <v>No</v>
      </c>
    </row>
    <row r="247" spans="1:12" x14ac:dyDescent="0.2">
      <c r="A247" s="2" t="s">
        <v>1084</v>
      </c>
      <c r="B247" s="35" t="s">
        <v>213</v>
      </c>
      <c r="C247" s="8">
        <v>63.405252587</v>
      </c>
      <c r="D247" s="44" t="str">
        <f t="shared" si="68"/>
        <v>N/A</v>
      </c>
      <c r="E247" s="8">
        <v>63.234028494</v>
      </c>
      <c r="F247" s="44" t="str">
        <f t="shared" si="69"/>
        <v>N/A</v>
      </c>
      <c r="G247" s="8">
        <v>66.196530452999994</v>
      </c>
      <c r="H247" s="44" t="str">
        <f t="shared" si="70"/>
        <v>N/A</v>
      </c>
      <c r="I247" s="12">
        <v>-0.27</v>
      </c>
      <c r="J247" s="12">
        <v>4.6849999999999996</v>
      </c>
      <c r="K247" s="45" t="s">
        <v>736</v>
      </c>
      <c r="L247" s="9" t="str">
        <f t="shared" si="67"/>
        <v>Yes</v>
      </c>
    </row>
    <row r="248" spans="1:12" x14ac:dyDescent="0.2">
      <c r="A248" s="2" t="s">
        <v>1085</v>
      </c>
      <c r="B248" s="35" t="s">
        <v>213</v>
      </c>
      <c r="C248" s="8">
        <v>65.519863063000003</v>
      </c>
      <c r="D248" s="44" t="str">
        <f t="shared" si="68"/>
        <v>N/A</v>
      </c>
      <c r="E248" s="8">
        <v>70.965699975000007</v>
      </c>
      <c r="F248" s="44" t="str">
        <f t="shared" si="69"/>
        <v>N/A</v>
      </c>
      <c r="G248" s="8">
        <v>74.361896371</v>
      </c>
      <c r="H248" s="44" t="str">
        <f t="shared" si="70"/>
        <v>N/A</v>
      </c>
      <c r="I248" s="12">
        <v>8.3119999999999994</v>
      </c>
      <c r="J248" s="12">
        <v>4.7859999999999996</v>
      </c>
      <c r="K248" s="45" t="s">
        <v>736</v>
      </c>
      <c r="L248" s="9" t="str">
        <f t="shared" si="67"/>
        <v>Yes</v>
      </c>
    </row>
    <row r="249" spans="1:12" x14ac:dyDescent="0.2">
      <c r="A249" s="6" t="s">
        <v>1086</v>
      </c>
      <c r="B249" s="35" t="s">
        <v>213</v>
      </c>
      <c r="C249" s="36">
        <v>33573</v>
      </c>
      <c r="D249" s="44" t="str">
        <f t="shared" si="68"/>
        <v>N/A</v>
      </c>
      <c r="E249" s="36">
        <v>33369</v>
      </c>
      <c r="F249" s="44" t="str">
        <f t="shared" si="69"/>
        <v>N/A</v>
      </c>
      <c r="G249" s="36">
        <v>0</v>
      </c>
      <c r="H249" s="44" t="str">
        <f t="shared" si="70"/>
        <v>N/A</v>
      </c>
      <c r="I249" s="12">
        <v>-0.60799999999999998</v>
      </c>
      <c r="J249" s="12">
        <v>-100</v>
      </c>
      <c r="K249" s="45" t="s">
        <v>736</v>
      </c>
      <c r="L249" s="9" t="str">
        <f t="shared" si="67"/>
        <v>No</v>
      </c>
    </row>
    <row r="250" spans="1:12" x14ac:dyDescent="0.2">
      <c r="A250" s="2" t="s">
        <v>1087</v>
      </c>
      <c r="B250" s="35" t="s">
        <v>213</v>
      </c>
      <c r="C250" s="8">
        <v>0</v>
      </c>
      <c r="D250" s="44" t="str">
        <f t="shared" si="68"/>
        <v>N/A</v>
      </c>
      <c r="E250" s="8">
        <v>0</v>
      </c>
      <c r="F250" s="44" t="str">
        <f t="shared" si="69"/>
        <v>N/A</v>
      </c>
      <c r="G250" s="8">
        <v>0</v>
      </c>
      <c r="H250" s="44" t="str">
        <f t="shared" si="70"/>
        <v>N/A</v>
      </c>
      <c r="I250" s="12" t="s">
        <v>1745</v>
      </c>
      <c r="J250" s="12" t="s">
        <v>1745</v>
      </c>
      <c r="K250" s="45" t="s">
        <v>736</v>
      </c>
      <c r="L250" s="9" t="str">
        <f t="shared" si="67"/>
        <v>N/A</v>
      </c>
    </row>
    <row r="251" spans="1:12" x14ac:dyDescent="0.2">
      <c r="A251" s="2" t="s">
        <v>1088</v>
      </c>
      <c r="B251" s="35" t="s">
        <v>213</v>
      </c>
      <c r="C251" s="8">
        <v>14.518145348999999</v>
      </c>
      <c r="D251" s="44" t="str">
        <f t="shared" si="68"/>
        <v>N/A</v>
      </c>
      <c r="E251" s="8">
        <v>14.197255434000001</v>
      </c>
      <c r="F251" s="44" t="str">
        <f t="shared" si="69"/>
        <v>N/A</v>
      </c>
      <c r="G251" s="8">
        <v>0</v>
      </c>
      <c r="H251" s="44" t="str">
        <f t="shared" si="70"/>
        <v>N/A</v>
      </c>
      <c r="I251" s="12">
        <v>-2.21</v>
      </c>
      <c r="J251" s="12">
        <v>-100</v>
      </c>
      <c r="K251" s="45" t="s">
        <v>736</v>
      </c>
      <c r="L251" s="9" t="str">
        <f t="shared" si="67"/>
        <v>No</v>
      </c>
    </row>
    <row r="252" spans="1:12" x14ac:dyDescent="0.2">
      <c r="A252" s="2" t="s">
        <v>1089</v>
      </c>
      <c r="B252" s="35" t="s">
        <v>213</v>
      </c>
      <c r="C252" s="8">
        <v>0.34355409170000001</v>
      </c>
      <c r="D252" s="44" t="str">
        <f t="shared" si="68"/>
        <v>N/A</v>
      </c>
      <c r="E252" s="8">
        <v>0.2960431409</v>
      </c>
      <c r="F252" s="44" t="str">
        <f t="shared" si="69"/>
        <v>N/A</v>
      </c>
      <c r="G252" s="8">
        <v>0</v>
      </c>
      <c r="H252" s="44" t="str">
        <f t="shared" si="70"/>
        <v>N/A</v>
      </c>
      <c r="I252" s="12">
        <v>-13.8</v>
      </c>
      <c r="J252" s="12">
        <v>-100</v>
      </c>
      <c r="K252" s="45" t="s">
        <v>736</v>
      </c>
      <c r="L252" s="9" t="str">
        <f t="shared" si="67"/>
        <v>No</v>
      </c>
    </row>
    <row r="253" spans="1:12" x14ac:dyDescent="0.2">
      <c r="A253" s="2" t="s">
        <v>1090</v>
      </c>
      <c r="B253" s="35" t="s">
        <v>213</v>
      </c>
      <c r="C253" s="8">
        <v>2.0605924099999999E-2</v>
      </c>
      <c r="D253" s="44" t="str">
        <f t="shared" si="68"/>
        <v>N/A</v>
      </c>
      <c r="E253" s="8">
        <v>1.67861682E-2</v>
      </c>
      <c r="F253" s="44" t="str">
        <f t="shared" si="69"/>
        <v>N/A</v>
      </c>
      <c r="G253" s="8">
        <v>0</v>
      </c>
      <c r="H253" s="44" t="str">
        <f t="shared" si="70"/>
        <v>N/A</v>
      </c>
      <c r="I253" s="12">
        <v>-18.5</v>
      </c>
      <c r="J253" s="12">
        <v>-100</v>
      </c>
      <c r="K253" s="45" t="s">
        <v>736</v>
      </c>
      <c r="L253" s="9" t="str">
        <f t="shared" si="67"/>
        <v>No</v>
      </c>
    </row>
    <row r="254" spans="1:12" x14ac:dyDescent="0.2">
      <c r="A254" s="2" t="s">
        <v>1091</v>
      </c>
      <c r="B254" s="35" t="s">
        <v>213</v>
      </c>
      <c r="C254" s="8">
        <v>99.973192744000002</v>
      </c>
      <c r="D254" s="44" t="str">
        <f t="shared" si="68"/>
        <v>N/A</v>
      </c>
      <c r="E254" s="8">
        <v>100</v>
      </c>
      <c r="F254" s="44" t="str">
        <f t="shared" si="69"/>
        <v>N/A</v>
      </c>
      <c r="G254" s="8" t="s">
        <v>1745</v>
      </c>
      <c r="H254" s="44" t="str">
        <f t="shared" si="70"/>
        <v>N/A</v>
      </c>
      <c r="I254" s="12">
        <v>2.6800000000000001E-2</v>
      </c>
      <c r="J254" s="12" t="s">
        <v>1745</v>
      </c>
      <c r="K254" s="45" t="s">
        <v>736</v>
      </c>
      <c r="L254" s="9" t="str">
        <f t="shared" si="67"/>
        <v>N/A</v>
      </c>
    </row>
    <row r="255" spans="1:12" x14ac:dyDescent="0.2">
      <c r="A255" s="2" t="s">
        <v>1092</v>
      </c>
      <c r="B255" s="35" t="s">
        <v>213</v>
      </c>
      <c r="C255" s="8">
        <v>99.997021415999995</v>
      </c>
      <c r="D255" s="44" t="str">
        <f t="shared" si="68"/>
        <v>N/A</v>
      </c>
      <c r="E255" s="8">
        <v>100</v>
      </c>
      <c r="F255" s="44" t="str">
        <f t="shared" si="69"/>
        <v>N/A</v>
      </c>
      <c r="G255" s="8" t="s">
        <v>1745</v>
      </c>
      <c r="H255" s="44" t="str">
        <f t="shared" si="70"/>
        <v>N/A</v>
      </c>
      <c r="I255" s="12">
        <v>3.0000000000000001E-3</v>
      </c>
      <c r="J255" s="12" t="s">
        <v>1745</v>
      </c>
      <c r="K255" s="45" t="s">
        <v>736</v>
      </c>
      <c r="L255" s="9" t="str">
        <f>IF(J255="Div by 0", "N/A", IF(OR(J255="N/A",K255="N/A"),"N/A", IF(J255&gt;VALUE(MID(K255,1,2)), "No", IF(J255&lt;-1*VALUE(MID(K255,1,2)), "No", "Yes"))))</f>
        <v>N/A</v>
      </c>
    </row>
    <row r="256" spans="1:12" x14ac:dyDescent="0.2">
      <c r="A256" s="6" t="s">
        <v>1093</v>
      </c>
      <c r="B256" s="35" t="s">
        <v>213</v>
      </c>
      <c r="C256" s="36">
        <v>0</v>
      </c>
      <c r="D256" s="44" t="str">
        <f t="shared" si="68"/>
        <v>N/A</v>
      </c>
      <c r="E256" s="36">
        <v>0</v>
      </c>
      <c r="F256" s="44" t="str">
        <f t="shared" si="69"/>
        <v>N/A</v>
      </c>
      <c r="G256" s="36">
        <v>0</v>
      </c>
      <c r="H256" s="44" t="str">
        <f t="shared" si="70"/>
        <v>N/A</v>
      </c>
      <c r="I256" s="12" t="s">
        <v>1745</v>
      </c>
      <c r="J256" s="12" t="s">
        <v>1745</v>
      </c>
      <c r="K256" s="45" t="s">
        <v>736</v>
      </c>
      <c r="L256" s="9" t="str">
        <f t="shared" si="67"/>
        <v>N/A</v>
      </c>
    </row>
    <row r="257" spans="1:12" x14ac:dyDescent="0.2">
      <c r="A257" s="2" t="s">
        <v>1094</v>
      </c>
      <c r="B257" s="35" t="s">
        <v>213</v>
      </c>
      <c r="C257" s="8">
        <v>0</v>
      </c>
      <c r="D257" s="44" t="str">
        <f t="shared" si="68"/>
        <v>N/A</v>
      </c>
      <c r="E257" s="8">
        <v>0</v>
      </c>
      <c r="F257" s="44" t="str">
        <f t="shared" si="69"/>
        <v>N/A</v>
      </c>
      <c r="G257" s="8">
        <v>0</v>
      </c>
      <c r="H257" s="44" t="str">
        <f t="shared" si="70"/>
        <v>N/A</v>
      </c>
      <c r="I257" s="12" t="s">
        <v>1745</v>
      </c>
      <c r="J257" s="12" t="s">
        <v>1745</v>
      </c>
      <c r="K257" s="45" t="s">
        <v>736</v>
      </c>
      <c r="L257" s="9" t="str">
        <f t="shared" si="67"/>
        <v>N/A</v>
      </c>
    </row>
    <row r="258" spans="1:12" x14ac:dyDescent="0.2">
      <c r="A258" s="2" t="s">
        <v>1095</v>
      </c>
      <c r="B258" s="35" t="s">
        <v>213</v>
      </c>
      <c r="C258" s="8">
        <v>0</v>
      </c>
      <c r="D258" s="44" t="str">
        <f t="shared" si="68"/>
        <v>N/A</v>
      </c>
      <c r="E258" s="8">
        <v>0</v>
      </c>
      <c r="F258" s="44" t="str">
        <f t="shared" si="69"/>
        <v>N/A</v>
      </c>
      <c r="G258" s="8">
        <v>0</v>
      </c>
      <c r="H258" s="44" t="str">
        <f t="shared" si="70"/>
        <v>N/A</v>
      </c>
      <c r="I258" s="12" t="s">
        <v>1745</v>
      </c>
      <c r="J258" s="12" t="s">
        <v>1745</v>
      </c>
      <c r="K258" s="45" t="s">
        <v>736</v>
      </c>
      <c r="L258" s="9" t="str">
        <f t="shared" si="67"/>
        <v>N/A</v>
      </c>
    </row>
    <row r="259" spans="1:12" x14ac:dyDescent="0.2">
      <c r="A259" s="2" t="s">
        <v>1096</v>
      </c>
      <c r="B259" s="35" t="s">
        <v>213</v>
      </c>
      <c r="C259" s="8">
        <v>0</v>
      </c>
      <c r="D259" s="44" t="str">
        <f t="shared" si="68"/>
        <v>N/A</v>
      </c>
      <c r="E259" s="8">
        <v>0</v>
      </c>
      <c r="F259" s="44" t="str">
        <f t="shared" si="69"/>
        <v>N/A</v>
      </c>
      <c r="G259" s="8">
        <v>0</v>
      </c>
      <c r="H259" s="44" t="str">
        <f t="shared" si="70"/>
        <v>N/A</v>
      </c>
      <c r="I259" s="12" t="s">
        <v>1745</v>
      </c>
      <c r="J259" s="12" t="s">
        <v>1745</v>
      </c>
      <c r="K259" s="45" t="s">
        <v>736</v>
      </c>
      <c r="L259" s="9" t="str">
        <f t="shared" si="67"/>
        <v>N/A</v>
      </c>
    </row>
    <row r="260" spans="1:12" x14ac:dyDescent="0.2">
      <c r="A260" s="2" t="s">
        <v>1097</v>
      </c>
      <c r="B260" s="35" t="s">
        <v>213</v>
      </c>
      <c r="C260" s="8">
        <v>0</v>
      </c>
      <c r="D260" s="44" t="str">
        <f t="shared" si="68"/>
        <v>N/A</v>
      </c>
      <c r="E260" s="8">
        <v>0</v>
      </c>
      <c r="F260" s="44" t="str">
        <f t="shared" si="69"/>
        <v>N/A</v>
      </c>
      <c r="G260" s="8">
        <v>0</v>
      </c>
      <c r="H260" s="44" t="str">
        <f t="shared" si="70"/>
        <v>N/A</v>
      </c>
      <c r="I260" s="12" t="s">
        <v>1745</v>
      </c>
      <c r="J260" s="12" t="s">
        <v>1745</v>
      </c>
      <c r="K260" s="45" t="s">
        <v>736</v>
      </c>
      <c r="L260" s="9" t="str">
        <f t="shared" si="67"/>
        <v>N/A</v>
      </c>
    </row>
    <row r="261" spans="1:12" x14ac:dyDescent="0.2">
      <c r="A261" s="2" t="s">
        <v>1098</v>
      </c>
      <c r="B261" s="35" t="s">
        <v>213</v>
      </c>
      <c r="C261" s="8" t="s">
        <v>1745</v>
      </c>
      <c r="D261" s="44" t="str">
        <f t="shared" si="68"/>
        <v>N/A</v>
      </c>
      <c r="E261" s="8" t="s">
        <v>1745</v>
      </c>
      <c r="F261" s="44" t="str">
        <f t="shared" si="69"/>
        <v>N/A</v>
      </c>
      <c r="G261" s="8" t="s">
        <v>1745</v>
      </c>
      <c r="H261" s="44" t="str">
        <f t="shared" si="70"/>
        <v>N/A</v>
      </c>
      <c r="I261" s="12" t="s">
        <v>1745</v>
      </c>
      <c r="J261" s="12" t="s">
        <v>1745</v>
      </c>
      <c r="K261" s="45" t="s">
        <v>736</v>
      </c>
      <c r="L261" s="9" t="str">
        <f t="shared" si="67"/>
        <v>N/A</v>
      </c>
    </row>
    <row r="262" spans="1:12" x14ac:dyDescent="0.2">
      <c r="A262" s="2" t="s">
        <v>1099</v>
      </c>
      <c r="B262" s="35" t="s">
        <v>213</v>
      </c>
      <c r="C262" s="8" t="s">
        <v>1745</v>
      </c>
      <c r="D262" s="44" t="str">
        <f t="shared" si="68"/>
        <v>N/A</v>
      </c>
      <c r="E262" s="8" t="s">
        <v>1745</v>
      </c>
      <c r="F262" s="44" t="str">
        <f t="shared" si="69"/>
        <v>N/A</v>
      </c>
      <c r="G262" s="8" t="s">
        <v>1745</v>
      </c>
      <c r="H262" s="44" t="str">
        <f t="shared" si="70"/>
        <v>N/A</v>
      </c>
      <c r="I262" s="12" t="s">
        <v>1745</v>
      </c>
      <c r="J262" s="12" t="s">
        <v>1745</v>
      </c>
      <c r="K262" s="45" t="s">
        <v>736</v>
      </c>
      <c r="L262" s="9" t="str">
        <f>IF(J262="Div by 0", "N/A", IF(OR(J262="N/A",K262="N/A"),"N/A", IF(J262&gt;VALUE(MID(K262,1,2)), "No", IF(J262&lt;-1*VALUE(MID(K262,1,2)), "No", "Yes"))))</f>
        <v>N/A</v>
      </c>
    </row>
    <row r="263" spans="1:12" x14ac:dyDescent="0.2">
      <c r="A263" s="2" t="s">
        <v>1100</v>
      </c>
      <c r="B263" s="35" t="s">
        <v>213</v>
      </c>
      <c r="C263" s="36">
        <v>152702</v>
      </c>
      <c r="D263" s="44" t="str">
        <f t="shared" si="68"/>
        <v>N/A</v>
      </c>
      <c r="E263" s="36">
        <v>151082</v>
      </c>
      <c r="F263" s="44" t="str">
        <f t="shared" si="69"/>
        <v>N/A</v>
      </c>
      <c r="G263" s="36">
        <v>0</v>
      </c>
      <c r="H263" s="44" t="str">
        <f t="shared" si="70"/>
        <v>N/A</v>
      </c>
      <c r="I263" s="12">
        <v>-1.06</v>
      </c>
      <c r="J263" s="12">
        <v>-100</v>
      </c>
      <c r="K263" s="45" t="s">
        <v>736</v>
      </c>
      <c r="L263" s="9" t="str">
        <f t="shared" si="67"/>
        <v>No</v>
      </c>
    </row>
    <row r="264" spans="1:12" x14ac:dyDescent="0.2">
      <c r="A264" s="6" t="s">
        <v>1101</v>
      </c>
      <c r="B264" s="35" t="s">
        <v>213</v>
      </c>
      <c r="C264" s="36">
        <v>0</v>
      </c>
      <c r="D264" s="44" t="str">
        <f t="shared" si="68"/>
        <v>N/A</v>
      </c>
      <c r="E264" s="36">
        <v>0</v>
      </c>
      <c r="F264" s="44" t="str">
        <f t="shared" si="69"/>
        <v>N/A</v>
      </c>
      <c r="G264" s="36">
        <v>0</v>
      </c>
      <c r="H264" s="44" t="str">
        <f t="shared" si="70"/>
        <v>N/A</v>
      </c>
      <c r="I264" s="12" t="s">
        <v>1745</v>
      </c>
      <c r="J264" s="12" t="s">
        <v>1745</v>
      </c>
      <c r="K264" s="45" t="s">
        <v>736</v>
      </c>
      <c r="L264" s="9" t="str">
        <f t="shared" si="67"/>
        <v>N/A</v>
      </c>
    </row>
    <row r="265" spans="1:12" x14ac:dyDescent="0.2">
      <c r="A265" s="2" t="s">
        <v>1102</v>
      </c>
      <c r="B265" s="35" t="s">
        <v>213</v>
      </c>
      <c r="C265" s="8">
        <v>0</v>
      </c>
      <c r="D265" s="44" t="str">
        <f t="shared" si="68"/>
        <v>N/A</v>
      </c>
      <c r="E265" s="8">
        <v>0</v>
      </c>
      <c r="F265" s="44" t="str">
        <f t="shared" si="69"/>
        <v>N/A</v>
      </c>
      <c r="G265" s="8">
        <v>0</v>
      </c>
      <c r="H265" s="44" t="str">
        <f t="shared" si="70"/>
        <v>N/A</v>
      </c>
      <c r="I265" s="12" t="s">
        <v>1745</v>
      </c>
      <c r="J265" s="12" t="s">
        <v>1745</v>
      </c>
      <c r="K265" s="45" t="s">
        <v>736</v>
      </c>
      <c r="L265" s="9" t="str">
        <f t="shared" si="67"/>
        <v>N/A</v>
      </c>
    </row>
    <row r="266" spans="1:12" x14ac:dyDescent="0.2">
      <c r="A266" s="2" t="s">
        <v>1103</v>
      </c>
      <c r="B266" s="35" t="s">
        <v>213</v>
      </c>
      <c r="C266" s="8">
        <v>0</v>
      </c>
      <c r="D266" s="44" t="str">
        <f t="shared" si="68"/>
        <v>N/A</v>
      </c>
      <c r="E266" s="8">
        <v>0</v>
      </c>
      <c r="F266" s="44" t="str">
        <f t="shared" si="69"/>
        <v>N/A</v>
      </c>
      <c r="G266" s="8">
        <v>0</v>
      </c>
      <c r="H266" s="44" t="str">
        <f t="shared" si="70"/>
        <v>N/A</v>
      </c>
      <c r="I266" s="12" t="s">
        <v>1745</v>
      </c>
      <c r="J266" s="12" t="s">
        <v>1745</v>
      </c>
      <c r="K266" s="45" t="s">
        <v>736</v>
      </c>
      <c r="L266" s="9" t="str">
        <f t="shared" si="67"/>
        <v>N/A</v>
      </c>
    </row>
    <row r="267" spans="1:12" x14ac:dyDescent="0.2">
      <c r="A267" s="2" t="s">
        <v>1104</v>
      </c>
      <c r="B267" s="35" t="s">
        <v>213</v>
      </c>
      <c r="C267" s="8">
        <v>0</v>
      </c>
      <c r="D267" s="44" t="str">
        <f t="shared" si="68"/>
        <v>N/A</v>
      </c>
      <c r="E267" s="8">
        <v>0</v>
      </c>
      <c r="F267" s="44" t="str">
        <f t="shared" si="69"/>
        <v>N/A</v>
      </c>
      <c r="G267" s="8">
        <v>0</v>
      </c>
      <c r="H267" s="44" t="str">
        <f t="shared" si="70"/>
        <v>N/A</v>
      </c>
      <c r="I267" s="12" t="s">
        <v>1745</v>
      </c>
      <c r="J267" s="12" t="s">
        <v>1745</v>
      </c>
      <c r="K267" s="45" t="s">
        <v>736</v>
      </c>
      <c r="L267" s="9" t="str">
        <f t="shared" si="67"/>
        <v>N/A</v>
      </c>
    </row>
    <row r="268" spans="1:12" x14ac:dyDescent="0.2">
      <c r="A268" s="2" t="s">
        <v>1105</v>
      </c>
      <c r="B268" s="35" t="s">
        <v>213</v>
      </c>
      <c r="C268" s="8">
        <v>0</v>
      </c>
      <c r="D268" s="44" t="str">
        <f t="shared" si="68"/>
        <v>N/A</v>
      </c>
      <c r="E268" s="8">
        <v>0</v>
      </c>
      <c r="F268" s="44" t="str">
        <f t="shared" si="69"/>
        <v>N/A</v>
      </c>
      <c r="G268" s="8">
        <v>0</v>
      </c>
      <c r="H268" s="44" t="str">
        <f t="shared" si="70"/>
        <v>N/A</v>
      </c>
      <c r="I268" s="12" t="s">
        <v>1745</v>
      </c>
      <c r="J268" s="12" t="s">
        <v>1745</v>
      </c>
      <c r="K268" s="45" t="s">
        <v>736</v>
      </c>
      <c r="L268" s="9" t="str">
        <f t="shared" si="67"/>
        <v>N/A</v>
      </c>
    </row>
    <row r="269" spans="1:12" x14ac:dyDescent="0.2">
      <c r="A269" s="2" t="s">
        <v>1106</v>
      </c>
      <c r="B269" s="35" t="s">
        <v>213</v>
      </c>
      <c r="C269" s="8" t="s">
        <v>1745</v>
      </c>
      <c r="D269" s="44" t="str">
        <f t="shared" si="68"/>
        <v>N/A</v>
      </c>
      <c r="E269" s="8" t="s">
        <v>1745</v>
      </c>
      <c r="F269" s="44" t="str">
        <f t="shared" si="69"/>
        <v>N/A</v>
      </c>
      <c r="G269" s="8" t="s">
        <v>1745</v>
      </c>
      <c r="H269" s="44" t="str">
        <f t="shared" si="70"/>
        <v>N/A</v>
      </c>
      <c r="I269" s="12" t="s">
        <v>1745</v>
      </c>
      <c r="J269" s="12" t="s">
        <v>1745</v>
      </c>
      <c r="K269" s="45" t="s">
        <v>736</v>
      </c>
      <c r="L269" s="9" t="str">
        <f t="shared" si="67"/>
        <v>N/A</v>
      </c>
    </row>
    <row r="270" spans="1:12" x14ac:dyDescent="0.2">
      <c r="A270" s="2" t="s">
        <v>1107</v>
      </c>
      <c r="B270" s="35" t="s">
        <v>213</v>
      </c>
      <c r="C270" s="36">
        <v>0</v>
      </c>
      <c r="D270" s="44" t="str">
        <f t="shared" si="68"/>
        <v>N/A</v>
      </c>
      <c r="E270" s="36">
        <v>0</v>
      </c>
      <c r="F270" s="44" t="str">
        <f t="shared" si="69"/>
        <v>N/A</v>
      </c>
      <c r="G270" s="36">
        <v>0</v>
      </c>
      <c r="H270" s="44" t="str">
        <f t="shared" si="70"/>
        <v>N/A</v>
      </c>
      <c r="I270" s="12" t="s">
        <v>1745</v>
      </c>
      <c r="J270" s="12" t="s">
        <v>1745</v>
      </c>
      <c r="K270" s="45" t="s">
        <v>736</v>
      </c>
      <c r="L270" s="9" t="str">
        <f t="shared" si="67"/>
        <v>N/A</v>
      </c>
    </row>
    <row r="271" spans="1:12" x14ac:dyDescent="0.2">
      <c r="A271" s="2" t="s">
        <v>1108</v>
      </c>
      <c r="B271" s="35" t="s">
        <v>213</v>
      </c>
      <c r="C271" s="36">
        <v>0</v>
      </c>
      <c r="D271" s="44" t="str">
        <f t="shared" si="68"/>
        <v>N/A</v>
      </c>
      <c r="E271" s="36">
        <v>0</v>
      </c>
      <c r="F271" s="44" t="str">
        <f t="shared" si="69"/>
        <v>N/A</v>
      </c>
      <c r="G271" s="36">
        <v>0</v>
      </c>
      <c r="H271" s="44" t="str">
        <f t="shared" si="70"/>
        <v>N/A</v>
      </c>
      <c r="I271" s="12" t="s">
        <v>1745</v>
      </c>
      <c r="J271" s="12" t="s">
        <v>1745</v>
      </c>
      <c r="K271" s="45" t="s">
        <v>736</v>
      </c>
      <c r="L271" s="9" t="str">
        <f t="shared" si="67"/>
        <v>N/A</v>
      </c>
    </row>
    <row r="272" spans="1:12" x14ac:dyDescent="0.2">
      <c r="A272" s="2" t="s">
        <v>1109</v>
      </c>
      <c r="B272" s="35" t="s">
        <v>213</v>
      </c>
      <c r="C272" s="36">
        <v>0</v>
      </c>
      <c r="D272" s="44" t="str">
        <f t="shared" si="68"/>
        <v>N/A</v>
      </c>
      <c r="E272" s="36">
        <v>0</v>
      </c>
      <c r="F272" s="44" t="str">
        <f t="shared" si="69"/>
        <v>N/A</v>
      </c>
      <c r="G272" s="36">
        <v>0</v>
      </c>
      <c r="H272" s="44" t="str">
        <f t="shared" si="70"/>
        <v>N/A</v>
      </c>
      <c r="I272" s="12" t="s">
        <v>1745</v>
      </c>
      <c r="J272" s="12" t="s">
        <v>1745</v>
      </c>
      <c r="K272" s="45" t="s">
        <v>736</v>
      </c>
      <c r="L272" s="9" t="str">
        <f t="shared" si="67"/>
        <v>N/A</v>
      </c>
    </row>
    <row r="273" spans="1:12" x14ac:dyDescent="0.2">
      <c r="A273" s="2" t="s">
        <v>1110</v>
      </c>
      <c r="B273" s="35" t="s">
        <v>213</v>
      </c>
      <c r="C273" s="36">
        <v>0</v>
      </c>
      <c r="D273" s="44" t="str">
        <f t="shared" si="68"/>
        <v>N/A</v>
      </c>
      <c r="E273" s="36">
        <v>0</v>
      </c>
      <c r="F273" s="44" t="str">
        <f t="shared" si="69"/>
        <v>N/A</v>
      </c>
      <c r="G273" s="36">
        <v>0</v>
      </c>
      <c r="H273" s="44" t="str">
        <f t="shared" si="70"/>
        <v>N/A</v>
      </c>
      <c r="I273" s="12" t="s">
        <v>1745</v>
      </c>
      <c r="J273" s="12" t="s">
        <v>1745</v>
      </c>
      <c r="K273" s="45" t="s">
        <v>736</v>
      </c>
      <c r="L273" s="9" t="str">
        <f t="shared" si="67"/>
        <v>N/A</v>
      </c>
    </row>
    <row r="274" spans="1:12" x14ac:dyDescent="0.2">
      <c r="A274" s="79" t="s">
        <v>153</v>
      </c>
      <c r="B274" s="35" t="s">
        <v>213</v>
      </c>
      <c r="C274" s="36">
        <v>1</v>
      </c>
      <c r="D274" s="44" t="str">
        <f t="shared" si="68"/>
        <v>N/A</v>
      </c>
      <c r="E274" s="36">
        <v>1</v>
      </c>
      <c r="F274" s="44" t="str">
        <f t="shared" si="69"/>
        <v>N/A</v>
      </c>
      <c r="G274" s="36">
        <v>0</v>
      </c>
      <c r="H274" s="44" t="str">
        <f t="shared" si="70"/>
        <v>N/A</v>
      </c>
      <c r="I274" s="12">
        <v>0</v>
      </c>
      <c r="J274" s="12">
        <v>-100</v>
      </c>
      <c r="K274" s="45" t="s">
        <v>736</v>
      </c>
      <c r="L274" s="9" t="str">
        <f t="shared" si="67"/>
        <v>No</v>
      </c>
    </row>
    <row r="275" spans="1:12" x14ac:dyDescent="0.2">
      <c r="A275" s="2" t="s">
        <v>154</v>
      </c>
      <c r="B275" s="48" t="s">
        <v>217</v>
      </c>
      <c r="C275" s="1">
        <v>0</v>
      </c>
      <c r="D275" s="44" t="str">
        <f t="shared" ref="D275:D276" si="71">IF($B275="N/A","N/A",IF(C275&gt;0,"No",IF(C275&lt;0,"No","Yes")))</f>
        <v>Yes</v>
      </c>
      <c r="E275" s="1">
        <v>7</v>
      </c>
      <c r="F275" s="44" t="str">
        <f t="shared" ref="F275:F276" si="72">IF($B275="N/A","N/A",IF(E275&gt;0,"No",IF(E275&lt;0,"No","Yes")))</f>
        <v>No</v>
      </c>
      <c r="G275" s="1">
        <v>0</v>
      </c>
      <c r="H275" s="44" t="str">
        <f t="shared" ref="H275:H276" si="73">IF($B275="N/A","N/A",IF(G275&gt;0,"No",IF(G275&lt;0,"No","Yes")))</f>
        <v>Yes</v>
      </c>
      <c r="I275" s="12" t="s">
        <v>1745</v>
      </c>
      <c r="J275" s="12">
        <v>-100</v>
      </c>
      <c r="K275" s="45" t="s">
        <v>736</v>
      </c>
      <c r="L275" s="9" t="str">
        <f t="shared" si="67"/>
        <v>No</v>
      </c>
    </row>
    <row r="276" spans="1:12" x14ac:dyDescent="0.2">
      <c r="A276" s="2" t="s">
        <v>155</v>
      </c>
      <c r="B276" s="48" t="s">
        <v>217</v>
      </c>
      <c r="C276" s="1">
        <v>1</v>
      </c>
      <c r="D276" s="44" t="str">
        <f t="shared" si="71"/>
        <v>No</v>
      </c>
      <c r="E276" s="1">
        <v>1</v>
      </c>
      <c r="F276" s="44" t="str">
        <f t="shared" si="72"/>
        <v>No</v>
      </c>
      <c r="G276" s="1">
        <v>0</v>
      </c>
      <c r="H276" s="44" t="str">
        <f t="shared" si="73"/>
        <v>Yes</v>
      </c>
      <c r="I276" s="12">
        <v>0</v>
      </c>
      <c r="J276" s="12">
        <v>-100</v>
      </c>
      <c r="K276" s="45" t="s">
        <v>736</v>
      </c>
      <c r="L276" s="9" t="str">
        <f t="shared" si="67"/>
        <v>No</v>
      </c>
    </row>
    <row r="277" spans="1:12" x14ac:dyDescent="0.2">
      <c r="A277" s="18" t="s">
        <v>690</v>
      </c>
      <c r="B277" s="1" t="s">
        <v>213</v>
      </c>
      <c r="C277" s="1">
        <v>1211901</v>
      </c>
      <c r="D277" s="11" t="str">
        <f t="shared" ref="D277:D284" si="74">IF($B277="N/A","N/A",IF(C277&gt;10,"No",IF(C277&lt;-10,"No","Yes")))</f>
        <v>N/A</v>
      </c>
      <c r="E277" s="1">
        <v>1247105</v>
      </c>
      <c r="F277" s="11" t="str">
        <f t="shared" ref="F277:F278" si="75">IF($B277="N/A","N/A",IF(E277&gt;10,"No",IF(E277&lt;-10,"No","Yes")))</f>
        <v>N/A</v>
      </c>
      <c r="G277" s="1">
        <v>1261529</v>
      </c>
      <c r="H277" s="11" t="str">
        <f t="shared" ref="H277:H278" si="76">IF($B277="N/A","N/A",IF(G277&gt;10,"No",IF(G277&lt;-10,"No","Yes")))</f>
        <v>N/A</v>
      </c>
      <c r="I277" s="12">
        <v>2.9049999999999998</v>
      </c>
      <c r="J277" s="12">
        <v>1.157</v>
      </c>
      <c r="K277" s="1" t="s">
        <v>213</v>
      </c>
      <c r="L277" s="9" t="str">
        <f t="shared" ref="L277:L278" si="77">IF(J277="Div by 0", "N/A", IF(K277="N/A","N/A", IF(J277&gt;VALUE(MID(K277,1,2)), "No", IF(J277&lt;-1*VALUE(MID(K277,1,2)), "No", "Yes"))))</f>
        <v>N/A</v>
      </c>
    </row>
    <row r="278" spans="1:12" x14ac:dyDescent="0.2">
      <c r="A278" s="18" t="s">
        <v>691</v>
      </c>
      <c r="B278" s="1" t="s">
        <v>213</v>
      </c>
      <c r="C278" s="1">
        <v>995261.83333000005</v>
      </c>
      <c r="D278" s="11" t="str">
        <f t="shared" si="74"/>
        <v>N/A</v>
      </c>
      <c r="E278" s="1">
        <v>1037894.9166999999</v>
      </c>
      <c r="F278" s="11" t="str">
        <f t="shared" si="75"/>
        <v>N/A</v>
      </c>
      <c r="G278" s="1">
        <v>1046193.0833000001</v>
      </c>
      <c r="H278" s="11" t="str">
        <f t="shared" si="76"/>
        <v>N/A</v>
      </c>
      <c r="I278" s="12">
        <v>4.2839999999999998</v>
      </c>
      <c r="J278" s="12">
        <v>0.79949999999999999</v>
      </c>
      <c r="K278" s="1" t="s">
        <v>213</v>
      </c>
      <c r="L278" s="9" t="str">
        <f t="shared" si="77"/>
        <v>N/A</v>
      </c>
    </row>
    <row r="279" spans="1:12" x14ac:dyDescent="0.2">
      <c r="A279" s="18" t="s">
        <v>692</v>
      </c>
      <c r="B279" s="1" t="s">
        <v>213</v>
      </c>
      <c r="C279" s="1">
        <v>10754</v>
      </c>
      <c r="D279" s="11" t="str">
        <f t="shared" si="74"/>
        <v>N/A</v>
      </c>
      <c r="E279" s="1">
        <v>10332</v>
      </c>
      <c r="F279" s="11" t="str">
        <f t="shared" ref="F279:F284" si="78">IF($B279="N/A","N/A",IF(E279&gt;10,"No",IF(E279&lt;-10,"No","Yes")))</f>
        <v>N/A</v>
      </c>
      <c r="G279" s="1">
        <v>10590</v>
      </c>
      <c r="H279" s="11" t="str">
        <f t="shared" ref="H279:H284" si="79">IF($B279="N/A","N/A",IF(G279&gt;10,"No",IF(G279&lt;-10,"No","Yes")))</f>
        <v>N/A</v>
      </c>
      <c r="I279" s="12">
        <v>-3.92</v>
      </c>
      <c r="J279" s="12">
        <v>2.4969999999999999</v>
      </c>
      <c r="K279" s="1" t="s">
        <v>213</v>
      </c>
      <c r="L279" s="9" t="str">
        <f t="shared" ref="L279:L285" si="80">IF(J279="Div by 0", "N/A", IF(K279="N/A","N/A", IF(J279&gt;VALUE(MID(K279,1,2)), "No", IF(J279&lt;-1*VALUE(MID(K279,1,2)), "No", "Yes"))))</f>
        <v>N/A</v>
      </c>
    </row>
    <row r="280" spans="1:12" x14ac:dyDescent="0.2">
      <c r="A280" s="18" t="s">
        <v>693</v>
      </c>
      <c r="B280" s="1" t="s">
        <v>213</v>
      </c>
      <c r="C280" s="1">
        <v>11506</v>
      </c>
      <c r="D280" s="11" t="str">
        <f t="shared" si="74"/>
        <v>N/A</v>
      </c>
      <c r="E280" s="1">
        <v>10966</v>
      </c>
      <c r="F280" s="11" t="str">
        <f t="shared" si="78"/>
        <v>N/A</v>
      </c>
      <c r="G280" s="1">
        <v>11106</v>
      </c>
      <c r="H280" s="11" t="str">
        <f t="shared" si="79"/>
        <v>N/A</v>
      </c>
      <c r="I280" s="12">
        <v>-4.6900000000000004</v>
      </c>
      <c r="J280" s="12">
        <v>1.2769999999999999</v>
      </c>
      <c r="K280" s="1" t="s">
        <v>213</v>
      </c>
      <c r="L280" s="9" t="str">
        <f t="shared" si="80"/>
        <v>N/A</v>
      </c>
    </row>
    <row r="281" spans="1:12" x14ac:dyDescent="0.2">
      <c r="A281" s="18" t="s">
        <v>694</v>
      </c>
      <c r="B281" s="1" t="s">
        <v>213</v>
      </c>
      <c r="C281" s="1">
        <v>1691.8333333</v>
      </c>
      <c r="D281" s="11" t="str">
        <f t="shared" si="74"/>
        <v>N/A</v>
      </c>
      <c r="E281" s="1">
        <v>1625.8333333</v>
      </c>
      <c r="F281" s="11" t="str">
        <f t="shared" si="78"/>
        <v>N/A</v>
      </c>
      <c r="G281" s="1">
        <v>1576.5</v>
      </c>
      <c r="H281" s="11" t="str">
        <f t="shared" si="79"/>
        <v>N/A</v>
      </c>
      <c r="I281" s="12">
        <v>-3.9</v>
      </c>
      <c r="J281" s="12">
        <v>-3.03</v>
      </c>
      <c r="K281" s="1" t="s">
        <v>213</v>
      </c>
      <c r="L281" s="9" t="str">
        <f t="shared" si="80"/>
        <v>N/A</v>
      </c>
    </row>
    <row r="282" spans="1:12" x14ac:dyDescent="0.2">
      <c r="A282" s="18" t="s">
        <v>695</v>
      </c>
      <c r="B282" s="1" t="s">
        <v>213</v>
      </c>
      <c r="C282" s="1">
        <v>28678</v>
      </c>
      <c r="D282" s="11" t="str">
        <f t="shared" si="74"/>
        <v>N/A</v>
      </c>
      <c r="E282" s="1">
        <v>28683</v>
      </c>
      <c r="F282" s="11" t="str">
        <f t="shared" si="78"/>
        <v>N/A</v>
      </c>
      <c r="G282" s="1">
        <v>27387</v>
      </c>
      <c r="H282" s="11" t="str">
        <f t="shared" si="79"/>
        <v>N/A</v>
      </c>
      <c r="I282" s="12">
        <v>1.7399999999999999E-2</v>
      </c>
      <c r="J282" s="12">
        <v>-4.5199999999999996</v>
      </c>
      <c r="K282" s="1" t="s">
        <v>213</v>
      </c>
      <c r="L282" s="9" t="str">
        <f t="shared" si="80"/>
        <v>N/A</v>
      </c>
    </row>
    <row r="283" spans="1:12" x14ac:dyDescent="0.2">
      <c r="A283" s="18" t="s">
        <v>696</v>
      </c>
      <c r="B283" s="1" t="s">
        <v>213</v>
      </c>
      <c r="C283" s="1">
        <v>30127</v>
      </c>
      <c r="D283" s="11" t="str">
        <f t="shared" si="74"/>
        <v>N/A</v>
      </c>
      <c r="E283" s="1">
        <v>30125</v>
      </c>
      <c r="F283" s="11" t="str">
        <f t="shared" si="78"/>
        <v>N/A</v>
      </c>
      <c r="G283" s="1">
        <v>29008</v>
      </c>
      <c r="H283" s="11" t="str">
        <f t="shared" si="79"/>
        <v>N/A</v>
      </c>
      <c r="I283" s="12">
        <v>-7.0000000000000001E-3</v>
      </c>
      <c r="J283" s="12">
        <v>-3.71</v>
      </c>
      <c r="K283" s="1" t="s">
        <v>213</v>
      </c>
      <c r="L283" s="9" t="str">
        <f t="shared" si="80"/>
        <v>N/A</v>
      </c>
    </row>
    <row r="284" spans="1:12" ht="25.5" x14ac:dyDescent="0.2">
      <c r="A284" s="18" t="s">
        <v>697</v>
      </c>
      <c r="B284" s="1" t="s">
        <v>213</v>
      </c>
      <c r="C284" s="1">
        <v>27104.5</v>
      </c>
      <c r="D284" s="11" t="str">
        <f t="shared" si="74"/>
        <v>N/A</v>
      </c>
      <c r="E284" s="1">
        <v>26038.333332999999</v>
      </c>
      <c r="F284" s="11" t="str">
        <f t="shared" si="78"/>
        <v>N/A</v>
      </c>
      <c r="G284" s="1">
        <v>25859.5</v>
      </c>
      <c r="H284" s="11" t="str">
        <f t="shared" si="79"/>
        <v>N/A</v>
      </c>
      <c r="I284" s="12">
        <v>-3.93</v>
      </c>
      <c r="J284" s="12">
        <v>-0.68700000000000006</v>
      </c>
      <c r="K284" s="1" t="s">
        <v>213</v>
      </c>
      <c r="L284" s="9" t="str">
        <f t="shared" si="80"/>
        <v>N/A</v>
      </c>
    </row>
    <row r="285" spans="1:12" x14ac:dyDescent="0.2">
      <c r="A285" s="18" t="s">
        <v>402</v>
      </c>
      <c r="B285" s="35" t="s">
        <v>290</v>
      </c>
      <c r="C285" s="8">
        <v>12.800335652999999</v>
      </c>
      <c r="D285" s="44" t="str">
        <f>IF($B285="N/A","N/A",IF(C285&lt;=40,"Yes","No"))</f>
        <v>Yes</v>
      </c>
      <c r="E285" s="8">
        <v>12.587661169</v>
      </c>
      <c r="F285" s="44" t="str">
        <f>IF($B285="N/A","N/A",IF(E285&lt;=40,"Yes","No"))</f>
        <v>Yes</v>
      </c>
      <c r="G285" s="8">
        <v>11.921853029999999</v>
      </c>
      <c r="H285" s="44" t="str">
        <f>IF($B285="N/A","N/A",IF(G285&lt;=40,"Yes","No"))</f>
        <v>Yes</v>
      </c>
      <c r="I285" s="12">
        <v>-1.66</v>
      </c>
      <c r="J285" s="12">
        <v>-5.29</v>
      </c>
      <c r="K285" s="45" t="s">
        <v>738</v>
      </c>
      <c r="L285" s="9" t="str">
        <f t="shared" si="80"/>
        <v>Yes</v>
      </c>
    </row>
    <row r="286" spans="1:12" x14ac:dyDescent="0.2">
      <c r="A286" s="18" t="s">
        <v>698</v>
      </c>
      <c r="B286" s="1" t="s">
        <v>213</v>
      </c>
      <c r="C286" s="1">
        <v>10830</v>
      </c>
      <c r="D286" s="11" t="str">
        <f t="shared" ref="D286:D304" si="81">IF($B286="N/A","N/A",IF(C286&gt;10,"No",IF(C286&lt;-10,"No","Yes")))</f>
        <v>N/A</v>
      </c>
      <c r="E286" s="1">
        <v>10641</v>
      </c>
      <c r="F286" s="11" t="str">
        <f t="shared" ref="F286:F287" si="82">IF($B286="N/A","N/A",IF(E286&gt;10,"No",IF(E286&lt;-10,"No","Yes")))</f>
        <v>N/A</v>
      </c>
      <c r="G286" s="1">
        <v>10852</v>
      </c>
      <c r="H286" s="11" t="str">
        <f t="shared" ref="H286:H287" si="83">IF($B286="N/A","N/A",IF(G286&gt;10,"No",IF(G286&lt;-10,"No","Yes")))</f>
        <v>N/A</v>
      </c>
      <c r="I286" s="12">
        <v>-1.75</v>
      </c>
      <c r="J286" s="12">
        <v>1.9830000000000001</v>
      </c>
      <c r="K286" s="1" t="s">
        <v>213</v>
      </c>
      <c r="L286" s="9" t="str">
        <f t="shared" ref="L286:L287" si="84">IF(J286="Div by 0", "N/A", IF(K286="N/A","N/A", IF(J286&gt;VALUE(MID(K286,1,2)), "No", IF(J286&lt;-1*VALUE(MID(K286,1,2)), "No", "Yes"))))</f>
        <v>N/A</v>
      </c>
    </row>
    <row r="287" spans="1:12" x14ac:dyDescent="0.2">
      <c r="A287" s="18" t="s">
        <v>699</v>
      </c>
      <c r="B287" s="1" t="s">
        <v>213</v>
      </c>
      <c r="C287" s="1">
        <v>1891.4166667</v>
      </c>
      <c r="D287" s="11" t="str">
        <f t="shared" si="81"/>
        <v>N/A</v>
      </c>
      <c r="E287" s="1">
        <v>1898.8333333</v>
      </c>
      <c r="F287" s="11" t="str">
        <f t="shared" si="82"/>
        <v>N/A</v>
      </c>
      <c r="G287" s="1">
        <v>1947.5</v>
      </c>
      <c r="H287" s="11" t="str">
        <f t="shared" si="83"/>
        <v>N/A</v>
      </c>
      <c r="I287" s="12">
        <v>0.3921</v>
      </c>
      <c r="J287" s="12">
        <v>2.5630000000000002</v>
      </c>
      <c r="K287" s="1" t="s">
        <v>213</v>
      </c>
      <c r="L287" s="9" t="str">
        <f t="shared" si="84"/>
        <v>N/A</v>
      </c>
    </row>
    <row r="288" spans="1:12" x14ac:dyDescent="0.2">
      <c r="A288" s="18" t="s">
        <v>700</v>
      </c>
      <c r="B288" s="1" t="s">
        <v>213</v>
      </c>
      <c r="C288" s="1">
        <v>178135</v>
      </c>
      <c r="D288" s="11" t="str">
        <f t="shared" si="81"/>
        <v>N/A</v>
      </c>
      <c r="E288" s="1">
        <v>189453</v>
      </c>
      <c r="F288" s="11" t="str">
        <f t="shared" ref="F288:F289" si="85">IF($B288="N/A","N/A",IF(E288&gt;10,"No",IF(E288&lt;-10,"No","Yes")))</f>
        <v>N/A</v>
      </c>
      <c r="G288" s="1">
        <v>204703</v>
      </c>
      <c r="H288" s="11" t="str">
        <f t="shared" ref="H288:H289" si="86">IF($B288="N/A","N/A",IF(G288&gt;10,"No",IF(G288&lt;-10,"No","Yes")))</f>
        <v>N/A</v>
      </c>
      <c r="I288" s="12">
        <v>6.3540000000000001</v>
      </c>
      <c r="J288" s="12">
        <v>8.0489999999999995</v>
      </c>
      <c r="K288" s="1" t="s">
        <v>213</v>
      </c>
      <c r="L288" s="9" t="str">
        <f t="shared" ref="L288:L289" si="87">IF(J288="Div by 0", "N/A", IF(K288="N/A","N/A", IF(J288&gt;VALUE(MID(K288,1,2)), "No", IF(J288&lt;-1*VALUE(MID(K288,1,2)), "No", "Yes"))))</f>
        <v>N/A</v>
      </c>
    </row>
    <row r="289" spans="1:12" x14ac:dyDescent="0.2">
      <c r="A289" s="18" t="s">
        <v>712</v>
      </c>
      <c r="B289" s="1" t="s">
        <v>213</v>
      </c>
      <c r="C289" s="1">
        <v>138579.75</v>
      </c>
      <c r="D289" s="11" t="str">
        <f t="shared" si="81"/>
        <v>N/A</v>
      </c>
      <c r="E289" s="1">
        <v>146631.5</v>
      </c>
      <c r="F289" s="11" t="str">
        <f t="shared" si="85"/>
        <v>N/A</v>
      </c>
      <c r="G289" s="1">
        <v>155005.83332999999</v>
      </c>
      <c r="H289" s="11" t="str">
        <f t="shared" si="86"/>
        <v>N/A</v>
      </c>
      <c r="I289" s="12">
        <v>5.81</v>
      </c>
      <c r="J289" s="12">
        <v>5.7110000000000003</v>
      </c>
      <c r="K289" s="1" t="s">
        <v>213</v>
      </c>
      <c r="L289" s="9" t="str">
        <f t="shared" si="87"/>
        <v>N/A</v>
      </c>
    </row>
    <row r="290" spans="1:12" x14ac:dyDescent="0.2">
      <c r="A290" s="18" t="s">
        <v>701</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1745</v>
      </c>
      <c r="J290" s="12" t="s">
        <v>1745</v>
      </c>
      <c r="K290" s="1" t="s">
        <v>213</v>
      </c>
      <c r="L290" s="9" t="str">
        <f t="shared" ref="L290:L301" si="90">IF(J290="Div by 0", "N/A", IF(K290="N/A","N/A", IF(J290&gt;VALUE(MID(K290,1,2)), "No", IF(J290&lt;-1*VALUE(MID(K290,1,2)), "No", "Yes"))))</f>
        <v>N/A</v>
      </c>
    </row>
    <row r="291" spans="1:12" x14ac:dyDescent="0.2">
      <c r="A291" s="18" t="s">
        <v>702</v>
      </c>
      <c r="B291" s="1" t="s">
        <v>213</v>
      </c>
      <c r="C291" s="1">
        <v>0</v>
      </c>
      <c r="D291" s="11" t="str">
        <f t="shared" si="81"/>
        <v>N/A</v>
      </c>
      <c r="E291" s="1">
        <v>0</v>
      </c>
      <c r="F291" s="11" t="str">
        <f t="shared" si="88"/>
        <v>N/A</v>
      </c>
      <c r="G291" s="1">
        <v>0</v>
      </c>
      <c r="H291" s="11" t="str">
        <f t="shared" si="89"/>
        <v>N/A</v>
      </c>
      <c r="I291" s="12" t="s">
        <v>1745</v>
      </c>
      <c r="J291" s="12" t="s">
        <v>1745</v>
      </c>
      <c r="K291" s="1" t="s">
        <v>213</v>
      </c>
      <c r="L291" s="9" t="str">
        <f t="shared" si="90"/>
        <v>N/A</v>
      </c>
    </row>
    <row r="292" spans="1:12" x14ac:dyDescent="0.2">
      <c r="A292" s="18" t="s">
        <v>720</v>
      </c>
      <c r="B292" s="35" t="s">
        <v>213</v>
      </c>
      <c r="C292" s="13" t="s">
        <v>1745</v>
      </c>
      <c r="D292" s="11" t="str">
        <f t="shared" si="81"/>
        <v>N/A</v>
      </c>
      <c r="E292" s="13" t="s">
        <v>1745</v>
      </c>
      <c r="F292" s="11" t="str">
        <f t="shared" si="88"/>
        <v>N/A</v>
      </c>
      <c r="G292" s="13" t="s">
        <v>1745</v>
      </c>
      <c r="H292" s="11" t="str">
        <f t="shared" si="89"/>
        <v>N/A</v>
      </c>
      <c r="I292" s="12" t="s">
        <v>1745</v>
      </c>
      <c r="J292" s="12" t="s">
        <v>1745</v>
      </c>
      <c r="K292" s="35" t="s">
        <v>213</v>
      </c>
      <c r="L292" s="9" t="str">
        <f t="shared" si="90"/>
        <v>N/A</v>
      </c>
    </row>
    <row r="293" spans="1:12" x14ac:dyDescent="0.2">
      <c r="A293" s="18" t="s">
        <v>713</v>
      </c>
      <c r="B293" s="1" t="s">
        <v>213</v>
      </c>
      <c r="C293" s="1">
        <v>0</v>
      </c>
      <c r="D293" s="11" t="str">
        <f t="shared" si="81"/>
        <v>N/A</v>
      </c>
      <c r="E293" s="1">
        <v>0</v>
      </c>
      <c r="F293" s="11" t="str">
        <f t="shared" si="88"/>
        <v>N/A</v>
      </c>
      <c r="G293" s="1">
        <v>0</v>
      </c>
      <c r="H293" s="11" t="str">
        <f t="shared" si="89"/>
        <v>N/A</v>
      </c>
      <c r="I293" s="12" t="s">
        <v>1745</v>
      </c>
      <c r="J293" s="12" t="s">
        <v>1745</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1745</v>
      </c>
      <c r="J294" s="12" t="s">
        <v>1745</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1745</v>
      </c>
      <c r="J295" s="12" t="s">
        <v>1745</v>
      </c>
      <c r="K295" s="1" t="s">
        <v>213</v>
      </c>
      <c r="L295" s="9" t="str">
        <f t="shared" si="90"/>
        <v>N/A</v>
      </c>
    </row>
    <row r="296" spans="1:12" x14ac:dyDescent="0.2">
      <c r="A296" s="18" t="s">
        <v>704</v>
      </c>
      <c r="B296" s="1" t="s">
        <v>213</v>
      </c>
      <c r="C296" s="1">
        <v>240</v>
      </c>
      <c r="D296" s="11" t="str">
        <f t="shared" si="81"/>
        <v>N/A</v>
      </c>
      <c r="E296" s="1">
        <v>429</v>
      </c>
      <c r="F296" s="11" t="str">
        <f t="shared" si="88"/>
        <v>N/A</v>
      </c>
      <c r="G296" s="1">
        <v>652</v>
      </c>
      <c r="H296" s="11" t="str">
        <f t="shared" si="89"/>
        <v>N/A</v>
      </c>
      <c r="I296" s="12">
        <v>78.75</v>
      </c>
      <c r="J296" s="12">
        <v>51.98</v>
      </c>
      <c r="K296" s="1" t="s">
        <v>213</v>
      </c>
      <c r="L296" s="9" t="str">
        <f t="shared" si="90"/>
        <v>N/A</v>
      </c>
    </row>
    <row r="297" spans="1:12" x14ac:dyDescent="0.2">
      <c r="A297" s="18" t="s">
        <v>715</v>
      </c>
      <c r="B297" s="1" t="s">
        <v>213</v>
      </c>
      <c r="C297" s="1">
        <v>121.33333333</v>
      </c>
      <c r="D297" s="11" t="str">
        <f t="shared" si="81"/>
        <v>N/A</v>
      </c>
      <c r="E297" s="1">
        <v>193.41666667000001</v>
      </c>
      <c r="F297" s="11" t="str">
        <f t="shared" si="88"/>
        <v>N/A</v>
      </c>
      <c r="G297" s="1">
        <v>344.08333333000002</v>
      </c>
      <c r="H297" s="11" t="str">
        <f t="shared" si="89"/>
        <v>N/A</v>
      </c>
      <c r="I297" s="12">
        <v>59.41</v>
      </c>
      <c r="J297" s="12">
        <v>77.900000000000006</v>
      </c>
      <c r="K297" s="1" t="s">
        <v>213</v>
      </c>
      <c r="L297" s="9" t="str">
        <f t="shared" si="90"/>
        <v>N/A</v>
      </c>
    </row>
    <row r="298" spans="1:12" x14ac:dyDescent="0.2">
      <c r="A298" s="18" t="s">
        <v>705</v>
      </c>
      <c r="B298" s="1" t="s">
        <v>213</v>
      </c>
      <c r="C298" s="1">
        <v>0</v>
      </c>
      <c r="D298" s="11" t="str">
        <f t="shared" si="81"/>
        <v>N/A</v>
      </c>
      <c r="E298" s="1">
        <v>0</v>
      </c>
      <c r="F298" s="11" t="str">
        <f t="shared" si="88"/>
        <v>N/A</v>
      </c>
      <c r="G298" s="1">
        <v>0</v>
      </c>
      <c r="H298" s="11" t="str">
        <f t="shared" si="89"/>
        <v>N/A</v>
      </c>
      <c r="I298" s="12" t="s">
        <v>1745</v>
      </c>
      <c r="J298" s="12" t="s">
        <v>1745</v>
      </c>
      <c r="K298" s="1" t="s">
        <v>213</v>
      </c>
      <c r="L298" s="9" t="str">
        <f t="shared" si="90"/>
        <v>N/A</v>
      </c>
    </row>
    <row r="299" spans="1:12" x14ac:dyDescent="0.2">
      <c r="A299" s="18" t="s">
        <v>716</v>
      </c>
      <c r="B299" s="1" t="s">
        <v>213</v>
      </c>
      <c r="C299" s="1">
        <v>0</v>
      </c>
      <c r="D299" s="11" t="str">
        <f t="shared" si="81"/>
        <v>N/A</v>
      </c>
      <c r="E299" s="1">
        <v>0</v>
      </c>
      <c r="F299" s="11" t="str">
        <f t="shared" si="88"/>
        <v>N/A</v>
      </c>
      <c r="G299" s="1">
        <v>0</v>
      </c>
      <c r="H299" s="11" t="str">
        <f t="shared" si="89"/>
        <v>N/A</v>
      </c>
      <c r="I299" s="12" t="s">
        <v>1745</v>
      </c>
      <c r="J299" s="12" t="s">
        <v>1745</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1745</v>
      </c>
      <c r="J300" s="12" t="s">
        <v>1745</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1745</v>
      </c>
      <c r="J301" s="12" t="s">
        <v>1745</v>
      </c>
      <c r="K301" s="1" t="s">
        <v>213</v>
      </c>
      <c r="L301" s="9" t="str">
        <f t="shared" si="90"/>
        <v>N/A</v>
      </c>
    </row>
    <row r="302" spans="1:12" x14ac:dyDescent="0.2">
      <c r="A302" s="18" t="s">
        <v>706</v>
      </c>
      <c r="B302" s="1" t="s">
        <v>213</v>
      </c>
      <c r="C302" s="1">
        <v>11</v>
      </c>
      <c r="D302" s="11" t="str">
        <f t="shared" si="81"/>
        <v>N/A</v>
      </c>
      <c r="E302" s="1">
        <v>0</v>
      </c>
      <c r="F302" s="11" t="str">
        <f t="shared" si="88"/>
        <v>N/A</v>
      </c>
      <c r="G302" s="1">
        <v>0</v>
      </c>
      <c r="H302" s="11" t="str">
        <f t="shared" si="89"/>
        <v>N/A</v>
      </c>
      <c r="I302" s="12">
        <v>-100</v>
      </c>
      <c r="J302" s="12" t="s">
        <v>1745</v>
      </c>
      <c r="K302" s="1" t="s">
        <v>213</v>
      </c>
      <c r="L302" s="9" t="str">
        <f t="shared" ref="L302:L304" si="91">IF(J302="Div by 0", "N/A", IF(K302="N/A","N/A", IF(J302&gt;VALUE(MID(K302,1,2)), "No", IF(J302&lt;-1*VALUE(MID(K302,1,2)), "No", "Yes"))))</f>
        <v>N/A</v>
      </c>
    </row>
    <row r="303" spans="1:12" x14ac:dyDescent="0.2">
      <c r="A303" s="18" t="s">
        <v>707</v>
      </c>
      <c r="B303" s="1" t="s">
        <v>213</v>
      </c>
      <c r="C303" s="1">
        <v>11</v>
      </c>
      <c r="D303" s="11" t="str">
        <f t="shared" si="81"/>
        <v>N/A</v>
      </c>
      <c r="E303" s="1">
        <v>11</v>
      </c>
      <c r="F303" s="11" t="str">
        <f t="shared" si="88"/>
        <v>N/A</v>
      </c>
      <c r="G303" s="1">
        <v>11</v>
      </c>
      <c r="H303" s="11" t="str">
        <f t="shared" si="89"/>
        <v>N/A</v>
      </c>
      <c r="I303" s="12">
        <v>-50</v>
      </c>
      <c r="J303" s="12">
        <v>100</v>
      </c>
      <c r="K303" s="1" t="s">
        <v>213</v>
      </c>
      <c r="L303" s="9" t="str">
        <f t="shared" si="91"/>
        <v>N/A</v>
      </c>
    </row>
    <row r="304" spans="1:12" x14ac:dyDescent="0.2">
      <c r="A304" s="18" t="s">
        <v>718</v>
      </c>
      <c r="B304" s="1" t="s">
        <v>213</v>
      </c>
      <c r="C304" s="1">
        <v>0.41666666670000002</v>
      </c>
      <c r="D304" s="11" t="str">
        <f t="shared" si="81"/>
        <v>N/A</v>
      </c>
      <c r="E304" s="1">
        <v>0.16666666669999999</v>
      </c>
      <c r="F304" s="11" t="str">
        <f t="shared" si="88"/>
        <v>N/A</v>
      </c>
      <c r="G304" s="1">
        <v>0.16666666669999999</v>
      </c>
      <c r="H304" s="11" t="str">
        <f t="shared" si="89"/>
        <v>N/A</v>
      </c>
      <c r="I304" s="12">
        <v>-60</v>
      </c>
      <c r="J304" s="12">
        <v>0</v>
      </c>
      <c r="K304" s="1" t="s">
        <v>213</v>
      </c>
      <c r="L304" s="9" t="str">
        <f t="shared" si="91"/>
        <v>N/A</v>
      </c>
    </row>
    <row r="305" spans="1:12" ht="25.5" x14ac:dyDescent="0.2">
      <c r="A305" s="58" t="s">
        <v>708</v>
      </c>
      <c r="B305" s="1" t="s">
        <v>213</v>
      </c>
      <c r="C305" s="1">
        <v>0</v>
      </c>
      <c r="D305" s="1" t="s">
        <v>213</v>
      </c>
      <c r="E305" s="1">
        <v>0</v>
      </c>
      <c r="F305" s="1" t="s">
        <v>213</v>
      </c>
      <c r="G305" s="1">
        <v>0</v>
      </c>
      <c r="H305" s="1" t="s">
        <v>213</v>
      </c>
      <c r="I305" s="12" t="s">
        <v>1745</v>
      </c>
      <c r="J305" s="12" t="s">
        <v>1745</v>
      </c>
      <c r="K305" s="1" t="s">
        <v>213</v>
      </c>
      <c r="L305" s="9" t="str">
        <f>IF(J305="Div by 0", "N/A", IF(K305="N/A","N/A", IF(J305&gt;VALUE(MID(K305,1,2)), "No", IF(J305&lt;-1*VALUE(MID(K305,1,2)), "No", "Yes"))))</f>
        <v>N/A</v>
      </c>
    </row>
    <row r="306" spans="1:12" x14ac:dyDescent="0.2">
      <c r="A306" s="58" t="s">
        <v>709</v>
      </c>
      <c r="B306" s="1" t="s">
        <v>213</v>
      </c>
      <c r="C306" s="1">
        <v>0</v>
      </c>
      <c r="D306" s="1" t="s">
        <v>213</v>
      </c>
      <c r="E306" s="1">
        <v>0</v>
      </c>
      <c r="F306" s="1" t="s">
        <v>213</v>
      </c>
      <c r="G306" s="1">
        <v>0</v>
      </c>
      <c r="H306" s="1" t="s">
        <v>213</v>
      </c>
      <c r="I306" s="12" t="s">
        <v>1745</v>
      </c>
      <c r="J306" s="12" t="s">
        <v>1745</v>
      </c>
      <c r="K306" s="1" t="s">
        <v>213</v>
      </c>
      <c r="L306" s="9" t="str">
        <f>IF(J306="Div by 0", "N/A", IF(K306="N/A","N/A", IF(J306&gt;VALUE(MID(K306,1,2)), "No", IF(J306&lt;-1*VALUE(MID(K306,1,2)), "No", "Yes"))))</f>
        <v>N/A</v>
      </c>
    </row>
    <row r="307" spans="1:12" x14ac:dyDescent="0.2">
      <c r="A307" s="58" t="s">
        <v>719</v>
      </c>
      <c r="B307" s="1" t="s">
        <v>213</v>
      </c>
      <c r="C307" s="1">
        <v>0</v>
      </c>
      <c r="D307" s="1" t="s">
        <v>213</v>
      </c>
      <c r="E307" s="1">
        <v>0</v>
      </c>
      <c r="F307" s="1" t="s">
        <v>213</v>
      </c>
      <c r="G307" s="1">
        <v>0</v>
      </c>
      <c r="H307" s="1" t="s">
        <v>213</v>
      </c>
      <c r="I307" s="12" t="s">
        <v>1745</v>
      </c>
      <c r="J307" s="12" t="s">
        <v>1745</v>
      </c>
      <c r="K307" s="1" t="s">
        <v>213</v>
      </c>
      <c r="L307" s="9" t="str">
        <f>IF(J307="Div by 0", "N/A", IF(K307="N/A","N/A", IF(J307&gt;VALUE(MID(K307,1,2)), "No", IF(J307&lt;-1*VALUE(MID(K307,1,2)), "No", "Yes"))))</f>
        <v>N/A</v>
      </c>
    </row>
    <row r="308" spans="1:12" ht="25.5" x14ac:dyDescent="0.2">
      <c r="A308" s="58" t="s">
        <v>710</v>
      </c>
      <c r="B308" s="1" t="s">
        <v>213</v>
      </c>
      <c r="C308" s="1">
        <v>0</v>
      </c>
      <c r="D308" s="1" t="s">
        <v>213</v>
      </c>
      <c r="E308" s="1">
        <v>0</v>
      </c>
      <c r="F308" s="1" t="s">
        <v>213</v>
      </c>
      <c r="G308" s="1">
        <v>0</v>
      </c>
      <c r="H308" s="1" t="s">
        <v>213</v>
      </c>
      <c r="I308" s="12" t="s">
        <v>1745</v>
      </c>
      <c r="J308" s="12" t="s">
        <v>1745</v>
      </c>
      <c r="K308" s="1" t="s">
        <v>213</v>
      </c>
      <c r="L308" s="9" t="str">
        <f>IF(J308="Div by 0", "N/A", IF(K308="N/A","N/A", IF(J308&gt;VALUE(MID(K308,1,2)), "No", IF(J308&lt;-1*VALUE(MID(K308,1,2)), "No", "Yes"))))</f>
        <v>N/A</v>
      </c>
    </row>
    <row r="309" spans="1:12" x14ac:dyDescent="0.2">
      <c r="A309" s="58" t="s">
        <v>711</v>
      </c>
      <c r="B309" s="1" t="s">
        <v>213</v>
      </c>
      <c r="C309" s="1">
        <v>40371</v>
      </c>
      <c r="D309" s="1" t="s">
        <v>213</v>
      </c>
      <c r="E309" s="1">
        <v>39758</v>
      </c>
      <c r="F309" s="1" t="s">
        <v>213</v>
      </c>
      <c r="G309" s="1">
        <v>38661</v>
      </c>
      <c r="H309" s="1" t="s">
        <v>213</v>
      </c>
      <c r="I309" s="12">
        <v>-1.52</v>
      </c>
      <c r="J309" s="12">
        <v>-2.76</v>
      </c>
      <c r="K309" s="1" t="s">
        <v>213</v>
      </c>
      <c r="L309" s="9" t="str">
        <f>IF(J309="Div by 0", "N/A", IF(K309="N/A","N/A", IF(J309&gt;VALUE(MID(K309,1,2)), "No", IF(J309&lt;-1*VALUE(MID(K309,1,2)), "No", "Yes"))))</f>
        <v>N/A</v>
      </c>
    </row>
    <row r="310" spans="1:12" x14ac:dyDescent="0.2">
      <c r="A310" s="80" t="s">
        <v>73</v>
      </c>
      <c r="B310" s="35" t="s">
        <v>213</v>
      </c>
      <c r="C310" s="36">
        <v>1180131</v>
      </c>
      <c r="D310" s="44" t="str">
        <f>IF($B310="N/A","N/A",IF(C310&gt;10,"No",IF(C310&lt;-10,"No","Yes")))</f>
        <v>N/A</v>
      </c>
      <c r="E310" s="36">
        <v>1213512</v>
      </c>
      <c r="F310" s="44" t="str">
        <f>IF($B310="N/A","N/A",IF(E310&gt;10,"No",IF(E310&lt;-10,"No","Yes")))</f>
        <v>N/A</v>
      </c>
      <c r="G310" s="36">
        <v>1235086</v>
      </c>
      <c r="H310" s="44" t="str">
        <f>IF($B310="N/A","N/A",IF(G310&gt;10,"No",IF(G310&lt;-10,"No","Yes")))</f>
        <v>N/A</v>
      </c>
      <c r="I310" s="12">
        <v>2.8290000000000002</v>
      </c>
      <c r="J310" s="12">
        <v>1.778</v>
      </c>
      <c r="K310" s="45" t="s">
        <v>738</v>
      </c>
      <c r="L310" s="9" t="str">
        <f t="shared" ref="L310:L339" si="92">IF(J310="Div by 0", "N/A", IF(K310="N/A","N/A", IF(J310&gt;VALUE(MID(K310,1,2)), "No", IF(J310&lt;-1*VALUE(MID(K310,1,2)), "No", "Yes"))))</f>
        <v>Yes</v>
      </c>
    </row>
    <row r="311" spans="1:12" x14ac:dyDescent="0.2">
      <c r="A311" s="58" t="s">
        <v>182</v>
      </c>
      <c r="B311" s="35" t="s">
        <v>213</v>
      </c>
      <c r="C311" s="36">
        <v>117107</v>
      </c>
      <c r="D311" s="11" t="str">
        <f t="shared" ref="D311:D314" si="93">IF($B311="N/A","N/A",IF(C311&gt;10,"No",IF(C311&lt;-10,"No","Yes")))</f>
        <v>N/A</v>
      </c>
      <c r="E311" s="36">
        <v>118828</v>
      </c>
      <c r="F311" s="11" t="str">
        <f t="shared" ref="F311:F314" si="94">IF($B311="N/A","N/A",IF(E311&gt;10,"No",IF(E311&lt;-10,"No","Yes")))</f>
        <v>N/A</v>
      </c>
      <c r="G311" s="36">
        <v>119069</v>
      </c>
      <c r="H311" s="11" t="str">
        <f t="shared" ref="H311:H314" si="95">IF($B311="N/A","N/A",IF(G311&gt;10,"No",IF(G311&lt;-10,"No","Yes")))</f>
        <v>N/A</v>
      </c>
      <c r="I311" s="12">
        <v>1.47</v>
      </c>
      <c r="J311" s="12">
        <v>0.20280000000000001</v>
      </c>
      <c r="K311" s="45" t="s">
        <v>738</v>
      </c>
      <c r="L311" s="9" t="str">
        <f>IF(J311="Div by 0", "N/A", IF(OR(J311="N/A",K311="N/A"),"N/A", IF(J311&gt;VALUE(MID(K311,1,2)), "No", IF(J311&lt;-1*VALUE(MID(K311,1,2)), "No", "Yes"))))</f>
        <v>Yes</v>
      </c>
    </row>
    <row r="312" spans="1:12" x14ac:dyDescent="0.2">
      <c r="A312" s="58" t="s">
        <v>183</v>
      </c>
      <c r="B312" s="35" t="s">
        <v>213</v>
      </c>
      <c r="C312" s="36">
        <v>194856</v>
      </c>
      <c r="D312" s="11" t="str">
        <f t="shared" si="93"/>
        <v>N/A</v>
      </c>
      <c r="E312" s="36">
        <v>200597</v>
      </c>
      <c r="F312" s="11" t="str">
        <f t="shared" si="94"/>
        <v>N/A</v>
      </c>
      <c r="G312" s="36">
        <v>205368</v>
      </c>
      <c r="H312" s="11" t="str">
        <f t="shared" si="95"/>
        <v>N/A</v>
      </c>
      <c r="I312" s="12">
        <v>2.9460000000000002</v>
      </c>
      <c r="J312" s="12">
        <v>2.3780000000000001</v>
      </c>
      <c r="K312" s="45" t="s">
        <v>738</v>
      </c>
      <c r="L312" s="9" t="str">
        <f t="shared" ref="L312:L314" si="96">IF(J312="Div by 0", "N/A", IF(OR(J312="N/A",K312="N/A"),"N/A", IF(J312&gt;VALUE(MID(K312,1,2)), "No", IF(J312&lt;-1*VALUE(MID(K312,1,2)), "No", "Yes"))))</f>
        <v>Yes</v>
      </c>
    </row>
    <row r="313" spans="1:12" x14ac:dyDescent="0.2">
      <c r="A313" s="58" t="s">
        <v>184</v>
      </c>
      <c r="B313" s="35" t="s">
        <v>213</v>
      </c>
      <c r="C313" s="36">
        <v>591685</v>
      </c>
      <c r="D313" s="11" t="str">
        <f t="shared" si="93"/>
        <v>N/A</v>
      </c>
      <c r="E313" s="36">
        <v>614308</v>
      </c>
      <c r="F313" s="11" t="str">
        <f t="shared" si="94"/>
        <v>N/A</v>
      </c>
      <c r="G313" s="36">
        <v>628230</v>
      </c>
      <c r="H313" s="11" t="str">
        <f t="shared" si="95"/>
        <v>N/A</v>
      </c>
      <c r="I313" s="12">
        <v>3.823</v>
      </c>
      <c r="J313" s="12">
        <v>2.266</v>
      </c>
      <c r="K313" s="45" t="s">
        <v>738</v>
      </c>
      <c r="L313" s="9" t="str">
        <f t="shared" si="96"/>
        <v>Yes</v>
      </c>
    </row>
    <row r="314" spans="1:12" x14ac:dyDescent="0.2">
      <c r="A314" s="7" t="s">
        <v>185</v>
      </c>
      <c r="B314" s="35" t="s">
        <v>213</v>
      </c>
      <c r="C314" s="36">
        <v>276483</v>
      </c>
      <c r="D314" s="11" t="str">
        <f t="shared" si="93"/>
        <v>N/A</v>
      </c>
      <c r="E314" s="36">
        <v>279779</v>
      </c>
      <c r="F314" s="11" t="str">
        <f t="shared" si="94"/>
        <v>N/A</v>
      </c>
      <c r="G314" s="36">
        <v>282419</v>
      </c>
      <c r="H314" s="11" t="str">
        <f t="shared" si="95"/>
        <v>N/A</v>
      </c>
      <c r="I314" s="12">
        <v>1.1919999999999999</v>
      </c>
      <c r="J314" s="12">
        <v>0.94359999999999999</v>
      </c>
      <c r="K314" s="45" t="s">
        <v>738</v>
      </c>
      <c r="L314" s="9" t="str">
        <f t="shared" si="96"/>
        <v>Yes</v>
      </c>
    </row>
    <row r="315" spans="1:12" x14ac:dyDescent="0.2">
      <c r="A315" s="58" t="s">
        <v>1111</v>
      </c>
      <c r="B315" s="13" t="s">
        <v>213</v>
      </c>
      <c r="C315" s="36">
        <v>601734</v>
      </c>
      <c r="D315" s="9" t="str">
        <f t="shared" ref="D315:F318" si="97">IF($B315="N/A","N/A",IF(C315&lt;0,"No","Yes"))</f>
        <v>N/A</v>
      </c>
      <c r="E315" s="36">
        <v>625473</v>
      </c>
      <c r="F315" s="9" t="str">
        <f t="shared" si="97"/>
        <v>N/A</v>
      </c>
      <c r="G315" s="36">
        <v>638779</v>
      </c>
      <c r="H315" s="9" t="str">
        <f t="shared" ref="H315:H318" si="98">IF($B315="N/A","N/A",IF(G315&lt;0,"No","Yes"))</f>
        <v>N/A</v>
      </c>
      <c r="I315" s="12">
        <v>3.9449999999999998</v>
      </c>
      <c r="J315" s="12">
        <v>2.1269999999999998</v>
      </c>
      <c r="K315" s="1" t="s">
        <v>737</v>
      </c>
      <c r="L315" s="9" t="str">
        <f>IF(J315="Div by 0", "N/A", IF(OR(J315="N/A",K315="N/A"),"N/A", IF(J315&gt;VALUE(MID(K315,1,2)), "No", IF(J315&lt;-1*VALUE(MID(K315,1,2)), "No", "Yes"))))</f>
        <v>Yes</v>
      </c>
    </row>
    <row r="316" spans="1:12" x14ac:dyDescent="0.2">
      <c r="A316" s="58" t="s">
        <v>431</v>
      </c>
      <c r="B316" s="13" t="s">
        <v>213</v>
      </c>
      <c r="C316" s="36">
        <v>32570</v>
      </c>
      <c r="D316" s="9" t="str">
        <f t="shared" si="97"/>
        <v>N/A</v>
      </c>
      <c r="E316" s="36">
        <v>31459</v>
      </c>
      <c r="F316" s="9" t="str">
        <f t="shared" si="97"/>
        <v>N/A</v>
      </c>
      <c r="G316" s="36">
        <v>31444</v>
      </c>
      <c r="H316" s="9" t="str">
        <f t="shared" si="98"/>
        <v>N/A</v>
      </c>
      <c r="I316" s="12">
        <v>-3.41</v>
      </c>
      <c r="J316" s="12">
        <v>-4.8000000000000001E-2</v>
      </c>
      <c r="K316" s="1" t="s">
        <v>737</v>
      </c>
      <c r="L316" s="9" t="str">
        <f t="shared" ref="L316:L318" si="99">IF(J316="Div by 0", "N/A", IF(OR(J316="N/A",K316="N/A"),"N/A", IF(J316&gt;VALUE(MID(K316,1,2)), "No", IF(J316&lt;-1*VALUE(MID(K316,1,2)), "No", "Yes"))))</f>
        <v>Yes</v>
      </c>
    </row>
    <row r="317" spans="1:12" x14ac:dyDescent="0.2">
      <c r="A317" s="58" t="s">
        <v>432</v>
      </c>
      <c r="B317" s="13" t="s">
        <v>213</v>
      </c>
      <c r="C317" s="36">
        <v>395292</v>
      </c>
      <c r="D317" s="9" t="str">
        <f t="shared" si="97"/>
        <v>N/A</v>
      </c>
      <c r="E317" s="36">
        <v>404232</v>
      </c>
      <c r="F317" s="9" t="str">
        <f t="shared" si="97"/>
        <v>N/A</v>
      </c>
      <c r="G317" s="36">
        <v>411515</v>
      </c>
      <c r="H317" s="9" t="str">
        <f t="shared" si="98"/>
        <v>N/A</v>
      </c>
      <c r="I317" s="12">
        <v>2.262</v>
      </c>
      <c r="J317" s="12">
        <v>1.802</v>
      </c>
      <c r="K317" s="1" t="s">
        <v>737</v>
      </c>
      <c r="L317" s="9" t="str">
        <f t="shared" si="99"/>
        <v>Yes</v>
      </c>
    </row>
    <row r="318" spans="1:12" x14ac:dyDescent="0.2">
      <c r="A318" s="58" t="s">
        <v>1112</v>
      </c>
      <c r="B318" s="13" t="s">
        <v>213</v>
      </c>
      <c r="C318" s="36">
        <v>112641</v>
      </c>
      <c r="D318" s="9" t="str">
        <f t="shared" si="97"/>
        <v>N/A</v>
      </c>
      <c r="E318" s="36">
        <v>115449</v>
      </c>
      <c r="F318" s="9" t="str">
        <f t="shared" si="97"/>
        <v>N/A</v>
      </c>
      <c r="G318" s="36">
        <v>116209</v>
      </c>
      <c r="H318" s="9" t="str">
        <f t="shared" si="98"/>
        <v>N/A</v>
      </c>
      <c r="I318" s="12">
        <v>2.4929999999999999</v>
      </c>
      <c r="J318" s="12">
        <v>0.6583</v>
      </c>
      <c r="K318" s="1" t="s">
        <v>737</v>
      </c>
      <c r="L318" s="9" t="str">
        <f t="shared" si="99"/>
        <v>Yes</v>
      </c>
    </row>
    <row r="319" spans="1:12" x14ac:dyDescent="0.2">
      <c r="A319" s="58" t="s">
        <v>98</v>
      </c>
      <c r="B319" s="35" t="s">
        <v>291</v>
      </c>
      <c r="C319" s="8">
        <v>85.615410492999999</v>
      </c>
      <c r="D319" s="44" t="str">
        <f>IF($B319="N/A","N/A",IF(C319&gt;80,"Yes","No"))</f>
        <v>Yes</v>
      </c>
      <c r="E319" s="8">
        <v>85.529768144000002</v>
      </c>
      <c r="F319" s="44" t="str">
        <f>IF($B319="N/A","N/A",IF(E319&gt;80,"Yes","No"))</f>
        <v>Yes</v>
      </c>
      <c r="G319" s="8">
        <v>84.979912330000005</v>
      </c>
      <c r="H319" s="44" t="str">
        <f>IF($B319="N/A","N/A",IF(G319&gt;80,"Yes","No"))</f>
        <v>Yes</v>
      </c>
      <c r="I319" s="12">
        <v>-0.1</v>
      </c>
      <c r="J319" s="12">
        <v>-0.64300000000000002</v>
      </c>
      <c r="K319" s="45" t="s">
        <v>738</v>
      </c>
      <c r="L319" s="9" t="str">
        <f t="shared" si="92"/>
        <v>Yes</v>
      </c>
    </row>
    <row r="320" spans="1:12" x14ac:dyDescent="0.2">
      <c r="A320" s="58" t="s">
        <v>332</v>
      </c>
      <c r="B320" s="35" t="s">
        <v>278</v>
      </c>
      <c r="C320" s="8">
        <v>0.1548980579</v>
      </c>
      <c r="D320" s="44" t="str">
        <f>IF($B320="N/A","N/A",IF(C320&gt;=5,"No",IF(C320&lt;0,"No","Yes")))</f>
        <v>Yes</v>
      </c>
      <c r="E320" s="8">
        <v>0.13465050200000001</v>
      </c>
      <c r="F320" s="44" t="str">
        <f>IF($B320="N/A","N/A",IF(E320&gt;=5,"No",IF(E320&lt;0,"No","Yes")))</f>
        <v>Yes</v>
      </c>
      <c r="G320" s="8">
        <v>0.126145062</v>
      </c>
      <c r="H320" s="44" t="str">
        <f>IF($B320="N/A","N/A",IF(G320&gt;=5,"No",IF(G320&lt;0,"No","Yes")))</f>
        <v>Yes</v>
      </c>
      <c r="I320" s="12">
        <v>-13.1</v>
      </c>
      <c r="J320" s="12">
        <v>-6.32</v>
      </c>
      <c r="K320" s="45" t="s">
        <v>738</v>
      </c>
      <c r="L320" s="9" t="str">
        <f t="shared" si="92"/>
        <v>Yes</v>
      </c>
    </row>
    <row r="321" spans="1:12" x14ac:dyDescent="0.2">
      <c r="A321" s="58" t="s">
        <v>340</v>
      </c>
      <c r="B321" s="48" t="s">
        <v>278</v>
      </c>
      <c r="C321" s="8">
        <v>2.3175393240000002</v>
      </c>
      <c r="D321" s="44" t="str">
        <f>IF($B321="N/A","N/A",IF(C321&gt;=5,"No",IF(C321&lt;0,"No","Yes")))</f>
        <v>Yes</v>
      </c>
      <c r="E321" s="8">
        <v>2.1626485770000001</v>
      </c>
      <c r="F321" s="44" t="str">
        <f>IF($B321="N/A","N/A",IF(E321&gt;=5,"No",IF(E321&lt;0,"No","Yes")))</f>
        <v>Yes</v>
      </c>
      <c r="G321" s="8">
        <v>2.1467331019999998</v>
      </c>
      <c r="H321" s="44" t="str">
        <f>IF($B321="N/A","N/A",IF(G321&gt;=5,"No",IF(G321&lt;0,"No","Yes")))</f>
        <v>Yes</v>
      </c>
      <c r="I321" s="12">
        <v>-6.68</v>
      </c>
      <c r="J321" s="12">
        <v>-0.73599999999999999</v>
      </c>
      <c r="K321" s="45" t="s">
        <v>738</v>
      </c>
      <c r="L321" s="9" t="str">
        <f t="shared" si="92"/>
        <v>Yes</v>
      </c>
    </row>
    <row r="322" spans="1:12" x14ac:dyDescent="0.2">
      <c r="A322" s="58" t="s">
        <v>333</v>
      </c>
      <c r="B322" s="48" t="s">
        <v>278</v>
      </c>
      <c r="C322" s="8">
        <v>0.16108381190000001</v>
      </c>
      <c r="D322" s="44" t="str">
        <f>IF($B322="N/A","N/A",IF(C322&gt;=5,"No",IF(C322&lt;0,"No","Yes")))</f>
        <v>Yes</v>
      </c>
      <c r="E322" s="8">
        <v>0.15459262039999999</v>
      </c>
      <c r="F322" s="44" t="str">
        <f>IF($B322="N/A","N/A",IF(E322&gt;=5,"No",IF(E322&lt;0,"No","Yes")))</f>
        <v>Yes</v>
      </c>
      <c r="G322" s="8">
        <v>0.1546451016</v>
      </c>
      <c r="H322" s="44" t="str">
        <f>IF($B322="N/A","N/A",IF(G322&gt;=5,"No",IF(G322&lt;0,"No","Yes")))</f>
        <v>Yes</v>
      </c>
      <c r="I322" s="12">
        <v>-4.03</v>
      </c>
      <c r="J322" s="12">
        <v>3.39E-2</v>
      </c>
      <c r="K322" s="45" t="s">
        <v>738</v>
      </c>
      <c r="L322" s="9" t="str">
        <f t="shared" si="92"/>
        <v>Yes</v>
      </c>
    </row>
    <row r="323" spans="1:12" x14ac:dyDescent="0.2">
      <c r="A323" s="58" t="s">
        <v>334</v>
      </c>
      <c r="B323" s="48" t="s">
        <v>292</v>
      </c>
      <c r="C323" s="8">
        <v>11.740984686999999</v>
      </c>
      <c r="D323" s="44" t="str">
        <f>IF($B323="N/A","N/A",IF(C323&gt;0,"No",IF(C323&lt;0,"No","Yes")))</f>
        <v>No</v>
      </c>
      <c r="E323" s="8">
        <v>12.002435905</v>
      </c>
      <c r="F323" s="44" t="str">
        <f>IF($B323="N/A","N/A",IF(E323&gt;0,"No",IF(E323&lt;0,"No","Yes")))</f>
        <v>No</v>
      </c>
      <c r="G323" s="8">
        <v>12.563416637</v>
      </c>
      <c r="H323" s="44" t="str">
        <f>IF($B323="N/A","N/A",IF(G323&gt;0,"No",IF(G323&lt;0,"No","Yes")))</f>
        <v>No</v>
      </c>
      <c r="I323" s="12">
        <v>2.2269999999999999</v>
      </c>
      <c r="J323" s="12">
        <v>4.6740000000000004</v>
      </c>
      <c r="K323" s="45" t="s">
        <v>738</v>
      </c>
      <c r="L323" s="9" t="str">
        <f t="shared" si="92"/>
        <v>Yes</v>
      </c>
    </row>
    <row r="324" spans="1:12" x14ac:dyDescent="0.2">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1745</v>
      </c>
      <c r="J324" s="12" t="s">
        <v>1745</v>
      </c>
      <c r="K324" s="45" t="s">
        <v>738</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1745</v>
      </c>
      <c r="J325" s="12" t="s">
        <v>1745</v>
      </c>
      <c r="K325" s="45" t="s">
        <v>738</v>
      </c>
      <c r="L325" s="9" t="str">
        <f t="shared" si="92"/>
        <v>N/A</v>
      </c>
    </row>
    <row r="326" spans="1:12" x14ac:dyDescent="0.2">
      <c r="A326" s="58" t="s">
        <v>337</v>
      </c>
      <c r="B326" s="48" t="s">
        <v>292</v>
      </c>
      <c r="C326" s="8">
        <v>1.0083626300000001E-2</v>
      </c>
      <c r="D326" s="44" t="str">
        <f t="shared" si="100"/>
        <v>No</v>
      </c>
      <c r="E326" s="8">
        <v>1.5904251500000001E-2</v>
      </c>
      <c r="F326" s="44" t="str">
        <f t="shared" si="101"/>
        <v>No</v>
      </c>
      <c r="G326" s="8">
        <v>2.9147767799999998E-2</v>
      </c>
      <c r="H326" s="44" t="str">
        <f t="shared" si="102"/>
        <v>No</v>
      </c>
      <c r="I326" s="12">
        <v>57.72</v>
      </c>
      <c r="J326" s="12">
        <v>83.27</v>
      </c>
      <c r="K326" s="45" t="s">
        <v>738</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1745</v>
      </c>
      <c r="J327" s="12" t="s">
        <v>1745</v>
      </c>
      <c r="K327" s="45" t="s">
        <v>738</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1745</v>
      </c>
      <c r="J328" s="12" t="s">
        <v>1745</v>
      </c>
      <c r="K328" s="45" t="s">
        <v>738</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1745</v>
      </c>
      <c r="J329" s="12" t="s">
        <v>1745</v>
      </c>
      <c r="K329" s="45" t="s">
        <v>738</v>
      </c>
      <c r="L329" s="9" t="str">
        <f t="shared" si="92"/>
        <v>N/A</v>
      </c>
    </row>
    <row r="330" spans="1:12" x14ac:dyDescent="0.2">
      <c r="A330" s="58" t="s">
        <v>1113</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1745</v>
      </c>
      <c r="J330" s="12" t="s">
        <v>1745</v>
      </c>
      <c r="K330" s="45" t="s">
        <v>738</v>
      </c>
      <c r="L330" s="9" t="str">
        <f t="shared" si="92"/>
        <v>N/A</v>
      </c>
    </row>
    <row r="331" spans="1:12" x14ac:dyDescent="0.2">
      <c r="A331" s="58" t="s">
        <v>1114</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1745</v>
      </c>
      <c r="J331" s="12" t="s">
        <v>1745</v>
      </c>
      <c r="K331" s="45" t="s">
        <v>738</v>
      </c>
      <c r="L331" s="9" t="str">
        <f t="shared" si="92"/>
        <v>N/A</v>
      </c>
    </row>
    <row r="332" spans="1:12" x14ac:dyDescent="0.2">
      <c r="A332" s="58" t="s">
        <v>1115</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1745</v>
      </c>
      <c r="J332" s="12" t="s">
        <v>1745</v>
      </c>
      <c r="K332" s="45" t="s">
        <v>738</v>
      </c>
      <c r="L332" s="9" t="str">
        <f t="shared" si="92"/>
        <v>N/A</v>
      </c>
    </row>
    <row r="333" spans="1:12" x14ac:dyDescent="0.2">
      <c r="A333" s="58" t="s">
        <v>1116</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1745</v>
      </c>
      <c r="J333" s="12" t="s">
        <v>1745</v>
      </c>
      <c r="K333" s="45" t="s">
        <v>738</v>
      </c>
      <c r="L333" s="9" t="str">
        <f t="shared" si="92"/>
        <v>N/A</v>
      </c>
    </row>
    <row r="334" spans="1:12" x14ac:dyDescent="0.2">
      <c r="A334" s="58" t="s">
        <v>1117</v>
      </c>
      <c r="B334" s="35" t="s">
        <v>293</v>
      </c>
      <c r="C334" s="8">
        <v>8.0370738503000005</v>
      </c>
      <c r="D334" s="44" t="str">
        <f>IF($B334="N/A","N/A",IF(C334&gt;15,"No",IF(C334&lt;2,"No","Yes")))</f>
        <v>Yes</v>
      </c>
      <c r="E334" s="8">
        <v>8.4014826387999992</v>
      </c>
      <c r="F334" s="44" t="str">
        <f>IF($B334="N/A","N/A",IF(E334&gt;15,"No",IF(E334&lt;2,"No","Yes")))</f>
        <v>Yes</v>
      </c>
      <c r="G334" s="8">
        <v>8.2989362684000003</v>
      </c>
      <c r="H334" s="44" t="str">
        <f>IF($B334="N/A","N/A",IF(G334&gt;15,"No",IF(G334&lt;2,"No","Yes")))</f>
        <v>Yes</v>
      </c>
      <c r="I334" s="12">
        <v>4.5339999999999998</v>
      </c>
      <c r="J334" s="12">
        <v>-1.22</v>
      </c>
      <c r="K334" s="45" t="s">
        <v>738</v>
      </c>
      <c r="L334" s="9" t="str">
        <f t="shared" si="92"/>
        <v>Yes</v>
      </c>
    </row>
    <row r="335" spans="1:12" x14ac:dyDescent="0.2">
      <c r="A335" s="58" t="s">
        <v>1118</v>
      </c>
      <c r="B335" s="35" t="s">
        <v>213</v>
      </c>
      <c r="C335" s="36">
        <v>83256</v>
      </c>
      <c r="D335" s="44" t="str">
        <f>IF($B335="N/A","N/A",IF(C335&gt;10,"No",IF(C335&lt;-10,"No","Yes")))</f>
        <v>N/A</v>
      </c>
      <c r="E335" s="36">
        <v>81505</v>
      </c>
      <c r="F335" s="44" t="str">
        <f>IF($B335="N/A","N/A",IF(E335&gt;10,"No",IF(E335&lt;-10,"No","Yes")))</f>
        <v>N/A</v>
      </c>
      <c r="G335" s="36">
        <v>76490</v>
      </c>
      <c r="H335" s="44" t="str">
        <f>IF($B335="N/A","N/A",IF(G335&gt;10,"No",IF(G335&lt;-10,"No","Yes")))</f>
        <v>N/A</v>
      </c>
      <c r="I335" s="12">
        <v>-2.1</v>
      </c>
      <c r="J335" s="12">
        <v>-6.15</v>
      </c>
      <c r="K335" s="45" t="s">
        <v>738</v>
      </c>
      <c r="L335" s="9" t="str">
        <f t="shared" si="92"/>
        <v>Yes</v>
      </c>
    </row>
    <row r="336" spans="1:12" x14ac:dyDescent="0.2">
      <c r="A336" s="58" t="s">
        <v>1673</v>
      </c>
      <c r="B336" s="35" t="s">
        <v>213</v>
      </c>
      <c r="C336" s="36">
        <v>68837</v>
      </c>
      <c r="D336" s="44" t="str">
        <f>IF($B336="N/A","N/A",IF(C336&gt;10,"No",IF(C336&lt;-10,"No","Yes")))</f>
        <v>N/A</v>
      </c>
      <c r="E336" s="36">
        <v>72360</v>
      </c>
      <c r="F336" s="44" t="str">
        <f>IF($B336="N/A","N/A",IF(E336&gt;10,"No",IF(E336&lt;-10,"No","Yes")))</f>
        <v>N/A</v>
      </c>
      <c r="G336" s="36">
        <v>75275</v>
      </c>
      <c r="H336" s="44" t="str">
        <f>IF($B336="N/A","N/A",IF(G336&gt;10,"No",IF(G336&lt;-10,"No","Yes")))</f>
        <v>N/A</v>
      </c>
      <c r="I336" s="12">
        <v>5.1180000000000003</v>
      </c>
      <c r="J336" s="12">
        <v>4.0279999999999996</v>
      </c>
      <c r="K336" s="45" t="s">
        <v>738</v>
      </c>
      <c r="L336" s="9" t="str">
        <f t="shared" si="92"/>
        <v>Yes</v>
      </c>
    </row>
    <row r="337" spans="1:12" x14ac:dyDescent="0.2">
      <c r="A337" s="58" t="s">
        <v>1674</v>
      </c>
      <c r="B337" s="35" t="s">
        <v>213</v>
      </c>
      <c r="C337" s="36">
        <v>122145</v>
      </c>
      <c r="D337" s="44" t="str">
        <f>IF($B337="N/A","N/A",IF(C337&gt;10,"No",IF(C337&lt;-10,"No","Yes")))</f>
        <v>N/A</v>
      </c>
      <c r="E337" s="36">
        <v>130458</v>
      </c>
      <c r="F337" s="44" t="str">
        <f>IF($B337="N/A","N/A",IF(E337&gt;10,"No",IF(E337&lt;-10,"No","Yes")))</f>
        <v>N/A</v>
      </c>
      <c r="G337" s="36">
        <v>145859</v>
      </c>
      <c r="H337" s="44" t="str">
        <f>IF($B337="N/A","N/A",IF(G337&gt;10,"No",IF(G337&lt;-10,"No","Yes")))</f>
        <v>N/A</v>
      </c>
      <c r="I337" s="12">
        <v>6.806</v>
      </c>
      <c r="J337" s="12">
        <v>11.81</v>
      </c>
      <c r="K337" s="45" t="s">
        <v>738</v>
      </c>
      <c r="L337" s="9" t="str">
        <f t="shared" si="92"/>
        <v>Yes</v>
      </c>
    </row>
    <row r="338" spans="1:12" x14ac:dyDescent="0.2">
      <c r="A338" s="58" t="s">
        <v>1675</v>
      </c>
      <c r="B338" s="35" t="s">
        <v>213</v>
      </c>
      <c r="C338" s="36">
        <v>15542</v>
      </c>
      <c r="D338" s="44" t="str">
        <f>IF($B338="N/A","N/A",IF(C338&gt;10,"No",IF(C338&lt;-10,"No","Yes")))</f>
        <v>N/A</v>
      </c>
      <c r="E338" s="36">
        <v>14916</v>
      </c>
      <c r="F338" s="44" t="str">
        <f>IF($B338="N/A","N/A",IF(E338&gt;10,"No",IF(E338&lt;-10,"No","Yes")))</f>
        <v>N/A</v>
      </c>
      <c r="G338" s="36">
        <v>16303</v>
      </c>
      <c r="H338" s="44" t="str">
        <f>IF($B338="N/A","N/A",IF(G338&gt;10,"No",IF(G338&lt;-10,"No","Yes")))</f>
        <v>N/A</v>
      </c>
      <c r="I338" s="12">
        <v>-4.03</v>
      </c>
      <c r="J338" s="12">
        <v>9.2989999999999995</v>
      </c>
      <c r="K338" s="45" t="s">
        <v>738</v>
      </c>
      <c r="L338" s="9" t="str">
        <f t="shared" si="92"/>
        <v>Yes</v>
      </c>
    </row>
    <row r="339" spans="1:12" x14ac:dyDescent="0.2">
      <c r="A339" s="58" t="s">
        <v>1676</v>
      </c>
      <c r="B339" s="35" t="s">
        <v>213</v>
      </c>
      <c r="C339" s="36">
        <v>5014</v>
      </c>
      <c r="D339" s="44" t="str">
        <f>IF($B339="N/A","N/A",IF(C339&gt;10,"No",IF(C339&lt;-10,"No","Yes")))</f>
        <v>N/A</v>
      </c>
      <c r="E339" s="36">
        <v>2395</v>
      </c>
      <c r="F339" s="44" t="str">
        <f>IF($B339="N/A","N/A",IF(E339&gt;10,"No",IF(E339&lt;-10,"No","Yes")))</f>
        <v>N/A</v>
      </c>
      <c r="G339" s="36">
        <v>2006</v>
      </c>
      <c r="H339" s="44" t="str">
        <f>IF($B339="N/A","N/A",IF(G339&gt;10,"No",IF(G339&lt;-10,"No","Yes")))</f>
        <v>N/A</v>
      </c>
      <c r="I339" s="12">
        <v>-52.2</v>
      </c>
      <c r="J339" s="12">
        <v>-16.2</v>
      </c>
      <c r="K339" s="45" t="s">
        <v>738</v>
      </c>
      <c r="L339" s="9" t="str">
        <f t="shared" si="92"/>
        <v>No</v>
      </c>
    </row>
    <row r="340" spans="1:12" s="21" customFormat="1" ht="12" customHeight="1" x14ac:dyDescent="0.2">
      <c r="A340" s="164" t="s">
        <v>1633</v>
      </c>
      <c r="B340" s="165"/>
      <c r="C340" s="165"/>
      <c r="D340" s="165"/>
      <c r="E340" s="165"/>
      <c r="F340" s="165"/>
      <c r="G340" s="165"/>
      <c r="H340" s="165"/>
      <c r="I340" s="165"/>
      <c r="J340" s="165"/>
      <c r="K340" s="165"/>
      <c r="L340" s="166"/>
    </row>
    <row r="341" spans="1:12" s="21" customFormat="1" ht="12.75" customHeight="1" x14ac:dyDescent="0.2">
      <c r="A341" s="156" t="s">
        <v>1631</v>
      </c>
      <c r="B341" s="157"/>
      <c r="C341" s="157"/>
      <c r="D341" s="157"/>
      <c r="E341" s="157"/>
      <c r="F341" s="157"/>
      <c r="G341" s="157"/>
      <c r="H341" s="157"/>
      <c r="I341" s="157"/>
      <c r="J341" s="157"/>
      <c r="K341" s="157"/>
      <c r="L341" s="158"/>
    </row>
    <row r="342" spans="1:12" s="21" customFormat="1" x14ac:dyDescent="0.2">
      <c r="A342" s="159" t="s">
        <v>1732</v>
      </c>
      <c r="B342" s="159"/>
      <c r="C342" s="159"/>
      <c r="D342" s="159"/>
      <c r="E342" s="159"/>
      <c r="F342" s="159"/>
      <c r="G342" s="159"/>
      <c r="H342" s="159"/>
      <c r="I342" s="159"/>
      <c r="J342" s="159"/>
      <c r="K342" s="159"/>
      <c r="L342" s="160"/>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742</v>
      </c>
    </row>
    <row r="2" spans="1:1" s="114" customFormat="1" x14ac:dyDescent="0.2">
      <c r="A2" s="132" t="s">
        <v>1632</v>
      </c>
    </row>
    <row r="3" spans="1:1" s="114" customFormat="1" x14ac:dyDescent="0.2">
      <c r="A3" s="116" t="s">
        <v>1629</v>
      </c>
    </row>
    <row r="4" spans="1:1" s="114" customFormat="1" x14ac:dyDescent="0.2">
      <c r="A4" s="117" t="s">
        <v>1672</v>
      </c>
    </row>
    <row r="5" spans="1:1" s="114" customFormat="1" x14ac:dyDescent="0.2">
      <c r="A5" s="115" t="s">
        <v>1630</v>
      </c>
    </row>
    <row r="6" spans="1:1" s="114" customFormat="1" x14ac:dyDescent="0.2">
      <c r="A6" s="115" t="s">
        <v>743</v>
      </c>
    </row>
    <row r="7" spans="1:1" x14ac:dyDescent="0.2">
      <c r="A7" s="117" t="s">
        <v>744</v>
      </c>
    </row>
    <row r="8" spans="1:1" x14ac:dyDescent="0.2">
      <c r="A8" s="132" t="s">
        <v>1632</v>
      </c>
    </row>
    <row r="9" spans="1:1" x14ac:dyDescent="0.2">
      <c r="A9" s="113"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29" activePane="bottomRight" state="frozen"/>
      <selection activeCell="A39" sqref="A39"/>
      <selection pane="topRight" activeCell="A39" sqref="A39"/>
      <selection pane="bottomLeft" activeCell="A39" sqref="A39"/>
      <selection pane="bottomRight" activeCell="A39" sqref="A39"/>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24.75" customHeight="1" x14ac:dyDescent="0.2">
      <c r="A2" s="170" t="s">
        <v>1592</v>
      </c>
      <c r="B2" s="171"/>
      <c r="C2" s="171"/>
      <c r="D2" s="171"/>
      <c r="E2" s="171"/>
      <c r="F2" s="171"/>
      <c r="G2" s="171"/>
      <c r="H2" s="171"/>
      <c r="I2" s="171"/>
      <c r="J2" s="171"/>
      <c r="K2" s="171"/>
      <c r="L2" s="172"/>
    </row>
    <row r="3" spans="1:12" s="21" customFormat="1" x14ac:dyDescent="0.2">
      <c r="A3" s="153" t="s">
        <v>1744</v>
      </c>
      <c r="B3" s="154"/>
      <c r="C3" s="154"/>
      <c r="D3" s="154"/>
      <c r="E3" s="154"/>
      <c r="F3" s="154"/>
      <c r="G3" s="154"/>
      <c r="H3" s="154"/>
      <c r="I3" s="154"/>
      <c r="J3" s="154"/>
      <c r="K3" s="154"/>
      <c r="L3" s="155"/>
    </row>
    <row r="4" spans="1:12" s="21" customFormat="1" x14ac:dyDescent="0.2">
      <c r="A4" s="167" t="s">
        <v>648</v>
      </c>
      <c r="B4" s="168"/>
      <c r="C4" s="168"/>
      <c r="D4" s="168"/>
      <c r="E4" s="168"/>
      <c r="F4" s="168"/>
      <c r="G4" s="168"/>
      <c r="H4" s="168"/>
      <c r="I4" s="168"/>
      <c r="J4" s="168"/>
      <c r="K4" s="168"/>
      <c r="L4" s="16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 t="s">
        <v>58</v>
      </c>
      <c r="B6" s="48" t="s">
        <v>213</v>
      </c>
      <c r="C6" s="14">
        <v>9208714097</v>
      </c>
      <c r="D6" s="11" t="str">
        <f t="shared" ref="D6:D12" si="0">IF($B6="N/A","N/A",IF(C6&gt;10,"No",IF(C6&lt;-10,"No","Yes")))</f>
        <v>N/A</v>
      </c>
      <c r="E6" s="14">
        <v>9213014246</v>
      </c>
      <c r="F6" s="11" t="str">
        <f t="shared" ref="F6:F12" si="1">IF($B6="N/A","N/A",IF(E6&gt;10,"No",IF(E6&lt;-10,"No","Yes")))</f>
        <v>N/A</v>
      </c>
      <c r="G6" s="14">
        <v>9567264518</v>
      </c>
      <c r="H6" s="11" t="str">
        <f t="shared" ref="H6:H12" si="2">IF($B6="N/A","N/A",IF(G6&gt;10,"No",IF(G6&lt;-10,"No","Yes")))</f>
        <v>N/A</v>
      </c>
      <c r="I6" s="12">
        <v>4.6699999999999998E-2</v>
      </c>
      <c r="J6" s="12">
        <v>3.8450000000000002</v>
      </c>
      <c r="K6" s="48" t="s">
        <v>736</v>
      </c>
      <c r="L6" s="9" t="str">
        <f t="shared" ref="L6:L13" si="3">IF(J6="Div by 0", "N/A", IF(K6="N/A","N/A", IF(J6&gt;VALUE(MID(K6,1,2)), "No", IF(J6&lt;-1*VALUE(MID(K6,1,2)), "No", "Yes"))))</f>
        <v>Yes</v>
      </c>
    </row>
    <row r="7" spans="1:12" x14ac:dyDescent="0.2">
      <c r="A7" s="4" t="s">
        <v>1119</v>
      </c>
      <c r="B7" s="48" t="s">
        <v>213</v>
      </c>
      <c r="C7" s="14">
        <v>6553.7318052999999</v>
      </c>
      <c r="D7" s="11" t="str">
        <f t="shared" si="0"/>
        <v>N/A</v>
      </c>
      <c r="E7" s="14">
        <v>6354.0351792000001</v>
      </c>
      <c r="F7" s="11" t="str">
        <f t="shared" si="1"/>
        <v>N/A</v>
      </c>
      <c r="G7" s="14">
        <v>6478.2699346999998</v>
      </c>
      <c r="H7" s="11" t="str">
        <f t="shared" si="2"/>
        <v>N/A</v>
      </c>
      <c r="I7" s="12">
        <v>-3.05</v>
      </c>
      <c r="J7" s="12">
        <v>1.9550000000000001</v>
      </c>
      <c r="K7" s="48" t="s">
        <v>736</v>
      </c>
      <c r="L7" s="9" t="str">
        <f t="shared" si="3"/>
        <v>Yes</v>
      </c>
    </row>
    <row r="8" spans="1:12" x14ac:dyDescent="0.2">
      <c r="A8" s="4" t="s">
        <v>721</v>
      </c>
      <c r="B8" s="48" t="s">
        <v>213</v>
      </c>
      <c r="C8" s="14">
        <v>1302</v>
      </c>
      <c r="D8" s="11" t="str">
        <f t="shared" si="0"/>
        <v>N/A</v>
      </c>
      <c r="E8" s="14">
        <v>1529</v>
      </c>
      <c r="F8" s="11" t="str">
        <f t="shared" si="1"/>
        <v>N/A</v>
      </c>
      <c r="G8" s="14">
        <v>1534</v>
      </c>
      <c r="H8" s="11" t="str">
        <f t="shared" si="2"/>
        <v>N/A</v>
      </c>
      <c r="I8" s="12">
        <v>17.43</v>
      </c>
      <c r="J8" s="12">
        <v>0.32700000000000001</v>
      </c>
      <c r="K8" s="48" t="s">
        <v>736</v>
      </c>
      <c r="L8" s="9" t="str">
        <f t="shared" si="3"/>
        <v>Yes</v>
      </c>
    </row>
    <row r="9" spans="1:12" x14ac:dyDescent="0.2">
      <c r="A9" s="4" t="s">
        <v>722</v>
      </c>
      <c r="B9" s="48" t="s">
        <v>213</v>
      </c>
      <c r="C9" s="14">
        <v>1831</v>
      </c>
      <c r="D9" s="11" t="str">
        <f t="shared" si="0"/>
        <v>N/A</v>
      </c>
      <c r="E9" s="14">
        <v>1897</v>
      </c>
      <c r="F9" s="11" t="str">
        <f t="shared" si="1"/>
        <v>N/A</v>
      </c>
      <c r="G9" s="14">
        <v>1930</v>
      </c>
      <c r="H9" s="11" t="str">
        <f t="shared" si="2"/>
        <v>N/A</v>
      </c>
      <c r="I9" s="12">
        <v>3.605</v>
      </c>
      <c r="J9" s="12">
        <v>1.74</v>
      </c>
      <c r="K9" s="48" t="s">
        <v>736</v>
      </c>
      <c r="L9" s="9" t="str">
        <f t="shared" si="3"/>
        <v>Yes</v>
      </c>
    </row>
    <row r="10" spans="1:12" x14ac:dyDescent="0.2">
      <c r="A10" s="4" t="s">
        <v>723</v>
      </c>
      <c r="B10" s="48" t="s">
        <v>213</v>
      </c>
      <c r="C10" s="14">
        <v>3530</v>
      </c>
      <c r="D10" s="11" t="str">
        <f t="shared" si="0"/>
        <v>N/A</v>
      </c>
      <c r="E10" s="14">
        <v>4572</v>
      </c>
      <c r="F10" s="11" t="str">
        <f t="shared" si="1"/>
        <v>N/A</v>
      </c>
      <c r="G10" s="14">
        <v>4668</v>
      </c>
      <c r="H10" s="11" t="str">
        <f t="shared" si="2"/>
        <v>N/A</v>
      </c>
      <c r="I10" s="12">
        <v>29.52</v>
      </c>
      <c r="J10" s="12">
        <v>2.1</v>
      </c>
      <c r="K10" s="48" t="s">
        <v>736</v>
      </c>
      <c r="L10" s="9" t="str">
        <f t="shared" si="3"/>
        <v>Yes</v>
      </c>
    </row>
    <row r="11" spans="1:12" x14ac:dyDescent="0.2">
      <c r="A11" s="4" t="s">
        <v>724</v>
      </c>
      <c r="B11" s="48" t="s">
        <v>213</v>
      </c>
      <c r="C11" s="14">
        <v>24329</v>
      </c>
      <c r="D11" s="11" t="str">
        <f t="shared" si="0"/>
        <v>N/A</v>
      </c>
      <c r="E11" s="14">
        <v>21048</v>
      </c>
      <c r="F11" s="11" t="str">
        <f t="shared" si="1"/>
        <v>N/A</v>
      </c>
      <c r="G11" s="14">
        <v>21216</v>
      </c>
      <c r="H11" s="11" t="str">
        <f t="shared" si="2"/>
        <v>N/A</v>
      </c>
      <c r="I11" s="12">
        <v>-13.5</v>
      </c>
      <c r="J11" s="12">
        <v>0.79820000000000002</v>
      </c>
      <c r="K11" s="48" t="s">
        <v>736</v>
      </c>
      <c r="L11" s="9" t="str">
        <f t="shared" si="3"/>
        <v>Yes</v>
      </c>
    </row>
    <row r="12" spans="1:12" x14ac:dyDescent="0.2">
      <c r="A12" s="4" t="s">
        <v>725</v>
      </c>
      <c r="B12" s="48" t="s">
        <v>213</v>
      </c>
      <c r="C12" s="14">
        <v>82326</v>
      </c>
      <c r="D12" s="11" t="str">
        <f t="shared" si="0"/>
        <v>N/A</v>
      </c>
      <c r="E12" s="14">
        <v>75565</v>
      </c>
      <c r="F12" s="11" t="str">
        <f t="shared" si="1"/>
        <v>N/A</v>
      </c>
      <c r="G12" s="14">
        <v>75949</v>
      </c>
      <c r="H12" s="11" t="str">
        <f t="shared" si="2"/>
        <v>N/A</v>
      </c>
      <c r="I12" s="12">
        <v>-8.2100000000000009</v>
      </c>
      <c r="J12" s="12">
        <v>0.50819999999999999</v>
      </c>
      <c r="K12" s="48" t="s">
        <v>736</v>
      </c>
      <c r="L12" s="9" t="str">
        <f t="shared" si="3"/>
        <v>Yes</v>
      </c>
    </row>
    <row r="13" spans="1:12" x14ac:dyDescent="0.2">
      <c r="A13" s="4" t="s">
        <v>74</v>
      </c>
      <c r="B13" s="48" t="s">
        <v>213</v>
      </c>
      <c r="C13" s="14">
        <v>2577132</v>
      </c>
      <c r="D13" s="11" t="str">
        <f>IF($B13="N/A","N/A",IF(C13&gt;10,"No",IF(C13&lt;-10,"No","Yes")))</f>
        <v>N/A</v>
      </c>
      <c r="E13" s="14">
        <v>4204633</v>
      </c>
      <c r="F13" s="11" t="str">
        <f>IF($B13="N/A","N/A",IF(E13&gt;10,"No",IF(E13&lt;-10,"No","Yes")))</f>
        <v>N/A</v>
      </c>
      <c r="G13" s="14">
        <v>14127726</v>
      </c>
      <c r="H13" s="11" t="str">
        <f>IF($B13="N/A","N/A",IF(G13&gt;10,"No",IF(G13&lt;-10,"No","Yes")))</f>
        <v>N/A</v>
      </c>
      <c r="I13" s="12">
        <v>63.15</v>
      </c>
      <c r="J13" s="12">
        <v>236</v>
      </c>
      <c r="K13" s="48" t="s">
        <v>736</v>
      </c>
      <c r="L13" s="9" t="str">
        <f t="shared" si="3"/>
        <v>No</v>
      </c>
    </row>
    <row r="14" spans="1:12" x14ac:dyDescent="0.2">
      <c r="A14" s="63" t="s">
        <v>157</v>
      </c>
      <c r="B14" s="35" t="s">
        <v>213</v>
      </c>
      <c r="C14" s="8">
        <v>6.7587591006999999</v>
      </c>
      <c r="D14" s="44" t="str">
        <f t="shared" ref="D14:D18" si="4">IF($B14="N/A","N/A",IF(C14&gt;10,"No",IF(C14&lt;-10,"No","Yes")))</f>
        <v>N/A</v>
      </c>
      <c r="E14" s="8">
        <v>5.1354290881000004</v>
      </c>
      <c r="F14" s="44" t="str">
        <f t="shared" ref="F14:F18" si="5">IF($B14="N/A","N/A",IF(E14&gt;10,"No",IF(E14&lt;-10,"No","Yes")))</f>
        <v>N/A</v>
      </c>
      <c r="G14" s="8">
        <v>4.8844682914000002</v>
      </c>
      <c r="H14" s="44" t="str">
        <f t="shared" ref="H14:H18" si="6">IF($B14="N/A","N/A",IF(G14&gt;10,"No",IF(G14&lt;-10,"No","Yes")))</f>
        <v>N/A</v>
      </c>
      <c r="I14" s="12">
        <v>-24</v>
      </c>
      <c r="J14" s="12">
        <v>-4.8899999999999997</v>
      </c>
      <c r="K14" s="45" t="s">
        <v>736</v>
      </c>
      <c r="L14" s="9" t="str">
        <f t="shared" ref="L14:L18" si="7">IF(J14="Div by 0", "N/A", IF(K14="N/A","N/A", IF(J14&gt;VALUE(MID(K14,1,2)), "No", IF(J14&lt;-1*VALUE(MID(K14,1,2)), "No", "Yes"))))</f>
        <v>Yes</v>
      </c>
    </row>
    <row r="15" spans="1:12" x14ac:dyDescent="0.2">
      <c r="A15" s="4" t="s">
        <v>417</v>
      </c>
      <c r="B15" s="35" t="s">
        <v>213</v>
      </c>
      <c r="C15" s="8">
        <v>16.953847286999999</v>
      </c>
      <c r="D15" s="44" t="str">
        <f t="shared" si="4"/>
        <v>N/A</v>
      </c>
      <c r="E15" s="8">
        <v>16.640129125000001</v>
      </c>
      <c r="F15" s="44" t="str">
        <f t="shared" si="5"/>
        <v>N/A</v>
      </c>
      <c r="G15" s="8">
        <v>15.691218789000001</v>
      </c>
      <c r="H15" s="44" t="str">
        <f t="shared" si="6"/>
        <v>N/A</v>
      </c>
      <c r="I15" s="12">
        <v>-1.85</v>
      </c>
      <c r="J15" s="12">
        <v>-5.7</v>
      </c>
      <c r="K15" s="45" t="s">
        <v>736</v>
      </c>
      <c r="L15" s="9" t="str">
        <f t="shared" si="7"/>
        <v>Yes</v>
      </c>
    </row>
    <row r="16" spans="1:12" x14ac:dyDescent="0.2">
      <c r="A16" s="4" t="s">
        <v>418</v>
      </c>
      <c r="B16" s="35" t="s">
        <v>213</v>
      </c>
      <c r="C16" s="8">
        <v>5.6996921355000003</v>
      </c>
      <c r="D16" s="44" t="str">
        <f t="shared" si="4"/>
        <v>N/A</v>
      </c>
      <c r="E16" s="8">
        <v>5.5319303932999997</v>
      </c>
      <c r="F16" s="44" t="str">
        <f t="shared" si="5"/>
        <v>N/A</v>
      </c>
      <c r="G16" s="8">
        <v>5.4401153108999996</v>
      </c>
      <c r="H16" s="44" t="str">
        <f t="shared" si="6"/>
        <v>N/A</v>
      </c>
      <c r="I16" s="12">
        <v>-2.94</v>
      </c>
      <c r="J16" s="12">
        <v>-1.66</v>
      </c>
      <c r="K16" s="45" t="s">
        <v>736</v>
      </c>
      <c r="L16" s="9" t="str">
        <f t="shared" si="7"/>
        <v>Yes</v>
      </c>
    </row>
    <row r="17" spans="1:12" x14ac:dyDescent="0.2">
      <c r="A17" s="4" t="s">
        <v>419</v>
      </c>
      <c r="B17" s="35" t="s">
        <v>213</v>
      </c>
      <c r="C17" s="8">
        <v>3.4866254132000001</v>
      </c>
      <c r="D17" s="44" t="str">
        <f t="shared" si="4"/>
        <v>N/A</v>
      </c>
      <c r="E17" s="8">
        <v>3.3275583548999998</v>
      </c>
      <c r="F17" s="44" t="str">
        <f t="shared" si="5"/>
        <v>N/A</v>
      </c>
      <c r="G17" s="8">
        <v>3.4187639351999999</v>
      </c>
      <c r="H17" s="44" t="str">
        <f t="shared" si="6"/>
        <v>N/A</v>
      </c>
      <c r="I17" s="12">
        <v>-4.5599999999999996</v>
      </c>
      <c r="J17" s="12">
        <v>2.7410000000000001</v>
      </c>
      <c r="K17" s="45" t="s">
        <v>736</v>
      </c>
      <c r="L17" s="9" t="str">
        <f t="shared" si="7"/>
        <v>Yes</v>
      </c>
    </row>
    <row r="18" spans="1:12" x14ac:dyDescent="0.2">
      <c r="A18" s="4" t="s">
        <v>420</v>
      </c>
      <c r="B18" s="35" t="s">
        <v>213</v>
      </c>
      <c r="C18" s="8">
        <v>9.7924846074000005</v>
      </c>
      <c r="D18" s="44" t="str">
        <f t="shared" si="4"/>
        <v>N/A</v>
      </c>
      <c r="E18" s="8">
        <v>4.1432526264999998</v>
      </c>
      <c r="F18" s="44" t="str">
        <f t="shared" si="5"/>
        <v>N/A</v>
      </c>
      <c r="G18" s="8">
        <v>3.4824482188000001</v>
      </c>
      <c r="H18" s="44" t="str">
        <f t="shared" si="6"/>
        <v>N/A</v>
      </c>
      <c r="I18" s="12">
        <v>-57.7</v>
      </c>
      <c r="J18" s="12">
        <v>-15.9</v>
      </c>
      <c r="K18" s="45" t="s">
        <v>736</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42.86</v>
      </c>
      <c r="J19" s="12">
        <v>-60</v>
      </c>
      <c r="K19" s="48" t="s">
        <v>213</v>
      </c>
      <c r="L19" s="9" t="str">
        <f t="shared" ref="L19:L25" si="11">IF(J19="Div by 0", "N/A", IF(K19="N/A","N/A", IF(J19&gt;VALUE(MID(K19,1,2)), "No", IF(J19&lt;-1*VALUE(MID(K19,1,2)), "No", "Yes"))))</f>
        <v>N/A</v>
      </c>
    </row>
    <row r="20" spans="1:12" x14ac:dyDescent="0.2">
      <c r="A20" s="4" t="s">
        <v>76</v>
      </c>
      <c r="B20" s="48" t="s">
        <v>213</v>
      </c>
      <c r="C20" s="36">
        <v>28</v>
      </c>
      <c r="D20" s="44" t="str">
        <f t="shared" si="8"/>
        <v>N/A</v>
      </c>
      <c r="E20" s="36">
        <v>29</v>
      </c>
      <c r="F20" s="44" t="str">
        <f t="shared" si="9"/>
        <v>N/A</v>
      </c>
      <c r="G20" s="36">
        <v>36</v>
      </c>
      <c r="H20" s="44" t="str">
        <f t="shared" si="10"/>
        <v>N/A</v>
      </c>
      <c r="I20" s="12">
        <v>3.5710000000000002</v>
      </c>
      <c r="J20" s="12">
        <v>24.14</v>
      </c>
      <c r="K20" s="48" t="s">
        <v>213</v>
      </c>
      <c r="L20" s="9" t="str">
        <f t="shared" si="11"/>
        <v>N/A</v>
      </c>
    </row>
    <row r="21" spans="1:12" x14ac:dyDescent="0.2">
      <c r="A21" s="63" t="s">
        <v>1119</v>
      </c>
      <c r="B21" s="48" t="s">
        <v>213</v>
      </c>
      <c r="C21" s="14">
        <v>6553.7318052999999</v>
      </c>
      <c r="D21" s="11" t="str">
        <f t="shared" si="8"/>
        <v>N/A</v>
      </c>
      <c r="E21" s="14">
        <v>6354.0351792000001</v>
      </c>
      <c r="F21" s="11" t="str">
        <f t="shared" si="9"/>
        <v>N/A</v>
      </c>
      <c r="G21" s="14">
        <v>6478.2699346999998</v>
      </c>
      <c r="H21" s="11" t="str">
        <f t="shared" si="10"/>
        <v>N/A</v>
      </c>
      <c r="I21" s="12">
        <v>-3.05</v>
      </c>
      <c r="J21" s="12">
        <v>1.9550000000000001</v>
      </c>
      <c r="K21" s="48" t="s">
        <v>736</v>
      </c>
      <c r="L21" s="9" t="str">
        <f t="shared" si="11"/>
        <v>Yes</v>
      </c>
    </row>
    <row r="22" spans="1:12" x14ac:dyDescent="0.2">
      <c r="A22" s="4" t="s">
        <v>1703</v>
      </c>
      <c r="B22" s="48" t="s">
        <v>213</v>
      </c>
      <c r="C22" s="14">
        <v>16479.265542000001</v>
      </c>
      <c r="D22" s="11" t="str">
        <f t="shared" si="8"/>
        <v>N/A</v>
      </c>
      <c r="E22" s="14">
        <v>15861.657506</v>
      </c>
      <c r="F22" s="11" t="str">
        <f t="shared" si="9"/>
        <v>N/A</v>
      </c>
      <c r="G22" s="14">
        <v>16232.416374</v>
      </c>
      <c r="H22" s="11" t="str">
        <f t="shared" si="10"/>
        <v>N/A</v>
      </c>
      <c r="I22" s="12">
        <v>-3.75</v>
      </c>
      <c r="J22" s="12">
        <v>2.3370000000000002</v>
      </c>
      <c r="K22" s="48" t="s">
        <v>736</v>
      </c>
      <c r="L22" s="9" t="str">
        <f t="shared" si="11"/>
        <v>Yes</v>
      </c>
    </row>
    <row r="23" spans="1:12" x14ac:dyDescent="0.2">
      <c r="A23" s="4" t="s">
        <v>1120</v>
      </c>
      <c r="B23" s="48" t="s">
        <v>213</v>
      </c>
      <c r="C23" s="14">
        <v>20163.017217000001</v>
      </c>
      <c r="D23" s="11" t="str">
        <f t="shared" si="8"/>
        <v>N/A</v>
      </c>
      <c r="E23" s="14">
        <v>18891.46053</v>
      </c>
      <c r="F23" s="11" t="str">
        <f t="shared" si="9"/>
        <v>N/A</v>
      </c>
      <c r="G23" s="14">
        <v>19438.938137000001</v>
      </c>
      <c r="H23" s="11" t="str">
        <f t="shared" si="10"/>
        <v>N/A</v>
      </c>
      <c r="I23" s="12">
        <v>-6.31</v>
      </c>
      <c r="J23" s="12">
        <v>2.8980000000000001</v>
      </c>
      <c r="K23" s="48" t="s">
        <v>736</v>
      </c>
      <c r="L23" s="9" t="str">
        <f t="shared" si="11"/>
        <v>Yes</v>
      </c>
    </row>
    <row r="24" spans="1:12" x14ac:dyDescent="0.2">
      <c r="A24" s="4" t="s">
        <v>1121</v>
      </c>
      <c r="B24" s="48" t="s">
        <v>213</v>
      </c>
      <c r="C24" s="14">
        <v>2190.664644</v>
      </c>
      <c r="D24" s="11" t="str">
        <f t="shared" si="8"/>
        <v>N/A</v>
      </c>
      <c r="E24" s="14">
        <v>2199.4199045999999</v>
      </c>
      <c r="F24" s="11" t="str">
        <f t="shared" si="9"/>
        <v>N/A</v>
      </c>
      <c r="G24" s="14">
        <v>2251.2865772999999</v>
      </c>
      <c r="H24" s="11" t="str">
        <f t="shared" si="10"/>
        <v>N/A</v>
      </c>
      <c r="I24" s="12">
        <v>0.3997</v>
      </c>
      <c r="J24" s="12">
        <v>2.3580000000000001</v>
      </c>
      <c r="K24" s="48" t="s">
        <v>736</v>
      </c>
      <c r="L24" s="9" t="str">
        <f t="shared" si="11"/>
        <v>Yes</v>
      </c>
    </row>
    <row r="25" spans="1:12" x14ac:dyDescent="0.2">
      <c r="A25" s="4" t="s">
        <v>1122</v>
      </c>
      <c r="B25" s="48" t="s">
        <v>213</v>
      </c>
      <c r="C25" s="14">
        <v>3119.4978968</v>
      </c>
      <c r="D25" s="11" t="str">
        <f t="shared" si="8"/>
        <v>N/A</v>
      </c>
      <c r="E25" s="14">
        <v>3474.9408248</v>
      </c>
      <c r="F25" s="11" t="str">
        <f t="shared" si="9"/>
        <v>N/A</v>
      </c>
      <c r="G25" s="14">
        <v>3512.1150996000001</v>
      </c>
      <c r="H25" s="11" t="str">
        <f t="shared" si="10"/>
        <v>N/A</v>
      </c>
      <c r="I25" s="12">
        <v>11.39</v>
      </c>
      <c r="J25" s="12">
        <v>1.07</v>
      </c>
      <c r="K25" s="48" t="s">
        <v>736</v>
      </c>
      <c r="L25" s="9" t="str">
        <f t="shared" si="11"/>
        <v>Yes</v>
      </c>
    </row>
    <row r="26" spans="1:12" x14ac:dyDescent="0.2">
      <c r="A26" s="2" t="s">
        <v>1123</v>
      </c>
      <c r="B26" s="48" t="s">
        <v>213</v>
      </c>
      <c r="C26" s="14">
        <v>6556.8471105999997</v>
      </c>
      <c r="D26" s="11" t="str">
        <f t="shared" si="8"/>
        <v>N/A</v>
      </c>
      <c r="E26" s="14">
        <v>6339.2277512000001</v>
      </c>
      <c r="F26" s="11" t="str">
        <f t="shared" si="9"/>
        <v>N/A</v>
      </c>
      <c r="G26" s="14">
        <v>6397.0056218</v>
      </c>
      <c r="H26" s="11" t="str">
        <f t="shared" si="10"/>
        <v>N/A</v>
      </c>
      <c r="I26" s="12">
        <v>-3.32</v>
      </c>
      <c r="J26" s="12">
        <v>0.91139999999999999</v>
      </c>
      <c r="K26" s="48" t="s">
        <v>736</v>
      </c>
      <c r="L26" s="9" t="str">
        <f>IF(J26="Div by 0", "N/A", IF(OR(J26="N/A",K26="N/A"),"N/A", IF(J26&gt;VALUE(MID(K26,1,2)), "No", IF(J26&lt;-1*VALUE(MID(K26,1,2)), "No", "Yes"))))</f>
        <v>Yes</v>
      </c>
    </row>
    <row r="27" spans="1:12" x14ac:dyDescent="0.2">
      <c r="A27" s="2" t="s">
        <v>1124</v>
      </c>
      <c r="B27" s="48" t="s">
        <v>213</v>
      </c>
      <c r="C27" s="14">
        <v>6549.6006519000002</v>
      </c>
      <c r="D27" s="11" t="str">
        <f t="shared" si="8"/>
        <v>N/A</v>
      </c>
      <c r="E27" s="14">
        <v>6373.5918797000004</v>
      </c>
      <c r="F27" s="11" t="str">
        <f t="shared" si="9"/>
        <v>N/A</v>
      </c>
      <c r="G27" s="14">
        <v>6585.6559095000002</v>
      </c>
      <c r="H27" s="11" t="str">
        <f t="shared" si="10"/>
        <v>N/A</v>
      </c>
      <c r="I27" s="12">
        <v>-2.69</v>
      </c>
      <c r="J27" s="12">
        <v>3.327</v>
      </c>
      <c r="K27" s="48" t="s">
        <v>736</v>
      </c>
      <c r="L27" s="9" t="str">
        <f>IF(J27="Div by 0", "N/A", IF(OR(J27="N/A",K27="N/A"),"N/A", IF(J27&gt;VALUE(MID(K27,1,2)), "No", IF(J27&lt;-1*VALUE(MID(K27,1,2)), "No", "Yes"))))</f>
        <v>Yes</v>
      </c>
    </row>
    <row r="28" spans="1:12" x14ac:dyDescent="0.2">
      <c r="A28" s="63" t="s">
        <v>1125</v>
      </c>
      <c r="B28" s="48" t="s">
        <v>213</v>
      </c>
      <c r="C28" s="14">
        <v>17599.194714000001</v>
      </c>
      <c r="D28" s="11" t="str">
        <f t="shared" si="8"/>
        <v>N/A</v>
      </c>
      <c r="E28" s="14">
        <v>16498.877928000002</v>
      </c>
      <c r="F28" s="11" t="str">
        <f t="shared" si="9"/>
        <v>N/A</v>
      </c>
      <c r="G28" s="14">
        <v>16927.569490999998</v>
      </c>
      <c r="H28" s="11" t="str">
        <f t="shared" si="10"/>
        <v>N/A</v>
      </c>
      <c r="I28" s="12">
        <v>-6.25</v>
      </c>
      <c r="J28" s="12">
        <v>2.5979999999999999</v>
      </c>
      <c r="K28" s="48" t="s">
        <v>736</v>
      </c>
      <c r="L28" s="9" t="str">
        <f>IF(J28="Div by 0", "N/A", IF(K28="N/A","N/A", IF(J28&gt;VALUE(MID(K28,1,2)), "No", IF(J28&lt;-1*VALUE(MID(K28,1,2)), "No", "Yes"))))</f>
        <v>Yes</v>
      </c>
    </row>
    <row r="29" spans="1:12" x14ac:dyDescent="0.2">
      <c r="A29" s="2" t="s">
        <v>1126</v>
      </c>
      <c r="B29" s="48" t="s">
        <v>213</v>
      </c>
      <c r="C29" s="14">
        <v>16880.273651</v>
      </c>
      <c r="D29" s="11" t="str">
        <f t="shared" si="8"/>
        <v>N/A</v>
      </c>
      <c r="E29" s="14">
        <v>16126.368326</v>
      </c>
      <c r="F29" s="11" t="str">
        <f t="shared" si="9"/>
        <v>N/A</v>
      </c>
      <c r="G29" s="14">
        <v>16518.357827</v>
      </c>
      <c r="H29" s="11" t="str">
        <f t="shared" si="10"/>
        <v>N/A</v>
      </c>
      <c r="I29" s="12">
        <v>-4.47</v>
      </c>
      <c r="J29" s="12">
        <v>2.431</v>
      </c>
      <c r="K29" s="48" t="s">
        <v>736</v>
      </c>
      <c r="L29" s="9" t="str">
        <f>IF(J29="Div by 0", "N/A", IF(K29="N/A","N/A", IF(J29&gt;VALUE(MID(K29,1,2)), "No", IF(J29&lt;-1*VALUE(MID(K29,1,2)), "No", "Yes"))))</f>
        <v>Yes</v>
      </c>
    </row>
    <row r="30" spans="1:12" x14ac:dyDescent="0.2">
      <c r="A30" s="2" t="s">
        <v>1127</v>
      </c>
      <c r="B30" s="48" t="s">
        <v>213</v>
      </c>
      <c r="C30" s="14">
        <v>18992.170029000001</v>
      </c>
      <c r="D30" s="11" t="str">
        <f t="shared" si="8"/>
        <v>N/A</v>
      </c>
      <c r="E30" s="14">
        <v>17351.828310000001</v>
      </c>
      <c r="F30" s="11" t="str">
        <f t="shared" si="9"/>
        <v>N/A</v>
      </c>
      <c r="G30" s="14">
        <v>17795.696357000001</v>
      </c>
      <c r="H30" s="11" t="str">
        <f t="shared" si="10"/>
        <v>N/A</v>
      </c>
      <c r="I30" s="12">
        <v>-8.64</v>
      </c>
      <c r="J30" s="12">
        <v>2.5579999999999998</v>
      </c>
      <c r="K30" s="48" t="s">
        <v>736</v>
      </c>
      <c r="L30" s="9" t="str">
        <f>IF(J30="Div by 0", "N/A", IF(K30="N/A","N/A", IF(J30&gt;VALUE(MID(K30,1,2)), "No", IF(J30&lt;-1*VALUE(MID(K30,1,2)), "No", "Yes"))))</f>
        <v>Yes</v>
      </c>
    </row>
    <row r="31" spans="1:12" x14ac:dyDescent="0.2">
      <c r="A31" s="2" t="s">
        <v>1128</v>
      </c>
      <c r="B31" s="48" t="s">
        <v>213</v>
      </c>
      <c r="C31" s="14">
        <v>16621.372313</v>
      </c>
      <c r="D31" s="11" t="str">
        <f t="shared" si="8"/>
        <v>N/A</v>
      </c>
      <c r="E31" s="14">
        <v>15610.596799999999</v>
      </c>
      <c r="F31" s="11" t="str">
        <f t="shared" si="9"/>
        <v>N/A</v>
      </c>
      <c r="G31" s="14">
        <v>15930.704573000001</v>
      </c>
      <c r="H31" s="11" t="str">
        <f t="shared" si="10"/>
        <v>N/A</v>
      </c>
      <c r="I31" s="12">
        <v>-6.08</v>
      </c>
      <c r="J31" s="12">
        <v>2.0510000000000002</v>
      </c>
      <c r="K31" s="48" t="s">
        <v>736</v>
      </c>
      <c r="L31" s="9" t="str">
        <f>IF(J31="Div by 0", "N/A", IF(OR(J31="N/A",K31="N/A"),"N/A", IF(J31&gt;VALUE(MID(K31,1,2)), "No", IF(J31&lt;-1*VALUE(MID(K31,1,2)), "No", "Yes"))))</f>
        <v>Yes</v>
      </c>
    </row>
    <row r="32" spans="1:12" x14ac:dyDescent="0.2">
      <c r="A32" s="2" t="s">
        <v>1129</v>
      </c>
      <c r="B32" s="48" t="s">
        <v>213</v>
      </c>
      <c r="C32" s="14">
        <v>19325.434581000001</v>
      </c>
      <c r="D32" s="11" t="str">
        <f t="shared" si="8"/>
        <v>N/A</v>
      </c>
      <c r="E32" s="14">
        <v>18052.614362</v>
      </c>
      <c r="F32" s="11" t="str">
        <f t="shared" si="9"/>
        <v>N/A</v>
      </c>
      <c r="G32" s="14">
        <v>18650.558315999999</v>
      </c>
      <c r="H32" s="11" t="str">
        <f t="shared" si="10"/>
        <v>N/A</v>
      </c>
      <c r="I32" s="12">
        <v>-6.59</v>
      </c>
      <c r="J32" s="12">
        <v>3.3119999999999998</v>
      </c>
      <c r="K32" s="48" t="s">
        <v>736</v>
      </c>
      <c r="L32" s="9" t="str">
        <f>IF(J32="Div by 0", "N/A", IF(OR(J32="N/A",K32="N/A"),"N/A", IF(J32&gt;VALUE(MID(K32,1,2)), "No", IF(J32&lt;-1*VALUE(MID(K32,1,2)), "No", "Yes"))))</f>
        <v>Yes</v>
      </c>
    </row>
    <row r="33" spans="1:12" x14ac:dyDescent="0.2">
      <c r="A33" s="2" t="s">
        <v>1706</v>
      </c>
      <c r="B33" s="48" t="s">
        <v>213</v>
      </c>
      <c r="C33" s="14">
        <v>13493.381657</v>
      </c>
      <c r="D33" s="11" t="str">
        <f t="shared" si="8"/>
        <v>N/A</v>
      </c>
      <c r="E33" s="14">
        <v>13646.339855</v>
      </c>
      <c r="F33" s="11" t="str">
        <f t="shared" si="9"/>
        <v>N/A</v>
      </c>
      <c r="G33" s="14">
        <v>13868.283304</v>
      </c>
      <c r="H33" s="11" t="str">
        <f t="shared" si="10"/>
        <v>N/A</v>
      </c>
      <c r="I33" s="12">
        <v>1.1339999999999999</v>
      </c>
      <c r="J33" s="12">
        <v>1.6259999999999999</v>
      </c>
      <c r="K33" s="48" t="s">
        <v>736</v>
      </c>
      <c r="L33" s="9" t="str">
        <f t="shared" ref="L33:L45" si="12">IF(J33="Div by 0", "N/A", IF(K33="N/A","N/A", IF(J33&gt;VALUE(MID(K33,1,2)), "No", IF(J33&lt;-1*VALUE(MID(K33,1,2)), "No", "Yes"))))</f>
        <v>Yes</v>
      </c>
    </row>
    <row r="34" spans="1:12" x14ac:dyDescent="0.2">
      <c r="A34" s="2" t="s">
        <v>1707</v>
      </c>
      <c r="B34" s="48" t="s">
        <v>213</v>
      </c>
      <c r="C34" s="14" t="s">
        <v>1745</v>
      </c>
      <c r="D34" s="11" t="str">
        <f t="shared" si="8"/>
        <v>N/A</v>
      </c>
      <c r="E34" s="14" t="s">
        <v>1745</v>
      </c>
      <c r="F34" s="11" t="str">
        <f t="shared" si="9"/>
        <v>N/A</v>
      </c>
      <c r="G34" s="14" t="s">
        <v>1745</v>
      </c>
      <c r="H34" s="11" t="str">
        <f t="shared" si="10"/>
        <v>N/A</v>
      </c>
      <c r="I34" s="12" t="s">
        <v>1745</v>
      </c>
      <c r="J34" s="12" t="s">
        <v>1745</v>
      </c>
      <c r="K34" s="48" t="s">
        <v>736</v>
      </c>
      <c r="L34" s="9" t="str">
        <f t="shared" si="12"/>
        <v>N/A</v>
      </c>
    </row>
    <row r="35" spans="1:12" x14ac:dyDescent="0.2">
      <c r="A35" s="2" t="s">
        <v>1708</v>
      </c>
      <c r="B35" s="48" t="s">
        <v>213</v>
      </c>
      <c r="C35" s="14">
        <v>21255.643794</v>
      </c>
      <c r="D35" s="11" t="str">
        <f t="shared" si="8"/>
        <v>N/A</v>
      </c>
      <c r="E35" s="14">
        <v>19806.916539999998</v>
      </c>
      <c r="F35" s="11" t="str">
        <f t="shared" si="9"/>
        <v>N/A</v>
      </c>
      <c r="G35" s="14">
        <v>20201.317276999998</v>
      </c>
      <c r="H35" s="11" t="str">
        <f t="shared" si="10"/>
        <v>N/A</v>
      </c>
      <c r="I35" s="12">
        <v>-6.82</v>
      </c>
      <c r="J35" s="12">
        <v>1.9910000000000001</v>
      </c>
      <c r="K35" s="48" t="s">
        <v>736</v>
      </c>
      <c r="L35" s="9" t="str">
        <f t="shared" si="12"/>
        <v>Yes</v>
      </c>
    </row>
    <row r="36" spans="1:12" x14ac:dyDescent="0.2">
      <c r="A36" s="2" t="s">
        <v>1709</v>
      </c>
      <c r="B36" s="48" t="s">
        <v>213</v>
      </c>
      <c r="C36" s="14">
        <v>57.097741890000002</v>
      </c>
      <c r="D36" s="11" t="str">
        <f t="shared" si="8"/>
        <v>N/A</v>
      </c>
      <c r="E36" s="14">
        <v>67.780186775999994</v>
      </c>
      <c r="F36" s="11" t="str">
        <f t="shared" si="9"/>
        <v>N/A</v>
      </c>
      <c r="G36" s="14">
        <v>88.732972527000001</v>
      </c>
      <c r="H36" s="11" t="str">
        <f t="shared" si="10"/>
        <v>N/A</v>
      </c>
      <c r="I36" s="12">
        <v>18.71</v>
      </c>
      <c r="J36" s="12">
        <v>30.91</v>
      </c>
      <c r="K36" s="48" t="s">
        <v>736</v>
      </c>
      <c r="L36" s="9" t="str">
        <f t="shared" si="12"/>
        <v>No</v>
      </c>
    </row>
    <row r="37" spans="1:12" x14ac:dyDescent="0.2">
      <c r="A37" s="2" t="s">
        <v>1710</v>
      </c>
      <c r="B37" s="48" t="s">
        <v>213</v>
      </c>
      <c r="C37" s="14" t="s">
        <v>1745</v>
      </c>
      <c r="D37" s="11" t="str">
        <f t="shared" si="8"/>
        <v>N/A</v>
      </c>
      <c r="E37" s="14" t="s">
        <v>1745</v>
      </c>
      <c r="F37" s="11" t="str">
        <f t="shared" si="9"/>
        <v>N/A</v>
      </c>
      <c r="G37" s="14" t="s">
        <v>1745</v>
      </c>
      <c r="H37" s="11" t="str">
        <f t="shared" si="10"/>
        <v>N/A</v>
      </c>
      <c r="I37" s="12" t="s">
        <v>1745</v>
      </c>
      <c r="J37" s="12" t="s">
        <v>1745</v>
      </c>
      <c r="K37" s="48" t="s">
        <v>736</v>
      </c>
      <c r="L37" s="9" t="str">
        <f t="shared" si="12"/>
        <v>N/A</v>
      </c>
    </row>
    <row r="38" spans="1:12" x14ac:dyDescent="0.2">
      <c r="A38" s="2" t="s">
        <v>1711</v>
      </c>
      <c r="B38" s="48" t="s">
        <v>213</v>
      </c>
      <c r="C38" s="14" t="s">
        <v>1745</v>
      </c>
      <c r="D38" s="11" t="str">
        <f t="shared" si="8"/>
        <v>N/A</v>
      </c>
      <c r="E38" s="14" t="s">
        <v>1745</v>
      </c>
      <c r="F38" s="11" t="str">
        <f t="shared" si="9"/>
        <v>N/A</v>
      </c>
      <c r="G38" s="14" t="s">
        <v>1745</v>
      </c>
      <c r="H38" s="11" t="str">
        <f t="shared" si="10"/>
        <v>N/A</v>
      </c>
      <c r="I38" s="12" t="s">
        <v>1745</v>
      </c>
      <c r="J38" s="12" t="s">
        <v>1745</v>
      </c>
      <c r="K38" s="48" t="s">
        <v>736</v>
      </c>
      <c r="L38" s="9" t="str">
        <f t="shared" si="12"/>
        <v>N/A</v>
      </c>
    </row>
    <row r="39" spans="1:12" x14ac:dyDescent="0.2">
      <c r="A39" s="2" t="s">
        <v>1712</v>
      </c>
      <c r="B39" s="48" t="s">
        <v>213</v>
      </c>
      <c r="C39" s="14">
        <v>50.493442623</v>
      </c>
      <c r="D39" s="11" t="str">
        <f t="shared" si="8"/>
        <v>N/A</v>
      </c>
      <c r="E39" s="14">
        <v>41.488322181999997</v>
      </c>
      <c r="F39" s="11" t="str">
        <f t="shared" si="9"/>
        <v>N/A</v>
      </c>
      <c r="G39" s="14">
        <v>55.052420648000002</v>
      </c>
      <c r="H39" s="11" t="str">
        <f t="shared" si="10"/>
        <v>N/A</v>
      </c>
      <c r="I39" s="12">
        <v>-17.8</v>
      </c>
      <c r="J39" s="12">
        <v>32.69</v>
      </c>
      <c r="K39" s="48" t="s">
        <v>736</v>
      </c>
      <c r="L39" s="9" t="str">
        <f t="shared" si="12"/>
        <v>No</v>
      </c>
    </row>
    <row r="40" spans="1:12" x14ac:dyDescent="0.2">
      <c r="A40" s="2" t="s">
        <v>1713</v>
      </c>
      <c r="B40" s="48" t="s">
        <v>213</v>
      </c>
      <c r="C40" s="14" t="s">
        <v>1745</v>
      </c>
      <c r="D40" s="11" t="str">
        <f t="shared" si="8"/>
        <v>N/A</v>
      </c>
      <c r="E40" s="14" t="s">
        <v>1745</v>
      </c>
      <c r="F40" s="11" t="str">
        <f t="shared" si="9"/>
        <v>N/A</v>
      </c>
      <c r="G40" s="14" t="s">
        <v>1745</v>
      </c>
      <c r="H40" s="11" t="str">
        <f t="shared" si="10"/>
        <v>N/A</v>
      </c>
      <c r="I40" s="12" t="s">
        <v>1745</v>
      </c>
      <c r="J40" s="12" t="s">
        <v>1745</v>
      </c>
      <c r="K40" s="48" t="s">
        <v>736</v>
      </c>
      <c r="L40" s="9" t="str">
        <f t="shared" si="12"/>
        <v>N/A</v>
      </c>
    </row>
    <row r="41" spans="1:12" x14ac:dyDescent="0.2">
      <c r="A41" s="2" t="s">
        <v>1714</v>
      </c>
      <c r="B41" s="48" t="s">
        <v>213</v>
      </c>
      <c r="C41" s="14">
        <v>10981.960215999999</v>
      </c>
      <c r="D41" s="11" t="str">
        <f t="shared" si="8"/>
        <v>N/A</v>
      </c>
      <c r="E41" s="14">
        <v>9753.8636561000003</v>
      </c>
      <c r="F41" s="11" t="str">
        <f t="shared" si="9"/>
        <v>N/A</v>
      </c>
      <c r="G41" s="14">
        <v>9764.1010585999993</v>
      </c>
      <c r="H41" s="11" t="str">
        <f t="shared" si="10"/>
        <v>N/A</v>
      </c>
      <c r="I41" s="12">
        <v>-11.2</v>
      </c>
      <c r="J41" s="12">
        <v>0.105</v>
      </c>
      <c r="K41" s="48" t="s">
        <v>736</v>
      </c>
      <c r="L41" s="9" t="str">
        <f t="shared" si="12"/>
        <v>Yes</v>
      </c>
    </row>
    <row r="42" spans="1:12" x14ac:dyDescent="0.2">
      <c r="A42" s="2" t="s">
        <v>1715</v>
      </c>
      <c r="B42" s="48" t="s">
        <v>213</v>
      </c>
      <c r="C42" s="14">
        <v>27102.309219999999</v>
      </c>
      <c r="D42" s="11" t="str">
        <f t="shared" si="8"/>
        <v>N/A</v>
      </c>
      <c r="E42" s="14">
        <v>26734.991649</v>
      </c>
      <c r="F42" s="11" t="str">
        <f t="shared" si="9"/>
        <v>N/A</v>
      </c>
      <c r="G42" s="14">
        <v>28233.536520000001</v>
      </c>
      <c r="H42" s="11" t="str">
        <f t="shared" si="10"/>
        <v>N/A</v>
      </c>
      <c r="I42" s="12">
        <v>-1.36</v>
      </c>
      <c r="J42" s="12">
        <v>5.6050000000000004</v>
      </c>
      <c r="K42" s="48" t="s">
        <v>736</v>
      </c>
      <c r="L42" s="9" t="str">
        <f t="shared" si="12"/>
        <v>Yes</v>
      </c>
    </row>
    <row r="43" spans="1:12" x14ac:dyDescent="0.2">
      <c r="A43" s="2" t="s">
        <v>1716</v>
      </c>
      <c r="B43" s="48" t="s">
        <v>213</v>
      </c>
      <c r="C43" s="14" t="s">
        <v>1745</v>
      </c>
      <c r="D43" s="11" t="str">
        <f t="shared" si="8"/>
        <v>N/A</v>
      </c>
      <c r="E43" s="14" t="s">
        <v>1745</v>
      </c>
      <c r="F43" s="11" t="str">
        <f t="shared" si="9"/>
        <v>N/A</v>
      </c>
      <c r="G43" s="14" t="s">
        <v>1745</v>
      </c>
      <c r="H43" s="11" t="str">
        <f t="shared" si="10"/>
        <v>N/A</v>
      </c>
      <c r="I43" s="12" t="s">
        <v>1745</v>
      </c>
      <c r="J43" s="12" t="s">
        <v>1745</v>
      </c>
      <c r="K43" s="48" t="s">
        <v>736</v>
      </c>
      <c r="L43" s="9" t="str">
        <f t="shared" si="12"/>
        <v>N/A</v>
      </c>
    </row>
    <row r="44" spans="1:12" x14ac:dyDescent="0.2">
      <c r="A44" s="2" t="s">
        <v>1130</v>
      </c>
      <c r="B44" s="48" t="s">
        <v>213</v>
      </c>
      <c r="C44" s="14">
        <v>20021.098287000001</v>
      </c>
      <c r="D44" s="11" t="str">
        <f t="shared" si="8"/>
        <v>N/A</v>
      </c>
      <c r="E44" s="14">
        <v>18684.872200000002</v>
      </c>
      <c r="F44" s="11" t="str">
        <f t="shared" si="9"/>
        <v>N/A</v>
      </c>
      <c r="G44" s="14">
        <v>19014.490978999998</v>
      </c>
      <c r="H44" s="11" t="str">
        <f t="shared" si="10"/>
        <v>N/A</v>
      </c>
      <c r="I44" s="12">
        <v>-6.67</v>
      </c>
      <c r="J44" s="12">
        <v>1.764</v>
      </c>
      <c r="K44" s="48" t="s">
        <v>736</v>
      </c>
      <c r="L44" s="9" t="str">
        <f t="shared" si="12"/>
        <v>Yes</v>
      </c>
    </row>
    <row r="45" spans="1:12" ht="25.5" x14ac:dyDescent="0.2">
      <c r="A45" s="2" t="s">
        <v>1131</v>
      </c>
      <c r="B45" s="48" t="s">
        <v>213</v>
      </c>
      <c r="C45" s="14">
        <v>55.306079163</v>
      </c>
      <c r="D45" s="11" t="str">
        <f t="shared" si="8"/>
        <v>N/A</v>
      </c>
      <c r="E45" s="14">
        <v>60.655388299999998</v>
      </c>
      <c r="F45" s="11" t="str">
        <f t="shared" si="9"/>
        <v>N/A</v>
      </c>
      <c r="G45" s="14">
        <v>81.240397989000002</v>
      </c>
      <c r="H45" s="11" t="str">
        <f t="shared" si="10"/>
        <v>N/A</v>
      </c>
      <c r="I45" s="12">
        <v>9.6720000000000006</v>
      </c>
      <c r="J45" s="12">
        <v>33.94</v>
      </c>
      <c r="K45" s="48" t="s">
        <v>736</v>
      </c>
      <c r="L45" s="9" t="str">
        <f t="shared" si="12"/>
        <v>No</v>
      </c>
    </row>
    <row r="46" spans="1:12" x14ac:dyDescent="0.2">
      <c r="A46" s="2" t="s">
        <v>1132</v>
      </c>
      <c r="B46" s="35" t="s">
        <v>213</v>
      </c>
      <c r="C46" s="47">
        <v>64042.866185999999</v>
      </c>
      <c r="D46" s="44" t="str">
        <f t="shared" si="8"/>
        <v>N/A</v>
      </c>
      <c r="E46" s="47">
        <v>64668.51627</v>
      </c>
      <c r="F46" s="44" t="str">
        <f t="shared" si="9"/>
        <v>N/A</v>
      </c>
      <c r="G46" s="47">
        <v>66428.984922000003</v>
      </c>
      <c r="H46" s="44" t="str">
        <f t="shared" si="10"/>
        <v>N/A</v>
      </c>
      <c r="I46" s="12">
        <v>0.97689999999999999</v>
      </c>
      <c r="J46" s="12">
        <v>2.722</v>
      </c>
      <c r="K46" s="45" t="s">
        <v>736</v>
      </c>
      <c r="L46" s="9" t="str">
        <f>IF(J46="Div by 0", "N/A", IF(K46="N/A","N/A", IF(J46&gt;VALUE(MID(K46,1,2)), "No", IF(J46&lt;-1*VALUE(MID(K46,1,2)), "No", "Yes"))))</f>
        <v>Yes</v>
      </c>
    </row>
    <row r="47" spans="1:12" x14ac:dyDescent="0.2">
      <c r="A47" s="64" t="s">
        <v>1133</v>
      </c>
      <c r="B47" s="35" t="s">
        <v>213</v>
      </c>
      <c r="C47" s="47">
        <v>32872.192369999997</v>
      </c>
      <c r="D47" s="44" t="str">
        <f t="shared" si="8"/>
        <v>N/A</v>
      </c>
      <c r="E47" s="47">
        <v>39463.427218999997</v>
      </c>
      <c r="F47" s="44" t="str">
        <f t="shared" si="9"/>
        <v>N/A</v>
      </c>
      <c r="G47" s="47">
        <v>40986.099477000003</v>
      </c>
      <c r="H47" s="44" t="str">
        <f t="shared" si="10"/>
        <v>N/A</v>
      </c>
      <c r="I47" s="12">
        <v>20.05</v>
      </c>
      <c r="J47" s="12">
        <v>3.8580000000000001</v>
      </c>
      <c r="K47" s="45" t="s">
        <v>736</v>
      </c>
      <c r="L47" s="9" t="str">
        <f>IF(J47="Div by 0", "N/A", IF(K47="N/A","N/A", IF(J47&gt;VALUE(MID(K47,1,2)), "No", IF(J47&lt;-1*VALUE(MID(K47,1,2)), "No", "Yes"))))</f>
        <v>Yes</v>
      </c>
    </row>
    <row r="48" spans="1:12" ht="25.5" x14ac:dyDescent="0.2">
      <c r="A48" s="2" t="s">
        <v>1134</v>
      </c>
      <c r="B48" s="35" t="s">
        <v>213</v>
      </c>
      <c r="C48" s="47">
        <v>46413.088803999999</v>
      </c>
      <c r="D48" s="44" t="str">
        <f t="shared" si="8"/>
        <v>N/A</v>
      </c>
      <c r="E48" s="47">
        <v>49547.468309999997</v>
      </c>
      <c r="F48" s="44" t="str">
        <f t="shared" si="9"/>
        <v>N/A</v>
      </c>
      <c r="G48" s="47">
        <v>50450.139520999997</v>
      </c>
      <c r="H48" s="44" t="str">
        <f t="shared" si="10"/>
        <v>N/A</v>
      </c>
      <c r="I48" s="12">
        <v>6.7530000000000001</v>
      </c>
      <c r="J48" s="12">
        <v>1.8220000000000001</v>
      </c>
      <c r="K48" s="45" t="s">
        <v>736</v>
      </c>
      <c r="L48" s="9" t="str">
        <f>IF(J48="Div by 0", "N/A", IF(K48="N/A","N/A", IF(J48&gt;VALUE(MID(K48,1,2)), "No", IF(J48&lt;-1*VALUE(MID(K48,1,2)), "No", "Yes"))))</f>
        <v>Yes</v>
      </c>
    </row>
    <row r="49" spans="1:12" x14ac:dyDescent="0.2">
      <c r="A49" s="6" t="s">
        <v>1135</v>
      </c>
      <c r="B49" s="35" t="s">
        <v>213</v>
      </c>
      <c r="C49" s="47">
        <v>54923.932064000001</v>
      </c>
      <c r="D49" s="44" t="str">
        <f t="shared" si="8"/>
        <v>N/A</v>
      </c>
      <c r="E49" s="47">
        <v>44621.744379000003</v>
      </c>
      <c r="F49" s="44" t="str">
        <f t="shared" si="9"/>
        <v>N/A</v>
      </c>
      <c r="G49" s="47">
        <v>73366.464279000007</v>
      </c>
      <c r="H49" s="44" t="str">
        <f t="shared" si="10"/>
        <v>N/A</v>
      </c>
      <c r="I49" s="12">
        <v>-18.8</v>
      </c>
      <c r="J49" s="12">
        <v>64.42</v>
      </c>
      <c r="K49" s="45" t="s">
        <v>736</v>
      </c>
      <c r="L49" s="9" t="str">
        <f t="shared" ref="L49:L59" si="13">IF(J49="Div by 0", "N/A", IF(K49="N/A","N/A", IF(J49&gt;VALUE(MID(K49,1,2)), "No", IF(J49&lt;-1*VALUE(MID(K49,1,2)), "No", "Yes"))))</f>
        <v>No</v>
      </c>
    </row>
    <row r="50" spans="1:12" ht="25.5" x14ac:dyDescent="0.2">
      <c r="A50" s="2" t="s">
        <v>1136</v>
      </c>
      <c r="B50" s="35" t="s">
        <v>213</v>
      </c>
      <c r="C50" s="47">
        <v>22631.698515</v>
      </c>
      <c r="D50" s="44" t="str">
        <f t="shared" si="8"/>
        <v>N/A</v>
      </c>
      <c r="E50" s="47">
        <v>22996.353083999998</v>
      </c>
      <c r="F50" s="44" t="str">
        <f t="shared" si="9"/>
        <v>N/A</v>
      </c>
      <c r="G50" s="47" t="s">
        <v>1745</v>
      </c>
      <c r="H50" s="44" t="str">
        <f t="shared" si="10"/>
        <v>N/A</v>
      </c>
      <c r="I50" s="12">
        <v>1.611</v>
      </c>
      <c r="J50" s="12" t="s">
        <v>1745</v>
      </c>
      <c r="K50" s="45" t="s">
        <v>736</v>
      </c>
      <c r="L50" s="9" t="str">
        <f t="shared" si="13"/>
        <v>N/A</v>
      </c>
    </row>
    <row r="51" spans="1:12" x14ac:dyDescent="0.2">
      <c r="A51" s="2" t="s">
        <v>1137</v>
      </c>
      <c r="B51" s="35" t="s">
        <v>213</v>
      </c>
      <c r="C51" s="47" t="s">
        <v>1745</v>
      </c>
      <c r="D51" s="44" t="str">
        <f t="shared" ref="D51:D82" si="14">IF($B51="N/A","N/A",IF(C51&gt;10,"No",IF(C51&lt;-10,"No","Yes")))</f>
        <v>N/A</v>
      </c>
      <c r="E51" s="47" t="s">
        <v>1745</v>
      </c>
      <c r="F51" s="44" t="str">
        <f t="shared" ref="F51:F82" si="15">IF($B51="N/A","N/A",IF(E51&gt;10,"No",IF(E51&lt;-10,"No","Yes")))</f>
        <v>N/A</v>
      </c>
      <c r="G51" s="47" t="s">
        <v>1745</v>
      </c>
      <c r="H51" s="44" t="str">
        <f t="shared" ref="H51:H82" si="16">IF($B51="N/A","N/A",IF(G51&gt;10,"No",IF(G51&lt;-10,"No","Yes")))</f>
        <v>N/A</v>
      </c>
      <c r="I51" s="12" t="s">
        <v>1745</v>
      </c>
      <c r="J51" s="12" t="s">
        <v>1745</v>
      </c>
      <c r="K51" s="45" t="s">
        <v>736</v>
      </c>
      <c r="L51" s="9" t="str">
        <f t="shared" si="13"/>
        <v>N/A</v>
      </c>
    </row>
    <row r="52" spans="1:12" ht="25.5" x14ac:dyDescent="0.2">
      <c r="A52" s="2" t="s">
        <v>1138</v>
      </c>
      <c r="B52" s="35" t="s">
        <v>213</v>
      </c>
      <c r="C52" s="47">
        <v>80541.433544</v>
      </c>
      <c r="D52" s="44" t="str">
        <f t="shared" si="14"/>
        <v>N/A</v>
      </c>
      <c r="E52" s="47">
        <v>88431.335483999996</v>
      </c>
      <c r="F52" s="44" t="str">
        <f t="shared" si="15"/>
        <v>N/A</v>
      </c>
      <c r="G52" s="47" t="s">
        <v>1745</v>
      </c>
      <c r="H52" s="44" t="str">
        <f t="shared" si="16"/>
        <v>N/A</v>
      </c>
      <c r="I52" s="12">
        <v>9.7959999999999994</v>
      </c>
      <c r="J52" s="12" t="s">
        <v>1745</v>
      </c>
      <c r="K52" s="45" t="s">
        <v>736</v>
      </c>
      <c r="L52" s="9" t="str">
        <f t="shared" si="13"/>
        <v>N/A</v>
      </c>
    </row>
    <row r="53" spans="1:12" ht="25.5" x14ac:dyDescent="0.2">
      <c r="A53" s="2" t="s">
        <v>1139</v>
      </c>
      <c r="B53" s="35" t="s">
        <v>213</v>
      </c>
      <c r="C53" s="47">
        <v>88469.930028999996</v>
      </c>
      <c r="D53" s="44" t="str">
        <f t="shared" si="14"/>
        <v>N/A</v>
      </c>
      <c r="E53" s="47">
        <v>89230.181547999993</v>
      </c>
      <c r="F53" s="44" t="str">
        <f t="shared" si="15"/>
        <v>N/A</v>
      </c>
      <c r="G53" s="47" t="s">
        <v>1745</v>
      </c>
      <c r="H53" s="44" t="str">
        <f t="shared" si="16"/>
        <v>N/A</v>
      </c>
      <c r="I53" s="12">
        <v>0.85929999999999995</v>
      </c>
      <c r="J53" s="12" t="s">
        <v>1745</v>
      </c>
      <c r="K53" s="45" t="s">
        <v>736</v>
      </c>
      <c r="L53" s="9" t="str">
        <f t="shared" si="13"/>
        <v>N/A</v>
      </c>
    </row>
    <row r="54" spans="1:12" ht="25.5" x14ac:dyDescent="0.2">
      <c r="A54" s="2" t="s">
        <v>1140</v>
      </c>
      <c r="B54" s="35" t="s">
        <v>213</v>
      </c>
      <c r="C54" s="47">
        <v>20540.209204999999</v>
      </c>
      <c r="D54" s="44" t="str">
        <f t="shared" si="14"/>
        <v>N/A</v>
      </c>
      <c r="E54" s="47">
        <v>17600.263158000002</v>
      </c>
      <c r="F54" s="44" t="str">
        <f t="shared" si="15"/>
        <v>N/A</v>
      </c>
      <c r="G54" s="47" t="s">
        <v>1745</v>
      </c>
      <c r="H54" s="44" t="str">
        <f t="shared" si="16"/>
        <v>N/A</v>
      </c>
      <c r="I54" s="12">
        <v>-14.3</v>
      </c>
      <c r="J54" s="12" t="s">
        <v>1745</v>
      </c>
      <c r="K54" s="45" t="s">
        <v>736</v>
      </c>
      <c r="L54" s="9" t="str">
        <f t="shared" si="13"/>
        <v>N/A</v>
      </c>
    </row>
    <row r="55" spans="1:12" ht="25.5" x14ac:dyDescent="0.2">
      <c r="A55" s="2" t="s">
        <v>1141</v>
      </c>
      <c r="B55" s="35" t="s">
        <v>213</v>
      </c>
      <c r="C55" s="47">
        <v>96610.826921</v>
      </c>
      <c r="D55" s="44" t="str">
        <f t="shared" si="14"/>
        <v>N/A</v>
      </c>
      <c r="E55" s="47">
        <v>69755.568847999995</v>
      </c>
      <c r="F55" s="44" t="str">
        <f t="shared" si="15"/>
        <v>N/A</v>
      </c>
      <c r="G55" s="47">
        <v>73366.464279000007</v>
      </c>
      <c r="H55" s="44" t="str">
        <f t="shared" si="16"/>
        <v>N/A</v>
      </c>
      <c r="I55" s="12">
        <v>-27.8</v>
      </c>
      <c r="J55" s="12">
        <v>5.1760000000000002</v>
      </c>
      <c r="K55" s="45" t="s">
        <v>736</v>
      </c>
      <c r="L55" s="9" t="str">
        <f t="shared" si="13"/>
        <v>Yes</v>
      </c>
    </row>
    <row r="56" spans="1:12" ht="25.5" x14ac:dyDescent="0.2">
      <c r="A56" s="2" t="s">
        <v>1142</v>
      </c>
      <c r="B56" s="35" t="s">
        <v>213</v>
      </c>
      <c r="C56" s="47" t="s">
        <v>1745</v>
      </c>
      <c r="D56" s="44" t="str">
        <f t="shared" si="14"/>
        <v>N/A</v>
      </c>
      <c r="E56" s="47" t="s">
        <v>1745</v>
      </c>
      <c r="F56" s="44" t="str">
        <f t="shared" si="15"/>
        <v>N/A</v>
      </c>
      <c r="G56" s="47" t="s">
        <v>1745</v>
      </c>
      <c r="H56" s="44" t="str">
        <f t="shared" si="16"/>
        <v>N/A</v>
      </c>
      <c r="I56" s="12" t="s">
        <v>1745</v>
      </c>
      <c r="J56" s="12" t="s">
        <v>1745</v>
      </c>
      <c r="K56" s="45" t="s">
        <v>736</v>
      </c>
      <c r="L56" s="9" t="str">
        <f t="shared" si="13"/>
        <v>N/A</v>
      </c>
    </row>
    <row r="57" spans="1:12" ht="25.5" x14ac:dyDescent="0.2">
      <c r="A57" s="2" t="s">
        <v>1143</v>
      </c>
      <c r="B57" s="35" t="s">
        <v>213</v>
      </c>
      <c r="C57" s="47" t="s">
        <v>1745</v>
      </c>
      <c r="D57" s="44" t="str">
        <f t="shared" si="14"/>
        <v>N/A</v>
      </c>
      <c r="E57" s="47" t="s">
        <v>1745</v>
      </c>
      <c r="F57" s="44" t="str">
        <f t="shared" si="15"/>
        <v>N/A</v>
      </c>
      <c r="G57" s="47" t="s">
        <v>1745</v>
      </c>
      <c r="H57" s="44" t="str">
        <f t="shared" si="16"/>
        <v>N/A</v>
      </c>
      <c r="I57" s="12" t="s">
        <v>1745</v>
      </c>
      <c r="J57" s="12" t="s">
        <v>1745</v>
      </c>
      <c r="K57" s="45" t="s">
        <v>736</v>
      </c>
      <c r="L57" s="9" t="str">
        <f t="shared" si="13"/>
        <v>N/A</v>
      </c>
    </row>
    <row r="58" spans="1:12" ht="25.5" x14ac:dyDescent="0.2">
      <c r="A58" s="2" t="s">
        <v>1144</v>
      </c>
      <c r="B58" s="35" t="s">
        <v>213</v>
      </c>
      <c r="C58" s="47" t="s">
        <v>1745</v>
      </c>
      <c r="D58" s="44" t="str">
        <f t="shared" si="14"/>
        <v>N/A</v>
      </c>
      <c r="E58" s="47" t="s">
        <v>1745</v>
      </c>
      <c r="F58" s="44" t="str">
        <f t="shared" si="15"/>
        <v>N/A</v>
      </c>
      <c r="G58" s="47" t="s">
        <v>1745</v>
      </c>
      <c r="H58" s="44" t="str">
        <f t="shared" si="16"/>
        <v>N/A</v>
      </c>
      <c r="I58" s="12" t="s">
        <v>1745</v>
      </c>
      <c r="J58" s="12" t="s">
        <v>1745</v>
      </c>
      <c r="K58" s="45" t="s">
        <v>736</v>
      </c>
      <c r="L58" s="9" t="str">
        <f t="shared" si="13"/>
        <v>N/A</v>
      </c>
    </row>
    <row r="59" spans="1:12" ht="25.5" x14ac:dyDescent="0.2">
      <c r="A59" s="2" t="s">
        <v>1145</v>
      </c>
      <c r="B59" s="35" t="s">
        <v>213</v>
      </c>
      <c r="C59" s="47" t="s">
        <v>1745</v>
      </c>
      <c r="D59" s="44" t="str">
        <f t="shared" si="14"/>
        <v>N/A</v>
      </c>
      <c r="E59" s="47" t="s">
        <v>1745</v>
      </c>
      <c r="F59" s="44" t="str">
        <f t="shared" si="15"/>
        <v>N/A</v>
      </c>
      <c r="G59" s="47" t="s">
        <v>1745</v>
      </c>
      <c r="H59" s="44" t="str">
        <f t="shared" si="16"/>
        <v>N/A</v>
      </c>
      <c r="I59" s="12" t="s">
        <v>1745</v>
      </c>
      <c r="J59" s="12" t="s">
        <v>1745</v>
      </c>
      <c r="K59" s="45" t="s">
        <v>736</v>
      </c>
      <c r="L59" s="9" t="str">
        <f t="shared" si="13"/>
        <v>N/A</v>
      </c>
    </row>
    <row r="60" spans="1:12" x14ac:dyDescent="0.2">
      <c r="A60" s="6" t="s">
        <v>356</v>
      </c>
      <c r="B60" s="35" t="s">
        <v>213</v>
      </c>
      <c r="C60" s="47">
        <v>1160322079</v>
      </c>
      <c r="D60" s="44" t="str">
        <f t="shared" si="14"/>
        <v>N/A</v>
      </c>
      <c r="E60" s="47">
        <v>886807503</v>
      </c>
      <c r="F60" s="44" t="str">
        <f t="shared" si="15"/>
        <v>N/A</v>
      </c>
      <c r="G60" s="47">
        <v>693626033</v>
      </c>
      <c r="H60" s="44" t="str">
        <f t="shared" si="16"/>
        <v>N/A</v>
      </c>
      <c r="I60" s="12">
        <v>-23.6</v>
      </c>
      <c r="J60" s="12">
        <v>-21.8</v>
      </c>
      <c r="K60" s="45" t="s">
        <v>736</v>
      </c>
      <c r="L60" s="9" t="str">
        <f t="shared" ref="L60:L70" si="17">IF(J60="Div by 0", "N/A", IF(K60="N/A","N/A", IF(J60&gt;VALUE(MID(K60,1,2)), "No", IF(J60&lt;-1*VALUE(MID(K60,1,2)), "No", "Yes"))))</f>
        <v>Yes</v>
      </c>
    </row>
    <row r="61" spans="1:12" ht="25.5" x14ac:dyDescent="0.2">
      <c r="A61" s="2" t="s">
        <v>1146</v>
      </c>
      <c r="B61" s="35" t="s">
        <v>213</v>
      </c>
      <c r="C61" s="47">
        <v>175493285</v>
      </c>
      <c r="D61" s="44" t="str">
        <f t="shared" si="14"/>
        <v>N/A</v>
      </c>
      <c r="E61" s="47">
        <v>182541313</v>
      </c>
      <c r="F61" s="44" t="str">
        <f t="shared" si="15"/>
        <v>N/A</v>
      </c>
      <c r="G61" s="47">
        <v>0</v>
      </c>
      <c r="H61" s="44" t="str">
        <f t="shared" si="16"/>
        <v>N/A</v>
      </c>
      <c r="I61" s="12">
        <v>4.016</v>
      </c>
      <c r="J61" s="12">
        <v>-100</v>
      </c>
      <c r="K61" s="45" t="s">
        <v>736</v>
      </c>
      <c r="L61" s="9" t="str">
        <f t="shared" si="17"/>
        <v>No</v>
      </c>
    </row>
    <row r="62" spans="1:12" x14ac:dyDescent="0.2">
      <c r="A62" s="2" t="s">
        <v>1147</v>
      </c>
      <c r="B62" s="35" t="s">
        <v>213</v>
      </c>
      <c r="C62" s="47">
        <v>0</v>
      </c>
      <c r="D62" s="44" t="str">
        <f t="shared" si="14"/>
        <v>N/A</v>
      </c>
      <c r="E62" s="47">
        <v>0</v>
      </c>
      <c r="F62" s="44" t="str">
        <f t="shared" si="15"/>
        <v>N/A</v>
      </c>
      <c r="G62" s="47">
        <v>0</v>
      </c>
      <c r="H62" s="44" t="str">
        <f t="shared" si="16"/>
        <v>N/A</v>
      </c>
      <c r="I62" s="12" t="s">
        <v>1745</v>
      </c>
      <c r="J62" s="12" t="s">
        <v>1745</v>
      </c>
      <c r="K62" s="45" t="s">
        <v>736</v>
      </c>
      <c r="L62" s="9" t="str">
        <f t="shared" si="17"/>
        <v>N/A</v>
      </c>
    </row>
    <row r="63" spans="1:12" ht="25.5" x14ac:dyDescent="0.2">
      <c r="A63" s="2" t="s">
        <v>1148</v>
      </c>
      <c r="B63" s="35" t="s">
        <v>213</v>
      </c>
      <c r="C63" s="47">
        <v>16303241</v>
      </c>
      <c r="D63" s="44" t="str">
        <f t="shared" si="14"/>
        <v>N/A</v>
      </c>
      <c r="E63" s="47">
        <v>22140436</v>
      </c>
      <c r="F63" s="44" t="str">
        <f t="shared" si="15"/>
        <v>N/A</v>
      </c>
      <c r="G63" s="47">
        <v>0</v>
      </c>
      <c r="H63" s="44" t="str">
        <f t="shared" si="16"/>
        <v>N/A</v>
      </c>
      <c r="I63" s="12">
        <v>35.799999999999997</v>
      </c>
      <c r="J63" s="12">
        <v>-100</v>
      </c>
      <c r="K63" s="45" t="s">
        <v>736</v>
      </c>
      <c r="L63" s="9" t="str">
        <f t="shared" si="17"/>
        <v>No</v>
      </c>
    </row>
    <row r="64" spans="1:12" ht="25.5" x14ac:dyDescent="0.2">
      <c r="A64" s="2" t="s">
        <v>1149</v>
      </c>
      <c r="B64" s="35" t="s">
        <v>213</v>
      </c>
      <c r="C64" s="47">
        <v>26378728</v>
      </c>
      <c r="D64" s="44" t="str">
        <f t="shared" si="14"/>
        <v>N/A</v>
      </c>
      <c r="E64" s="47">
        <v>26829134</v>
      </c>
      <c r="F64" s="44" t="str">
        <f t="shared" si="15"/>
        <v>N/A</v>
      </c>
      <c r="G64" s="47">
        <v>0</v>
      </c>
      <c r="H64" s="44" t="str">
        <f t="shared" si="16"/>
        <v>N/A</v>
      </c>
      <c r="I64" s="12">
        <v>1.7070000000000001</v>
      </c>
      <c r="J64" s="12">
        <v>-100</v>
      </c>
      <c r="K64" s="45" t="s">
        <v>736</v>
      </c>
      <c r="L64" s="9" t="str">
        <f t="shared" si="17"/>
        <v>No</v>
      </c>
    </row>
    <row r="65" spans="1:12" ht="25.5" x14ac:dyDescent="0.2">
      <c r="A65" s="2" t="s">
        <v>1150</v>
      </c>
      <c r="B65" s="35" t="s">
        <v>213</v>
      </c>
      <c r="C65" s="47">
        <v>2287924</v>
      </c>
      <c r="D65" s="44" t="str">
        <f t="shared" si="14"/>
        <v>N/A</v>
      </c>
      <c r="E65" s="47">
        <v>1526926</v>
      </c>
      <c r="F65" s="44" t="str">
        <f t="shared" si="15"/>
        <v>N/A</v>
      </c>
      <c r="G65" s="47">
        <v>0</v>
      </c>
      <c r="H65" s="44" t="str">
        <f t="shared" si="16"/>
        <v>N/A</v>
      </c>
      <c r="I65" s="12">
        <v>-33.299999999999997</v>
      </c>
      <c r="J65" s="12">
        <v>-100</v>
      </c>
      <c r="K65" s="45" t="s">
        <v>736</v>
      </c>
      <c r="L65" s="9" t="str">
        <f t="shared" si="17"/>
        <v>No</v>
      </c>
    </row>
    <row r="66" spans="1:12" ht="25.5" x14ac:dyDescent="0.2">
      <c r="A66" s="2" t="s">
        <v>1151</v>
      </c>
      <c r="B66" s="35" t="s">
        <v>213</v>
      </c>
      <c r="C66" s="47">
        <v>939858901</v>
      </c>
      <c r="D66" s="44" t="str">
        <f t="shared" si="14"/>
        <v>N/A</v>
      </c>
      <c r="E66" s="47">
        <v>653769694</v>
      </c>
      <c r="F66" s="44" t="str">
        <f t="shared" si="15"/>
        <v>N/A</v>
      </c>
      <c r="G66" s="47">
        <v>693626033</v>
      </c>
      <c r="H66" s="44" t="str">
        <f t="shared" si="16"/>
        <v>N/A</v>
      </c>
      <c r="I66" s="12">
        <v>-30.4</v>
      </c>
      <c r="J66" s="12">
        <v>6.0960000000000001</v>
      </c>
      <c r="K66" s="45" t="s">
        <v>736</v>
      </c>
      <c r="L66" s="9" t="str">
        <f t="shared" si="17"/>
        <v>Yes</v>
      </c>
    </row>
    <row r="67" spans="1:12" ht="25.5" x14ac:dyDescent="0.2">
      <c r="A67" s="2" t="s">
        <v>1152</v>
      </c>
      <c r="B67" s="35" t="s">
        <v>213</v>
      </c>
      <c r="C67" s="47">
        <v>0</v>
      </c>
      <c r="D67" s="44" t="str">
        <f t="shared" si="14"/>
        <v>N/A</v>
      </c>
      <c r="E67" s="47">
        <v>0</v>
      </c>
      <c r="F67" s="44" t="str">
        <f t="shared" si="15"/>
        <v>N/A</v>
      </c>
      <c r="G67" s="47">
        <v>0</v>
      </c>
      <c r="H67" s="44" t="str">
        <f t="shared" si="16"/>
        <v>N/A</v>
      </c>
      <c r="I67" s="12" t="s">
        <v>1745</v>
      </c>
      <c r="J67" s="12" t="s">
        <v>1745</v>
      </c>
      <c r="K67" s="45" t="s">
        <v>736</v>
      </c>
      <c r="L67" s="9" t="str">
        <f t="shared" si="17"/>
        <v>N/A</v>
      </c>
    </row>
    <row r="68" spans="1:12" ht="25.5" x14ac:dyDescent="0.2">
      <c r="A68" s="2" t="s">
        <v>1153</v>
      </c>
      <c r="B68" s="35" t="s">
        <v>213</v>
      </c>
      <c r="C68" s="47">
        <v>0</v>
      </c>
      <c r="D68" s="44" t="str">
        <f t="shared" si="14"/>
        <v>N/A</v>
      </c>
      <c r="E68" s="47">
        <v>0</v>
      </c>
      <c r="F68" s="44" t="str">
        <f t="shared" si="15"/>
        <v>N/A</v>
      </c>
      <c r="G68" s="47">
        <v>0</v>
      </c>
      <c r="H68" s="44" t="str">
        <f t="shared" si="16"/>
        <v>N/A</v>
      </c>
      <c r="I68" s="12" t="s">
        <v>1745</v>
      </c>
      <c r="J68" s="12" t="s">
        <v>1745</v>
      </c>
      <c r="K68" s="45" t="s">
        <v>736</v>
      </c>
      <c r="L68" s="9" t="str">
        <f t="shared" si="17"/>
        <v>N/A</v>
      </c>
    </row>
    <row r="69" spans="1:12" ht="25.5" x14ac:dyDescent="0.2">
      <c r="A69" s="2" t="s">
        <v>1154</v>
      </c>
      <c r="B69" s="35" t="s">
        <v>213</v>
      </c>
      <c r="C69" s="47">
        <v>0</v>
      </c>
      <c r="D69" s="44" t="str">
        <f t="shared" si="14"/>
        <v>N/A</v>
      </c>
      <c r="E69" s="47">
        <v>0</v>
      </c>
      <c r="F69" s="44" t="str">
        <f t="shared" si="15"/>
        <v>N/A</v>
      </c>
      <c r="G69" s="47">
        <v>0</v>
      </c>
      <c r="H69" s="44" t="str">
        <f t="shared" si="16"/>
        <v>N/A</v>
      </c>
      <c r="I69" s="12" t="s">
        <v>1745</v>
      </c>
      <c r="J69" s="12" t="s">
        <v>1745</v>
      </c>
      <c r="K69" s="45" t="s">
        <v>736</v>
      </c>
      <c r="L69" s="9" t="str">
        <f t="shared" si="17"/>
        <v>N/A</v>
      </c>
    </row>
    <row r="70" spans="1:12" ht="25.5" x14ac:dyDescent="0.2">
      <c r="A70" s="2" t="s">
        <v>1155</v>
      </c>
      <c r="B70" s="35" t="s">
        <v>213</v>
      </c>
      <c r="C70" s="47">
        <v>0</v>
      </c>
      <c r="D70" s="44" t="str">
        <f t="shared" si="14"/>
        <v>N/A</v>
      </c>
      <c r="E70" s="47">
        <v>0</v>
      </c>
      <c r="F70" s="44" t="str">
        <f t="shared" si="15"/>
        <v>N/A</v>
      </c>
      <c r="G70" s="47">
        <v>0</v>
      </c>
      <c r="H70" s="44" t="str">
        <f t="shared" si="16"/>
        <v>N/A</v>
      </c>
      <c r="I70" s="12" t="s">
        <v>1745</v>
      </c>
      <c r="J70" s="12" t="s">
        <v>1745</v>
      </c>
      <c r="K70" s="45" t="s">
        <v>736</v>
      </c>
      <c r="L70" s="9" t="str">
        <f t="shared" si="17"/>
        <v>N/A</v>
      </c>
    </row>
    <row r="71" spans="1:12" x14ac:dyDescent="0.2">
      <c r="A71" s="6" t="s">
        <v>1156</v>
      </c>
      <c r="B71" s="35" t="s">
        <v>213</v>
      </c>
      <c r="C71" s="47">
        <v>44285.411969000001</v>
      </c>
      <c r="D71" s="44" t="str">
        <f t="shared" si="14"/>
        <v>N/A</v>
      </c>
      <c r="E71" s="47">
        <v>34144.752156000002</v>
      </c>
      <c r="F71" s="44" t="str">
        <f t="shared" si="15"/>
        <v>N/A</v>
      </c>
      <c r="G71" s="47">
        <v>60876.429085000003</v>
      </c>
      <c r="H71" s="44" t="str">
        <f t="shared" si="16"/>
        <v>N/A</v>
      </c>
      <c r="I71" s="12">
        <v>-22.9</v>
      </c>
      <c r="J71" s="12">
        <v>78.290000000000006</v>
      </c>
      <c r="K71" s="45" t="s">
        <v>736</v>
      </c>
      <c r="L71" s="9" t="str">
        <f t="shared" ref="L71:L81" si="18">IF(J71="Div by 0", "N/A", IF(K71="N/A","N/A", IF(J71&gt;VALUE(MID(K71,1,2)), "No", IF(J71&lt;-1*VALUE(MID(K71,1,2)), "No", "Yes"))))</f>
        <v>No</v>
      </c>
    </row>
    <row r="72" spans="1:12" ht="25.5" x14ac:dyDescent="0.2">
      <c r="A72" s="2" t="s">
        <v>1157</v>
      </c>
      <c r="B72" s="35" t="s">
        <v>213</v>
      </c>
      <c r="C72" s="47">
        <v>12176.886275000001</v>
      </c>
      <c r="D72" s="44" t="str">
        <f t="shared" si="14"/>
        <v>N/A</v>
      </c>
      <c r="E72" s="47">
        <v>13047.052605000001</v>
      </c>
      <c r="F72" s="44" t="str">
        <f t="shared" si="15"/>
        <v>N/A</v>
      </c>
      <c r="G72" s="47" t="s">
        <v>1745</v>
      </c>
      <c r="H72" s="44" t="str">
        <f t="shared" si="16"/>
        <v>N/A</v>
      </c>
      <c r="I72" s="12">
        <v>7.1459999999999999</v>
      </c>
      <c r="J72" s="12" t="s">
        <v>1745</v>
      </c>
      <c r="K72" s="45" t="s">
        <v>736</v>
      </c>
      <c r="L72" s="9" t="str">
        <f t="shared" si="18"/>
        <v>N/A</v>
      </c>
    </row>
    <row r="73" spans="1:12" ht="25.5" x14ac:dyDescent="0.2">
      <c r="A73" s="2" t="s">
        <v>1158</v>
      </c>
      <c r="B73" s="35" t="s">
        <v>213</v>
      </c>
      <c r="C73" s="47" t="s">
        <v>1745</v>
      </c>
      <c r="D73" s="44" t="str">
        <f t="shared" si="14"/>
        <v>N/A</v>
      </c>
      <c r="E73" s="47" t="s">
        <v>1745</v>
      </c>
      <c r="F73" s="44" t="str">
        <f t="shared" si="15"/>
        <v>N/A</v>
      </c>
      <c r="G73" s="47" t="s">
        <v>1745</v>
      </c>
      <c r="H73" s="44" t="str">
        <f t="shared" si="16"/>
        <v>N/A</v>
      </c>
      <c r="I73" s="12" t="s">
        <v>1745</v>
      </c>
      <c r="J73" s="12" t="s">
        <v>1745</v>
      </c>
      <c r="K73" s="45" t="s">
        <v>736</v>
      </c>
      <c r="L73" s="9" t="str">
        <f t="shared" si="18"/>
        <v>N/A</v>
      </c>
    </row>
    <row r="74" spans="1:12" ht="25.5" x14ac:dyDescent="0.2">
      <c r="A74" s="2" t="s">
        <v>1159</v>
      </c>
      <c r="B74" s="35" t="s">
        <v>213</v>
      </c>
      <c r="C74" s="47">
        <v>51592.534809999997</v>
      </c>
      <c r="D74" s="44" t="str">
        <f t="shared" si="14"/>
        <v>N/A</v>
      </c>
      <c r="E74" s="47">
        <v>71420.761289999995</v>
      </c>
      <c r="F74" s="44" t="str">
        <f t="shared" si="15"/>
        <v>N/A</v>
      </c>
      <c r="G74" s="47" t="s">
        <v>1745</v>
      </c>
      <c r="H74" s="44" t="str">
        <f t="shared" si="16"/>
        <v>N/A</v>
      </c>
      <c r="I74" s="12">
        <v>38.43</v>
      </c>
      <c r="J74" s="12" t="s">
        <v>1745</v>
      </c>
      <c r="K74" s="45" t="s">
        <v>736</v>
      </c>
      <c r="L74" s="9" t="str">
        <f t="shared" si="18"/>
        <v>N/A</v>
      </c>
    </row>
    <row r="75" spans="1:12" ht="25.5" x14ac:dyDescent="0.2">
      <c r="A75" s="2" t="s">
        <v>1160</v>
      </c>
      <c r="B75" s="35" t="s">
        <v>213</v>
      </c>
      <c r="C75" s="47">
        <v>76905.912536000003</v>
      </c>
      <c r="D75" s="44" t="str">
        <f t="shared" si="14"/>
        <v>N/A</v>
      </c>
      <c r="E75" s="47">
        <v>79848.613094999993</v>
      </c>
      <c r="F75" s="44" t="str">
        <f t="shared" si="15"/>
        <v>N/A</v>
      </c>
      <c r="G75" s="47" t="s">
        <v>1745</v>
      </c>
      <c r="H75" s="44" t="str">
        <f t="shared" si="16"/>
        <v>N/A</v>
      </c>
      <c r="I75" s="12">
        <v>3.8260000000000001</v>
      </c>
      <c r="J75" s="12" t="s">
        <v>1745</v>
      </c>
      <c r="K75" s="45" t="s">
        <v>736</v>
      </c>
      <c r="L75" s="9" t="str">
        <f t="shared" si="18"/>
        <v>N/A</v>
      </c>
    </row>
    <row r="76" spans="1:12" ht="25.5" x14ac:dyDescent="0.2">
      <c r="A76" s="2" t="s">
        <v>1161</v>
      </c>
      <c r="B76" s="35" t="s">
        <v>213</v>
      </c>
      <c r="C76" s="47">
        <v>9572.9037657000008</v>
      </c>
      <c r="D76" s="44" t="str">
        <f t="shared" si="14"/>
        <v>N/A</v>
      </c>
      <c r="E76" s="47">
        <v>7305.8660287000002</v>
      </c>
      <c r="F76" s="44" t="str">
        <f t="shared" si="15"/>
        <v>N/A</v>
      </c>
      <c r="G76" s="47" t="s">
        <v>1745</v>
      </c>
      <c r="H76" s="44" t="str">
        <f t="shared" si="16"/>
        <v>N/A</v>
      </c>
      <c r="I76" s="12">
        <v>-23.7</v>
      </c>
      <c r="J76" s="12" t="s">
        <v>1745</v>
      </c>
      <c r="K76" s="45" t="s">
        <v>736</v>
      </c>
      <c r="L76" s="9" t="str">
        <f t="shared" si="18"/>
        <v>N/A</v>
      </c>
    </row>
    <row r="77" spans="1:12" ht="25.5" x14ac:dyDescent="0.2">
      <c r="A77" s="2" t="s">
        <v>1162</v>
      </c>
      <c r="B77" s="35" t="s">
        <v>213</v>
      </c>
      <c r="C77" s="47">
        <v>86296.841520999995</v>
      </c>
      <c r="D77" s="44" t="str">
        <f t="shared" si="14"/>
        <v>N/A</v>
      </c>
      <c r="E77" s="47">
        <v>58760.533345000003</v>
      </c>
      <c r="F77" s="44" t="str">
        <f t="shared" si="15"/>
        <v>N/A</v>
      </c>
      <c r="G77" s="47">
        <v>60876.429085000003</v>
      </c>
      <c r="H77" s="44" t="str">
        <f t="shared" si="16"/>
        <v>N/A</v>
      </c>
      <c r="I77" s="12">
        <v>-31.9</v>
      </c>
      <c r="J77" s="12">
        <v>3.601</v>
      </c>
      <c r="K77" s="45" t="s">
        <v>736</v>
      </c>
      <c r="L77" s="9" t="str">
        <f t="shared" si="18"/>
        <v>Yes</v>
      </c>
    </row>
    <row r="78" spans="1:12" ht="25.5" x14ac:dyDescent="0.2">
      <c r="A78" s="2" t="s">
        <v>1163</v>
      </c>
      <c r="B78" s="35" t="s">
        <v>213</v>
      </c>
      <c r="C78" s="47" t="s">
        <v>1745</v>
      </c>
      <c r="D78" s="44" t="str">
        <f t="shared" si="14"/>
        <v>N/A</v>
      </c>
      <c r="E78" s="47" t="s">
        <v>1745</v>
      </c>
      <c r="F78" s="44" t="str">
        <f t="shared" si="15"/>
        <v>N/A</v>
      </c>
      <c r="G78" s="47" t="s">
        <v>1745</v>
      </c>
      <c r="H78" s="44" t="str">
        <f t="shared" si="16"/>
        <v>N/A</v>
      </c>
      <c r="I78" s="12" t="s">
        <v>1745</v>
      </c>
      <c r="J78" s="12" t="s">
        <v>1745</v>
      </c>
      <c r="K78" s="45" t="s">
        <v>736</v>
      </c>
      <c r="L78" s="9" t="str">
        <f t="shared" si="18"/>
        <v>N/A</v>
      </c>
    </row>
    <row r="79" spans="1:12" ht="25.5" x14ac:dyDescent="0.2">
      <c r="A79" s="2" t="s">
        <v>1164</v>
      </c>
      <c r="B79" s="35" t="s">
        <v>213</v>
      </c>
      <c r="C79" s="47" t="s">
        <v>1745</v>
      </c>
      <c r="D79" s="44" t="str">
        <f t="shared" si="14"/>
        <v>N/A</v>
      </c>
      <c r="E79" s="47" t="s">
        <v>1745</v>
      </c>
      <c r="F79" s="44" t="str">
        <f t="shared" si="15"/>
        <v>N/A</v>
      </c>
      <c r="G79" s="47" t="s">
        <v>1745</v>
      </c>
      <c r="H79" s="44" t="str">
        <f t="shared" si="16"/>
        <v>N/A</v>
      </c>
      <c r="I79" s="12" t="s">
        <v>1745</v>
      </c>
      <c r="J79" s="12" t="s">
        <v>1745</v>
      </c>
      <c r="K79" s="45" t="s">
        <v>736</v>
      </c>
      <c r="L79" s="9" t="str">
        <f t="shared" si="18"/>
        <v>N/A</v>
      </c>
    </row>
    <row r="80" spans="1:12" ht="25.5" x14ac:dyDescent="0.2">
      <c r="A80" s="2" t="s">
        <v>1165</v>
      </c>
      <c r="B80" s="35" t="s">
        <v>213</v>
      </c>
      <c r="C80" s="47" t="s">
        <v>1745</v>
      </c>
      <c r="D80" s="44" t="str">
        <f t="shared" si="14"/>
        <v>N/A</v>
      </c>
      <c r="E80" s="47" t="s">
        <v>1745</v>
      </c>
      <c r="F80" s="44" t="str">
        <f t="shared" si="15"/>
        <v>N/A</v>
      </c>
      <c r="G80" s="47" t="s">
        <v>1745</v>
      </c>
      <c r="H80" s="44" t="str">
        <f t="shared" si="16"/>
        <v>N/A</v>
      </c>
      <c r="I80" s="12" t="s">
        <v>1745</v>
      </c>
      <c r="J80" s="12" t="s">
        <v>1745</v>
      </c>
      <c r="K80" s="45" t="s">
        <v>736</v>
      </c>
      <c r="L80" s="9" t="str">
        <f t="shared" si="18"/>
        <v>N/A</v>
      </c>
    </row>
    <row r="81" spans="1:12" ht="25.5" x14ac:dyDescent="0.2">
      <c r="A81" s="2" t="s">
        <v>1166</v>
      </c>
      <c r="B81" s="35" t="s">
        <v>213</v>
      </c>
      <c r="C81" s="47" t="s">
        <v>1745</v>
      </c>
      <c r="D81" s="44" t="str">
        <f t="shared" si="14"/>
        <v>N/A</v>
      </c>
      <c r="E81" s="47" t="s">
        <v>1745</v>
      </c>
      <c r="F81" s="44" t="str">
        <f t="shared" si="15"/>
        <v>N/A</v>
      </c>
      <c r="G81" s="47" t="s">
        <v>1745</v>
      </c>
      <c r="H81" s="44" t="str">
        <f t="shared" si="16"/>
        <v>N/A</v>
      </c>
      <c r="I81" s="12" t="s">
        <v>1745</v>
      </c>
      <c r="J81" s="12" t="s">
        <v>1745</v>
      </c>
      <c r="K81" s="45" t="s">
        <v>736</v>
      </c>
      <c r="L81" s="9" t="str">
        <f t="shared" si="18"/>
        <v>N/A</v>
      </c>
    </row>
    <row r="82" spans="1:12" x14ac:dyDescent="0.2">
      <c r="A82" s="2" t="s">
        <v>357</v>
      </c>
      <c r="B82" s="35" t="s">
        <v>213</v>
      </c>
      <c r="C82" s="47">
        <v>1160710661</v>
      </c>
      <c r="D82" s="44" t="str">
        <f t="shared" si="14"/>
        <v>N/A</v>
      </c>
      <c r="E82" s="47">
        <v>888609393</v>
      </c>
      <c r="F82" s="44" t="str">
        <f t="shared" si="15"/>
        <v>N/A</v>
      </c>
      <c r="G82" s="47">
        <v>942646653</v>
      </c>
      <c r="H82" s="44" t="str">
        <f t="shared" si="16"/>
        <v>N/A</v>
      </c>
      <c r="I82" s="12">
        <v>-23.4</v>
      </c>
      <c r="J82" s="12">
        <v>6.0810000000000004</v>
      </c>
      <c r="K82" s="45" t="s">
        <v>736</v>
      </c>
      <c r="L82" s="9" t="str">
        <f t="shared" ref="L82:L138" si="19">IF(J82="Div by 0", "N/A", IF(K82="N/A","N/A", IF(J82&gt;VALUE(MID(K82,1,2)), "No", IF(J82&lt;-1*VALUE(MID(K82,1,2)), "No", "Yes"))))</f>
        <v>Yes</v>
      </c>
    </row>
    <row r="83" spans="1:12" x14ac:dyDescent="0.2">
      <c r="A83" s="2" t="s">
        <v>363</v>
      </c>
      <c r="B83" s="35" t="s">
        <v>213</v>
      </c>
      <c r="C83" s="36">
        <v>24280</v>
      </c>
      <c r="D83" s="44" t="str">
        <f t="shared" ref="D83:D114" si="20">IF($B83="N/A","N/A",IF(C83&gt;10,"No",IF(C83&lt;-10,"No","Yes")))</f>
        <v>N/A</v>
      </c>
      <c r="E83" s="36">
        <v>24941</v>
      </c>
      <c r="F83" s="44" t="str">
        <f t="shared" ref="F83:F114" si="21">IF($B83="N/A","N/A",IF(E83&gt;10,"No",IF(E83&lt;-10,"No","Yes")))</f>
        <v>N/A</v>
      </c>
      <c r="G83" s="36">
        <v>25456</v>
      </c>
      <c r="H83" s="44" t="str">
        <f t="shared" ref="H83:H114" si="22">IF($B83="N/A","N/A",IF(G83&gt;10,"No",IF(G83&lt;-10,"No","Yes")))</f>
        <v>N/A</v>
      </c>
      <c r="I83" s="12">
        <v>2.722</v>
      </c>
      <c r="J83" s="12">
        <v>2.0649999999999999</v>
      </c>
      <c r="K83" s="45" t="s">
        <v>736</v>
      </c>
      <c r="L83" s="9" t="str">
        <f t="shared" si="19"/>
        <v>Yes</v>
      </c>
    </row>
    <row r="84" spans="1:12" x14ac:dyDescent="0.2">
      <c r="A84" s="2" t="s">
        <v>358</v>
      </c>
      <c r="B84" s="35" t="s">
        <v>213</v>
      </c>
      <c r="C84" s="47">
        <v>47805.216679999998</v>
      </c>
      <c r="D84" s="44" t="str">
        <f t="shared" si="20"/>
        <v>N/A</v>
      </c>
      <c r="E84" s="47">
        <v>35628.458882999999</v>
      </c>
      <c r="F84" s="44" t="str">
        <f t="shared" si="21"/>
        <v>N/A</v>
      </c>
      <c r="G84" s="47">
        <v>37030.431058000002</v>
      </c>
      <c r="H84" s="44" t="str">
        <f t="shared" si="22"/>
        <v>N/A</v>
      </c>
      <c r="I84" s="12">
        <v>-25.5</v>
      </c>
      <c r="J84" s="12">
        <v>3.9350000000000001</v>
      </c>
      <c r="K84" s="45" t="s">
        <v>736</v>
      </c>
      <c r="L84" s="9" t="str">
        <f t="shared" si="19"/>
        <v>Yes</v>
      </c>
    </row>
    <row r="85" spans="1:12" ht="25.5" x14ac:dyDescent="0.2">
      <c r="A85" s="2" t="s">
        <v>1167</v>
      </c>
      <c r="B85" s="35" t="s">
        <v>213</v>
      </c>
      <c r="C85" s="47">
        <v>27489916</v>
      </c>
      <c r="D85" s="44" t="str">
        <f t="shared" si="20"/>
        <v>N/A</v>
      </c>
      <c r="E85" s="47">
        <v>31378877</v>
      </c>
      <c r="F85" s="44" t="str">
        <f t="shared" si="21"/>
        <v>N/A</v>
      </c>
      <c r="G85" s="47">
        <v>29750937</v>
      </c>
      <c r="H85" s="44" t="str">
        <f t="shared" si="22"/>
        <v>N/A</v>
      </c>
      <c r="I85" s="12">
        <v>14.15</v>
      </c>
      <c r="J85" s="12">
        <v>-5.19</v>
      </c>
      <c r="K85" s="45" t="s">
        <v>736</v>
      </c>
      <c r="L85" s="9" t="str">
        <f t="shared" si="19"/>
        <v>Yes</v>
      </c>
    </row>
    <row r="86" spans="1:12" x14ac:dyDescent="0.2">
      <c r="A86" s="2" t="s">
        <v>726</v>
      </c>
      <c r="B86" s="35" t="s">
        <v>213</v>
      </c>
      <c r="C86" s="36">
        <v>22323</v>
      </c>
      <c r="D86" s="44" t="str">
        <f t="shared" si="20"/>
        <v>N/A</v>
      </c>
      <c r="E86" s="36">
        <v>24128</v>
      </c>
      <c r="F86" s="44" t="str">
        <f t="shared" si="21"/>
        <v>N/A</v>
      </c>
      <c r="G86" s="36">
        <v>23817</v>
      </c>
      <c r="H86" s="44" t="str">
        <f t="shared" si="22"/>
        <v>N/A</v>
      </c>
      <c r="I86" s="12">
        <v>8.0860000000000003</v>
      </c>
      <c r="J86" s="12">
        <v>-1.29</v>
      </c>
      <c r="K86" s="45" t="s">
        <v>736</v>
      </c>
      <c r="L86" s="9" t="str">
        <f t="shared" si="19"/>
        <v>Yes</v>
      </c>
    </row>
    <row r="87" spans="1:12" ht="25.5" x14ac:dyDescent="0.2">
      <c r="A87" s="2" t="s">
        <v>1168</v>
      </c>
      <c r="B87" s="35" t="s">
        <v>213</v>
      </c>
      <c r="C87" s="47">
        <v>1231.4615418999999</v>
      </c>
      <c r="D87" s="44" t="str">
        <f t="shared" si="20"/>
        <v>N/A</v>
      </c>
      <c r="E87" s="47">
        <v>1300.5171170000001</v>
      </c>
      <c r="F87" s="44" t="str">
        <f t="shared" si="21"/>
        <v>N/A</v>
      </c>
      <c r="G87" s="47">
        <v>1249.1471217999999</v>
      </c>
      <c r="H87" s="44" t="str">
        <f t="shared" si="22"/>
        <v>N/A</v>
      </c>
      <c r="I87" s="12">
        <v>5.6079999999999997</v>
      </c>
      <c r="J87" s="12">
        <v>-3.95</v>
      </c>
      <c r="K87" s="45" t="s">
        <v>736</v>
      </c>
      <c r="L87" s="9" t="str">
        <f t="shared" si="19"/>
        <v>Yes</v>
      </c>
    </row>
    <row r="88" spans="1:12" ht="25.5" x14ac:dyDescent="0.2">
      <c r="A88" s="2" t="s">
        <v>1169</v>
      </c>
      <c r="B88" s="35" t="s">
        <v>213</v>
      </c>
      <c r="C88" s="47">
        <v>489796210</v>
      </c>
      <c r="D88" s="44" t="str">
        <f t="shared" si="20"/>
        <v>N/A</v>
      </c>
      <c r="E88" s="47">
        <v>529986342</v>
      </c>
      <c r="F88" s="44" t="str">
        <f t="shared" si="21"/>
        <v>N/A</v>
      </c>
      <c r="G88" s="47">
        <v>556337378</v>
      </c>
      <c r="H88" s="44" t="str">
        <f t="shared" si="22"/>
        <v>N/A</v>
      </c>
      <c r="I88" s="12">
        <v>8.2050000000000001</v>
      </c>
      <c r="J88" s="12">
        <v>4.9720000000000004</v>
      </c>
      <c r="K88" s="45" t="s">
        <v>736</v>
      </c>
      <c r="L88" s="9" t="str">
        <f t="shared" si="19"/>
        <v>Yes</v>
      </c>
    </row>
    <row r="89" spans="1:12" x14ac:dyDescent="0.2">
      <c r="A89" s="2" t="s">
        <v>727</v>
      </c>
      <c r="B89" s="35" t="s">
        <v>213</v>
      </c>
      <c r="C89" s="36">
        <v>10644</v>
      </c>
      <c r="D89" s="44" t="str">
        <f t="shared" si="20"/>
        <v>N/A</v>
      </c>
      <c r="E89" s="36">
        <v>10969</v>
      </c>
      <c r="F89" s="44" t="str">
        <f t="shared" si="21"/>
        <v>N/A</v>
      </c>
      <c r="G89" s="36">
        <v>11279</v>
      </c>
      <c r="H89" s="44" t="str">
        <f t="shared" si="22"/>
        <v>N/A</v>
      </c>
      <c r="I89" s="12">
        <v>3.0529999999999999</v>
      </c>
      <c r="J89" s="12">
        <v>2.8260000000000001</v>
      </c>
      <c r="K89" s="45" t="s">
        <v>736</v>
      </c>
      <c r="L89" s="9" t="str">
        <f t="shared" si="19"/>
        <v>Yes</v>
      </c>
    </row>
    <row r="90" spans="1:12" ht="25.5" x14ac:dyDescent="0.2">
      <c r="A90" s="2" t="s">
        <v>1170</v>
      </c>
      <c r="B90" s="35" t="s">
        <v>213</v>
      </c>
      <c r="C90" s="47">
        <v>46016.179067999998</v>
      </c>
      <c r="D90" s="44" t="str">
        <f t="shared" si="20"/>
        <v>N/A</v>
      </c>
      <c r="E90" s="47">
        <v>48316.741908999997</v>
      </c>
      <c r="F90" s="44" t="str">
        <f t="shared" si="21"/>
        <v>N/A</v>
      </c>
      <c r="G90" s="47">
        <v>49325.062328</v>
      </c>
      <c r="H90" s="44" t="str">
        <f t="shared" si="22"/>
        <v>N/A</v>
      </c>
      <c r="I90" s="12">
        <v>4.9989999999999997</v>
      </c>
      <c r="J90" s="12">
        <v>2.0870000000000002</v>
      </c>
      <c r="K90" s="45" t="s">
        <v>736</v>
      </c>
      <c r="L90" s="9" t="str">
        <f t="shared" si="19"/>
        <v>Yes</v>
      </c>
    </row>
    <row r="91" spans="1:12" ht="25.5" x14ac:dyDescent="0.2">
      <c r="A91" s="2" t="s">
        <v>1171</v>
      </c>
      <c r="B91" s="35" t="s">
        <v>213</v>
      </c>
      <c r="C91" s="47">
        <v>5053135</v>
      </c>
      <c r="D91" s="44" t="str">
        <f t="shared" si="20"/>
        <v>N/A</v>
      </c>
      <c r="E91" s="47">
        <v>3114603</v>
      </c>
      <c r="F91" s="44" t="str">
        <f t="shared" si="21"/>
        <v>N/A</v>
      </c>
      <c r="G91" s="47">
        <v>2796855</v>
      </c>
      <c r="H91" s="44" t="str">
        <f t="shared" si="22"/>
        <v>N/A</v>
      </c>
      <c r="I91" s="12">
        <v>-38.4</v>
      </c>
      <c r="J91" s="12">
        <v>-10.199999999999999</v>
      </c>
      <c r="K91" s="45" t="s">
        <v>736</v>
      </c>
      <c r="L91" s="9" t="str">
        <f t="shared" si="19"/>
        <v>Yes</v>
      </c>
    </row>
    <row r="92" spans="1:12" x14ac:dyDescent="0.2">
      <c r="A92" s="2" t="s">
        <v>728</v>
      </c>
      <c r="B92" s="35" t="s">
        <v>213</v>
      </c>
      <c r="C92" s="36">
        <v>583</v>
      </c>
      <c r="D92" s="44" t="str">
        <f t="shared" si="20"/>
        <v>N/A</v>
      </c>
      <c r="E92" s="36">
        <v>515</v>
      </c>
      <c r="F92" s="44" t="str">
        <f t="shared" si="21"/>
        <v>N/A</v>
      </c>
      <c r="G92" s="36">
        <v>481</v>
      </c>
      <c r="H92" s="44" t="str">
        <f t="shared" si="22"/>
        <v>N/A</v>
      </c>
      <c r="I92" s="12">
        <v>-11.7</v>
      </c>
      <c r="J92" s="12">
        <v>-6.6</v>
      </c>
      <c r="K92" s="45" t="s">
        <v>736</v>
      </c>
      <c r="L92" s="9" t="str">
        <f t="shared" si="19"/>
        <v>Yes</v>
      </c>
    </row>
    <row r="93" spans="1:12" ht="25.5" x14ac:dyDescent="0.2">
      <c r="A93" s="2" t="s">
        <v>1172</v>
      </c>
      <c r="B93" s="35" t="s">
        <v>213</v>
      </c>
      <c r="C93" s="47">
        <v>8667.4699827999993</v>
      </c>
      <c r="D93" s="44" t="str">
        <f t="shared" si="20"/>
        <v>N/A</v>
      </c>
      <c r="E93" s="47">
        <v>6047.7728155000004</v>
      </c>
      <c r="F93" s="44" t="str">
        <f t="shared" si="21"/>
        <v>N/A</v>
      </c>
      <c r="G93" s="47">
        <v>5814.6673596999999</v>
      </c>
      <c r="H93" s="44" t="str">
        <f t="shared" si="22"/>
        <v>N/A</v>
      </c>
      <c r="I93" s="12">
        <v>-30.2</v>
      </c>
      <c r="J93" s="12">
        <v>-3.85</v>
      </c>
      <c r="K93" s="45" t="s">
        <v>736</v>
      </c>
      <c r="L93" s="9" t="str">
        <f t="shared" si="19"/>
        <v>Yes</v>
      </c>
    </row>
    <row r="94" spans="1:12" x14ac:dyDescent="0.2">
      <c r="A94" s="2" t="s">
        <v>1173</v>
      </c>
      <c r="B94" s="35" t="s">
        <v>213</v>
      </c>
      <c r="C94" s="47">
        <v>129958956</v>
      </c>
      <c r="D94" s="44" t="str">
        <f t="shared" si="20"/>
        <v>N/A</v>
      </c>
      <c r="E94" s="47">
        <v>134851890</v>
      </c>
      <c r="F94" s="44" t="str">
        <f t="shared" si="21"/>
        <v>N/A</v>
      </c>
      <c r="G94" s="47">
        <v>146425663</v>
      </c>
      <c r="H94" s="44" t="str">
        <f t="shared" si="22"/>
        <v>N/A</v>
      </c>
      <c r="I94" s="12">
        <v>3.7650000000000001</v>
      </c>
      <c r="J94" s="12">
        <v>8.5830000000000002</v>
      </c>
      <c r="K94" s="45" t="s">
        <v>736</v>
      </c>
      <c r="L94" s="9" t="str">
        <f t="shared" si="19"/>
        <v>Yes</v>
      </c>
    </row>
    <row r="95" spans="1:12" x14ac:dyDescent="0.2">
      <c r="A95" s="2" t="s">
        <v>729</v>
      </c>
      <c r="B95" s="35" t="s">
        <v>213</v>
      </c>
      <c r="C95" s="36">
        <v>6990</v>
      </c>
      <c r="D95" s="44" t="str">
        <f t="shared" si="20"/>
        <v>N/A</v>
      </c>
      <c r="E95" s="36">
        <v>7231</v>
      </c>
      <c r="F95" s="44" t="str">
        <f t="shared" si="21"/>
        <v>N/A</v>
      </c>
      <c r="G95" s="36">
        <v>7576</v>
      </c>
      <c r="H95" s="44" t="str">
        <f t="shared" si="22"/>
        <v>N/A</v>
      </c>
      <c r="I95" s="12">
        <v>3.448</v>
      </c>
      <c r="J95" s="12">
        <v>4.7709999999999999</v>
      </c>
      <c r="K95" s="45" t="s">
        <v>736</v>
      </c>
      <c r="L95" s="9" t="str">
        <f t="shared" si="19"/>
        <v>Yes</v>
      </c>
    </row>
    <row r="96" spans="1:12" x14ac:dyDescent="0.2">
      <c r="A96" s="2" t="s">
        <v>1174</v>
      </c>
      <c r="B96" s="35" t="s">
        <v>213</v>
      </c>
      <c r="C96" s="47">
        <v>18592.125322</v>
      </c>
      <c r="D96" s="44" t="str">
        <f t="shared" si="20"/>
        <v>N/A</v>
      </c>
      <c r="E96" s="47">
        <v>18649.134282999999</v>
      </c>
      <c r="F96" s="44" t="str">
        <f t="shared" si="21"/>
        <v>N/A</v>
      </c>
      <c r="G96" s="47">
        <v>19327.569034</v>
      </c>
      <c r="H96" s="44" t="str">
        <f t="shared" si="22"/>
        <v>N/A</v>
      </c>
      <c r="I96" s="12">
        <v>0.30659999999999998</v>
      </c>
      <c r="J96" s="12">
        <v>3.6379999999999999</v>
      </c>
      <c r="K96" s="45" t="s">
        <v>736</v>
      </c>
      <c r="L96" s="9" t="str">
        <f t="shared" si="19"/>
        <v>Yes</v>
      </c>
    </row>
    <row r="97" spans="1:12" x14ac:dyDescent="0.2">
      <c r="A97" s="2" t="s">
        <v>1175</v>
      </c>
      <c r="B97" s="35" t="s">
        <v>213</v>
      </c>
      <c r="C97" s="47">
        <v>15754375</v>
      </c>
      <c r="D97" s="44" t="str">
        <f t="shared" si="20"/>
        <v>N/A</v>
      </c>
      <c r="E97" s="47">
        <v>21792007</v>
      </c>
      <c r="F97" s="44" t="str">
        <f t="shared" si="21"/>
        <v>N/A</v>
      </c>
      <c r="G97" s="47">
        <v>30255051</v>
      </c>
      <c r="H97" s="44" t="str">
        <f t="shared" si="22"/>
        <v>N/A</v>
      </c>
      <c r="I97" s="12">
        <v>38.32</v>
      </c>
      <c r="J97" s="12">
        <v>38.840000000000003</v>
      </c>
      <c r="K97" s="45" t="s">
        <v>736</v>
      </c>
      <c r="L97" s="9" t="str">
        <f t="shared" si="19"/>
        <v>No</v>
      </c>
    </row>
    <row r="98" spans="1:12" x14ac:dyDescent="0.2">
      <c r="A98" s="2" t="s">
        <v>518</v>
      </c>
      <c r="B98" s="35" t="s">
        <v>213</v>
      </c>
      <c r="C98" s="36">
        <v>1793</v>
      </c>
      <c r="D98" s="44" t="str">
        <f t="shared" si="20"/>
        <v>N/A</v>
      </c>
      <c r="E98" s="36">
        <v>1645</v>
      </c>
      <c r="F98" s="44" t="str">
        <f t="shared" si="21"/>
        <v>N/A</v>
      </c>
      <c r="G98" s="36">
        <v>1589</v>
      </c>
      <c r="H98" s="44" t="str">
        <f t="shared" si="22"/>
        <v>N/A</v>
      </c>
      <c r="I98" s="12">
        <v>-8.25</v>
      </c>
      <c r="J98" s="12">
        <v>-3.4</v>
      </c>
      <c r="K98" s="45" t="s">
        <v>736</v>
      </c>
      <c r="L98" s="9" t="str">
        <f t="shared" si="19"/>
        <v>Yes</v>
      </c>
    </row>
    <row r="99" spans="1:12" x14ac:dyDescent="0.2">
      <c r="A99" s="2" t="s">
        <v>1176</v>
      </c>
      <c r="B99" s="35" t="s">
        <v>213</v>
      </c>
      <c r="C99" s="47">
        <v>8786.6006692999999</v>
      </c>
      <c r="D99" s="44" t="str">
        <f t="shared" si="20"/>
        <v>N/A</v>
      </c>
      <c r="E99" s="47">
        <v>13247.420668999999</v>
      </c>
      <c r="F99" s="44" t="str">
        <f t="shared" si="21"/>
        <v>N/A</v>
      </c>
      <c r="G99" s="47">
        <v>19040.308999000001</v>
      </c>
      <c r="H99" s="44" t="str">
        <f t="shared" si="22"/>
        <v>N/A</v>
      </c>
      <c r="I99" s="12">
        <v>50.77</v>
      </c>
      <c r="J99" s="12">
        <v>43.73</v>
      </c>
      <c r="K99" s="45" t="s">
        <v>736</v>
      </c>
      <c r="L99" s="9" t="str">
        <f t="shared" si="19"/>
        <v>No</v>
      </c>
    </row>
    <row r="100" spans="1:12" ht="25.5" x14ac:dyDescent="0.2">
      <c r="A100" s="2" t="s">
        <v>1177</v>
      </c>
      <c r="B100" s="35" t="s">
        <v>213</v>
      </c>
      <c r="C100" s="47">
        <v>2228333</v>
      </c>
      <c r="D100" s="44" t="str">
        <f t="shared" si="20"/>
        <v>N/A</v>
      </c>
      <c r="E100" s="47">
        <v>2942949</v>
      </c>
      <c r="F100" s="44" t="str">
        <f t="shared" si="21"/>
        <v>N/A</v>
      </c>
      <c r="G100" s="47">
        <v>3695032</v>
      </c>
      <c r="H100" s="44" t="str">
        <f t="shared" si="22"/>
        <v>N/A</v>
      </c>
      <c r="I100" s="12">
        <v>32.07</v>
      </c>
      <c r="J100" s="12">
        <v>25.56</v>
      </c>
      <c r="K100" s="45" t="s">
        <v>736</v>
      </c>
      <c r="L100" s="9" t="str">
        <f t="shared" si="19"/>
        <v>Yes</v>
      </c>
    </row>
    <row r="101" spans="1:12" x14ac:dyDescent="0.2">
      <c r="A101" s="2" t="s">
        <v>519</v>
      </c>
      <c r="B101" s="35" t="s">
        <v>213</v>
      </c>
      <c r="C101" s="36">
        <v>1623</v>
      </c>
      <c r="D101" s="44" t="str">
        <f t="shared" si="20"/>
        <v>N/A</v>
      </c>
      <c r="E101" s="36">
        <v>2090</v>
      </c>
      <c r="F101" s="44" t="str">
        <f t="shared" si="21"/>
        <v>N/A</v>
      </c>
      <c r="G101" s="36">
        <v>2463</v>
      </c>
      <c r="H101" s="44" t="str">
        <f t="shared" si="22"/>
        <v>N/A</v>
      </c>
      <c r="I101" s="12">
        <v>28.77</v>
      </c>
      <c r="J101" s="12">
        <v>17.850000000000001</v>
      </c>
      <c r="K101" s="45" t="s">
        <v>736</v>
      </c>
      <c r="L101" s="9" t="str">
        <f t="shared" si="19"/>
        <v>Yes</v>
      </c>
    </row>
    <row r="102" spans="1:12" ht="25.5" x14ac:dyDescent="0.2">
      <c r="A102" s="2" t="s">
        <v>1178</v>
      </c>
      <c r="B102" s="35" t="s">
        <v>213</v>
      </c>
      <c r="C102" s="47">
        <v>1372.9716573999999</v>
      </c>
      <c r="D102" s="44" t="str">
        <f t="shared" si="20"/>
        <v>N/A</v>
      </c>
      <c r="E102" s="47">
        <v>1408.1095694000001</v>
      </c>
      <c r="F102" s="44" t="str">
        <f t="shared" si="21"/>
        <v>N/A</v>
      </c>
      <c r="G102" s="47">
        <v>1500.2159968000001</v>
      </c>
      <c r="H102" s="44" t="str">
        <f t="shared" si="22"/>
        <v>N/A</v>
      </c>
      <c r="I102" s="12">
        <v>2.5590000000000002</v>
      </c>
      <c r="J102" s="12">
        <v>6.5410000000000004</v>
      </c>
      <c r="K102" s="45" t="s">
        <v>736</v>
      </c>
      <c r="L102" s="9" t="str">
        <f t="shared" si="19"/>
        <v>Yes</v>
      </c>
    </row>
    <row r="103" spans="1:12" ht="25.5" x14ac:dyDescent="0.2">
      <c r="A103" s="65" t="s">
        <v>1179</v>
      </c>
      <c r="B103" s="35" t="s">
        <v>213</v>
      </c>
      <c r="C103" s="47">
        <v>0</v>
      </c>
      <c r="D103" s="44" t="str">
        <f t="shared" si="20"/>
        <v>N/A</v>
      </c>
      <c r="E103" s="47">
        <v>0</v>
      </c>
      <c r="F103" s="44" t="str">
        <f t="shared" si="21"/>
        <v>N/A</v>
      </c>
      <c r="G103" s="47">
        <v>0</v>
      </c>
      <c r="H103" s="44" t="str">
        <f t="shared" si="22"/>
        <v>N/A</v>
      </c>
      <c r="I103" s="12" t="s">
        <v>1745</v>
      </c>
      <c r="J103" s="12" t="s">
        <v>1745</v>
      </c>
      <c r="K103" s="45" t="s">
        <v>736</v>
      </c>
      <c r="L103" s="9" t="str">
        <f t="shared" si="19"/>
        <v>N/A</v>
      </c>
    </row>
    <row r="104" spans="1:12" ht="25.5" x14ac:dyDescent="0.2">
      <c r="A104" s="2" t="s">
        <v>520</v>
      </c>
      <c r="B104" s="35" t="s">
        <v>213</v>
      </c>
      <c r="C104" s="36">
        <v>0</v>
      </c>
      <c r="D104" s="44" t="str">
        <f t="shared" si="20"/>
        <v>N/A</v>
      </c>
      <c r="E104" s="36">
        <v>0</v>
      </c>
      <c r="F104" s="44" t="str">
        <f t="shared" si="21"/>
        <v>N/A</v>
      </c>
      <c r="G104" s="36">
        <v>0</v>
      </c>
      <c r="H104" s="44" t="str">
        <f t="shared" si="22"/>
        <v>N/A</v>
      </c>
      <c r="I104" s="12" t="s">
        <v>1745</v>
      </c>
      <c r="J104" s="12" t="s">
        <v>1745</v>
      </c>
      <c r="K104" s="45" t="s">
        <v>736</v>
      </c>
      <c r="L104" s="9" t="str">
        <f t="shared" si="19"/>
        <v>N/A</v>
      </c>
    </row>
    <row r="105" spans="1:12" ht="25.5" x14ac:dyDescent="0.2">
      <c r="A105" s="2" t="s">
        <v>1180</v>
      </c>
      <c r="B105" s="35" t="s">
        <v>213</v>
      </c>
      <c r="C105" s="47" t="s">
        <v>1745</v>
      </c>
      <c r="D105" s="44" t="str">
        <f t="shared" si="20"/>
        <v>N/A</v>
      </c>
      <c r="E105" s="47" t="s">
        <v>1745</v>
      </c>
      <c r="F105" s="44" t="str">
        <f t="shared" si="21"/>
        <v>N/A</v>
      </c>
      <c r="G105" s="47" t="s">
        <v>1745</v>
      </c>
      <c r="H105" s="44" t="str">
        <f t="shared" si="22"/>
        <v>N/A</v>
      </c>
      <c r="I105" s="12" t="s">
        <v>1745</v>
      </c>
      <c r="J105" s="12" t="s">
        <v>1745</v>
      </c>
      <c r="K105" s="45" t="s">
        <v>736</v>
      </c>
      <c r="L105" s="9" t="str">
        <f t="shared" si="19"/>
        <v>N/A</v>
      </c>
    </row>
    <row r="106" spans="1:12" ht="25.5" x14ac:dyDescent="0.2">
      <c r="A106" s="2" t="s">
        <v>1181</v>
      </c>
      <c r="B106" s="35" t="s">
        <v>213</v>
      </c>
      <c r="C106" s="47">
        <v>103118081</v>
      </c>
      <c r="D106" s="44" t="str">
        <f t="shared" si="20"/>
        <v>N/A</v>
      </c>
      <c r="E106" s="47">
        <v>109502684</v>
      </c>
      <c r="F106" s="44" t="str">
        <f t="shared" si="21"/>
        <v>N/A</v>
      </c>
      <c r="G106" s="47">
        <v>115287743</v>
      </c>
      <c r="H106" s="44" t="str">
        <f t="shared" si="22"/>
        <v>N/A</v>
      </c>
      <c r="I106" s="12">
        <v>6.1920000000000002</v>
      </c>
      <c r="J106" s="12">
        <v>5.2830000000000004</v>
      </c>
      <c r="K106" s="45" t="s">
        <v>736</v>
      </c>
      <c r="L106" s="9" t="str">
        <f t="shared" si="19"/>
        <v>Yes</v>
      </c>
    </row>
    <row r="107" spans="1:12" x14ac:dyDescent="0.2">
      <c r="A107" s="2" t="s">
        <v>521</v>
      </c>
      <c r="B107" s="35" t="s">
        <v>213</v>
      </c>
      <c r="C107" s="36">
        <v>8880</v>
      </c>
      <c r="D107" s="44" t="str">
        <f t="shared" si="20"/>
        <v>N/A</v>
      </c>
      <c r="E107" s="36">
        <v>9139</v>
      </c>
      <c r="F107" s="44" t="str">
        <f t="shared" si="21"/>
        <v>N/A</v>
      </c>
      <c r="G107" s="36">
        <v>9224</v>
      </c>
      <c r="H107" s="44" t="str">
        <f t="shared" si="22"/>
        <v>N/A</v>
      </c>
      <c r="I107" s="12">
        <v>2.9169999999999998</v>
      </c>
      <c r="J107" s="12">
        <v>0.93010000000000004</v>
      </c>
      <c r="K107" s="45" t="s">
        <v>736</v>
      </c>
      <c r="L107" s="9" t="str">
        <f t="shared" si="19"/>
        <v>Yes</v>
      </c>
    </row>
    <row r="108" spans="1:12" ht="25.5" x14ac:dyDescent="0.2">
      <c r="A108" s="2" t="s">
        <v>1182</v>
      </c>
      <c r="B108" s="35" t="s">
        <v>213</v>
      </c>
      <c r="C108" s="47">
        <v>11612.396509</v>
      </c>
      <c r="D108" s="44" t="str">
        <f t="shared" si="20"/>
        <v>N/A</v>
      </c>
      <c r="E108" s="47">
        <v>11981.910931</v>
      </c>
      <c r="F108" s="44" t="str">
        <f t="shared" si="21"/>
        <v>N/A</v>
      </c>
      <c r="G108" s="47">
        <v>12498.671184000001</v>
      </c>
      <c r="H108" s="44" t="str">
        <f t="shared" si="22"/>
        <v>N/A</v>
      </c>
      <c r="I108" s="12">
        <v>3.1819999999999999</v>
      </c>
      <c r="J108" s="12">
        <v>4.3129999999999997</v>
      </c>
      <c r="K108" s="45" t="s">
        <v>736</v>
      </c>
      <c r="L108" s="9" t="str">
        <f t="shared" si="19"/>
        <v>Yes</v>
      </c>
    </row>
    <row r="109" spans="1:12" ht="25.5" x14ac:dyDescent="0.2">
      <c r="A109" s="2" t="s">
        <v>1183</v>
      </c>
      <c r="B109" s="35" t="s">
        <v>213</v>
      </c>
      <c r="C109" s="47">
        <v>6752490</v>
      </c>
      <c r="D109" s="44" t="str">
        <f t="shared" si="20"/>
        <v>N/A</v>
      </c>
      <c r="E109" s="47">
        <v>6020729</v>
      </c>
      <c r="F109" s="44" t="str">
        <f t="shared" si="21"/>
        <v>N/A</v>
      </c>
      <c r="G109" s="47">
        <v>5752537</v>
      </c>
      <c r="H109" s="44" t="str">
        <f t="shared" si="22"/>
        <v>N/A</v>
      </c>
      <c r="I109" s="12">
        <v>-10.8</v>
      </c>
      <c r="J109" s="12">
        <v>-4.45</v>
      </c>
      <c r="K109" s="45" t="s">
        <v>736</v>
      </c>
      <c r="L109" s="9" t="str">
        <f t="shared" si="19"/>
        <v>Yes</v>
      </c>
    </row>
    <row r="110" spans="1:12" x14ac:dyDescent="0.2">
      <c r="A110" s="2" t="s">
        <v>522</v>
      </c>
      <c r="B110" s="35" t="s">
        <v>213</v>
      </c>
      <c r="C110" s="36">
        <v>1857</v>
      </c>
      <c r="D110" s="44" t="str">
        <f t="shared" si="20"/>
        <v>N/A</v>
      </c>
      <c r="E110" s="36">
        <v>1814</v>
      </c>
      <c r="F110" s="44" t="str">
        <f t="shared" si="21"/>
        <v>N/A</v>
      </c>
      <c r="G110" s="36">
        <v>1589</v>
      </c>
      <c r="H110" s="44" t="str">
        <f t="shared" si="22"/>
        <v>N/A</v>
      </c>
      <c r="I110" s="12">
        <v>-2.3199999999999998</v>
      </c>
      <c r="J110" s="12">
        <v>-12.4</v>
      </c>
      <c r="K110" s="45" t="s">
        <v>736</v>
      </c>
      <c r="L110" s="9" t="str">
        <f t="shared" si="19"/>
        <v>Yes</v>
      </c>
    </row>
    <row r="111" spans="1:12" ht="25.5" x14ac:dyDescent="0.2">
      <c r="A111" s="2" t="s">
        <v>1184</v>
      </c>
      <c r="B111" s="35" t="s">
        <v>213</v>
      </c>
      <c r="C111" s="47">
        <v>3636.2358642999998</v>
      </c>
      <c r="D111" s="44" t="str">
        <f t="shared" si="20"/>
        <v>N/A</v>
      </c>
      <c r="E111" s="47">
        <v>3319.0347299</v>
      </c>
      <c r="F111" s="44" t="str">
        <f t="shared" si="21"/>
        <v>N/A</v>
      </c>
      <c r="G111" s="47">
        <v>3620.2246696000002</v>
      </c>
      <c r="H111" s="44" t="str">
        <f t="shared" si="22"/>
        <v>N/A</v>
      </c>
      <c r="I111" s="12">
        <v>-8.7200000000000006</v>
      </c>
      <c r="J111" s="12">
        <v>9.0749999999999993</v>
      </c>
      <c r="K111" s="45" t="s">
        <v>736</v>
      </c>
      <c r="L111" s="9" t="str">
        <f t="shared" si="19"/>
        <v>Yes</v>
      </c>
    </row>
    <row r="112" spans="1:12" ht="25.5" x14ac:dyDescent="0.2">
      <c r="A112" s="2" t="s">
        <v>1185</v>
      </c>
      <c r="B112" s="35" t="s">
        <v>213</v>
      </c>
      <c r="C112" s="47">
        <v>11192582</v>
      </c>
      <c r="D112" s="44" t="str">
        <f t="shared" si="20"/>
        <v>N/A</v>
      </c>
      <c r="E112" s="47">
        <v>17654206</v>
      </c>
      <c r="F112" s="44" t="str">
        <f t="shared" si="21"/>
        <v>N/A</v>
      </c>
      <c r="G112" s="47">
        <v>17624304</v>
      </c>
      <c r="H112" s="44" t="str">
        <f t="shared" si="22"/>
        <v>N/A</v>
      </c>
      <c r="I112" s="12">
        <v>57.73</v>
      </c>
      <c r="J112" s="12">
        <v>-0.16900000000000001</v>
      </c>
      <c r="K112" s="45" t="s">
        <v>736</v>
      </c>
      <c r="L112" s="9" t="str">
        <f t="shared" si="19"/>
        <v>Yes</v>
      </c>
    </row>
    <row r="113" spans="1:12" ht="25.5" x14ac:dyDescent="0.2">
      <c r="A113" s="2" t="s">
        <v>523</v>
      </c>
      <c r="B113" s="35" t="s">
        <v>213</v>
      </c>
      <c r="C113" s="36">
        <v>764</v>
      </c>
      <c r="D113" s="44" t="str">
        <f t="shared" si="20"/>
        <v>N/A</v>
      </c>
      <c r="E113" s="36">
        <v>901</v>
      </c>
      <c r="F113" s="44" t="str">
        <f t="shared" si="21"/>
        <v>N/A</v>
      </c>
      <c r="G113" s="36">
        <v>997</v>
      </c>
      <c r="H113" s="44" t="str">
        <f t="shared" si="22"/>
        <v>N/A</v>
      </c>
      <c r="I113" s="12">
        <v>17.93</v>
      </c>
      <c r="J113" s="12">
        <v>10.65</v>
      </c>
      <c r="K113" s="45" t="s">
        <v>736</v>
      </c>
      <c r="L113" s="9" t="str">
        <f t="shared" si="19"/>
        <v>Yes</v>
      </c>
    </row>
    <row r="114" spans="1:12" ht="25.5" x14ac:dyDescent="0.2">
      <c r="A114" s="2" t="s">
        <v>1186</v>
      </c>
      <c r="B114" s="35" t="s">
        <v>213</v>
      </c>
      <c r="C114" s="47">
        <v>14649.97644</v>
      </c>
      <c r="D114" s="44" t="str">
        <f t="shared" si="20"/>
        <v>N/A</v>
      </c>
      <c r="E114" s="47">
        <v>19594.013319000002</v>
      </c>
      <c r="F114" s="44" t="str">
        <f t="shared" si="21"/>
        <v>N/A</v>
      </c>
      <c r="G114" s="47">
        <v>17677.336007999998</v>
      </c>
      <c r="H114" s="44" t="str">
        <f t="shared" si="22"/>
        <v>N/A</v>
      </c>
      <c r="I114" s="12">
        <v>33.75</v>
      </c>
      <c r="J114" s="12">
        <v>-9.7799999999999994</v>
      </c>
      <c r="K114" s="45" t="s">
        <v>736</v>
      </c>
      <c r="L114" s="9" t="str">
        <f t="shared" si="19"/>
        <v>Yes</v>
      </c>
    </row>
    <row r="115" spans="1:12" ht="25.5" x14ac:dyDescent="0.2">
      <c r="A115" s="2" t="s">
        <v>1187</v>
      </c>
      <c r="B115" s="35" t="s">
        <v>213</v>
      </c>
      <c r="C115" s="47">
        <v>9009425</v>
      </c>
      <c r="D115" s="44" t="str">
        <f t="shared" ref="D115:D146" si="23">IF($B115="N/A","N/A",IF(C115&gt;10,"No",IF(C115&lt;-10,"No","Yes")))</f>
        <v>N/A</v>
      </c>
      <c r="E115" s="47">
        <v>7730414</v>
      </c>
      <c r="F115" s="44" t="str">
        <f t="shared" ref="F115:F146" si="24">IF($B115="N/A","N/A",IF(E115&gt;10,"No",IF(E115&lt;-10,"No","Yes")))</f>
        <v>N/A</v>
      </c>
      <c r="G115" s="47">
        <v>7959006</v>
      </c>
      <c r="H115" s="44" t="str">
        <f t="shared" ref="H115:H146" si="25">IF($B115="N/A","N/A",IF(G115&gt;10,"No",IF(G115&lt;-10,"No","Yes")))</f>
        <v>N/A</v>
      </c>
      <c r="I115" s="12">
        <v>-14.2</v>
      </c>
      <c r="J115" s="12">
        <v>2.9569999999999999</v>
      </c>
      <c r="K115" s="45" t="s">
        <v>736</v>
      </c>
      <c r="L115" s="9" t="str">
        <f t="shared" si="19"/>
        <v>Yes</v>
      </c>
    </row>
    <row r="116" spans="1:12" ht="25.5" x14ac:dyDescent="0.2">
      <c r="A116" s="2" t="s">
        <v>524</v>
      </c>
      <c r="B116" s="35" t="s">
        <v>213</v>
      </c>
      <c r="C116" s="36">
        <v>366</v>
      </c>
      <c r="D116" s="44" t="str">
        <f t="shared" si="23"/>
        <v>N/A</v>
      </c>
      <c r="E116" s="36">
        <v>381</v>
      </c>
      <c r="F116" s="44" t="str">
        <f t="shared" si="24"/>
        <v>N/A</v>
      </c>
      <c r="G116" s="36">
        <v>376</v>
      </c>
      <c r="H116" s="44" t="str">
        <f t="shared" si="25"/>
        <v>N/A</v>
      </c>
      <c r="I116" s="12">
        <v>4.0979999999999999</v>
      </c>
      <c r="J116" s="12">
        <v>-1.31</v>
      </c>
      <c r="K116" s="45" t="s">
        <v>736</v>
      </c>
      <c r="L116" s="9" t="str">
        <f t="shared" si="19"/>
        <v>Yes</v>
      </c>
    </row>
    <row r="117" spans="1:12" ht="25.5" x14ac:dyDescent="0.2">
      <c r="A117" s="2" t="s">
        <v>1188</v>
      </c>
      <c r="B117" s="35" t="s">
        <v>213</v>
      </c>
      <c r="C117" s="47">
        <v>24615.915301000001</v>
      </c>
      <c r="D117" s="44" t="str">
        <f t="shared" si="23"/>
        <v>N/A</v>
      </c>
      <c r="E117" s="47">
        <v>20289.800524999999</v>
      </c>
      <c r="F117" s="44" t="str">
        <f t="shared" si="24"/>
        <v>N/A</v>
      </c>
      <c r="G117" s="47">
        <v>21167.569148999999</v>
      </c>
      <c r="H117" s="44" t="str">
        <f t="shared" si="25"/>
        <v>N/A</v>
      </c>
      <c r="I117" s="12">
        <v>-17.600000000000001</v>
      </c>
      <c r="J117" s="12">
        <v>4.3259999999999996</v>
      </c>
      <c r="K117" s="45" t="s">
        <v>736</v>
      </c>
      <c r="L117" s="9" t="str">
        <f t="shared" si="19"/>
        <v>Yes</v>
      </c>
    </row>
    <row r="118" spans="1:12" ht="25.5" x14ac:dyDescent="0.2">
      <c r="A118" s="2" t="s">
        <v>1189</v>
      </c>
      <c r="B118" s="35" t="s">
        <v>213</v>
      </c>
      <c r="C118" s="47">
        <v>10666252</v>
      </c>
      <c r="D118" s="44" t="str">
        <f t="shared" si="23"/>
        <v>N/A</v>
      </c>
      <c r="E118" s="47">
        <v>11550573</v>
      </c>
      <c r="F118" s="44" t="str">
        <f t="shared" si="24"/>
        <v>N/A</v>
      </c>
      <c r="G118" s="47">
        <v>11541529</v>
      </c>
      <c r="H118" s="44" t="str">
        <f t="shared" si="25"/>
        <v>N/A</v>
      </c>
      <c r="I118" s="12">
        <v>8.2910000000000004</v>
      </c>
      <c r="J118" s="12">
        <v>-7.8E-2</v>
      </c>
      <c r="K118" s="45" t="s">
        <v>736</v>
      </c>
      <c r="L118" s="9" t="str">
        <f t="shared" si="19"/>
        <v>Yes</v>
      </c>
    </row>
    <row r="119" spans="1:12" ht="25.5" x14ac:dyDescent="0.2">
      <c r="A119" s="2" t="s">
        <v>525</v>
      </c>
      <c r="B119" s="35" t="s">
        <v>213</v>
      </c>
      <c r="C119" s="36">
        <v>1138</v>
      </c>
      <c r="D119" s="44" t="str">
        <f t="shared" si="23"/>
        <v>N/A</v>
      </c>
      <c r="E119" s="36">
        <v>1336</v>
      </c>
      <c r="F119" s="44" t="str">
        <f t="shared" si="24"/>
        <v>N/A</v>
      </c>
      <c r="G119" s="36">
        <v>1396</v>
      </c>
      <c r="H119" s="44" t="str">
        <f t="shared" si="25"/>
        <v>N/A</v>
      </c>
      <c r="I119" s="12">
        <v>17.399999999999999</v>
      </c>
      <c r="J119" s="12">
        <v>4.4909999999999997</v>
      </c>
      <c r="K119" s="45" t="s">
        <v>736</v>
      </c>
      <c r="L119" s="9" t="str">
        <f t="shared" si="19"/>
        <v>Yes</v>
      </c>
    </row>
    <row r="120" spans="1:12" ht="25.5" x14ac:dyDescent="0.2">
      <c r="A120" s="2" t="s">
        <v>1190</v>
      </c>
      <c r="B120" s="35" t="s">
        <v>213</v>
      </c>
      <c r="C120" s="47">
        <v>9372.8049209000001</v>
      </c>
      <c r="D120" s="44" t="str">
        <f t="shared" si="23"/>
        <v>N/A</v>
      </c>
      <c r="E120" s="47">
        <v>8645.6384730999998</v>
      </c>
      <c r="F120" s="44" t="str">
        <f t="shared" si="24"/>
        <v>N/A</v>
      </c>
      <c r="G120" s="47">
        <v>8267.5709169000002</v>
      </c>
      <c r="H120" s="44" t="str">
        <f t="shared" si="25"/>
        <v>N/A</v>
      </c>
      <c r="I120" s="12">
        <v>-7.76</v>
      </c>
      <c r="J120" s="12">
        <v>-4.37</v>
      </c>
      <c r="K120" s="45" t="s">
        <v>736</v>
      </c>
      <c r="L120" s="9" t="str">
        <f t="shared" si="19"/>
        <v>Yes</v>
      </c>
    </row>
    <row r="121" spans="1:12" ht="25.5" x14ac:dyDescent="0.2">
      <c r="A121" s="2" t="s">
        <v>1191</v>
      </c>
      <c r="B121" s="35" t="s">
        <v>213</v>
      </c>
      <c r="C121" s="47">
        <v>2030870</v>
      </c>
      <c r="D121" s="44" t="str">
        <f t="shared" si="23"/>
        <v>N/A</v>
      </c>
      <c r="E121" s="47">
        <v>1829185</v>
      </c>
      <c r="F121" s="44" t="str">
        <f t="shared" si="24"/>
        <v>N/A</v>
      </c>
      <c r="G121" s="47">
        <v>1423051</v>
      </c>
      <c r="H121" s="44" t="str">
        <f t="shared" si="25"/>
        <v>N/A</v>
      </c>
      <c r="I121" s="12">
        <v>-9.93</v>
      </c>
      <c r="J121" s="12">
        <v>-22.2</v>
      </c>
      <c r="K121" s="45" t="s">
        <v>736</v>
      </c>
      <c r="L121" s="9" t="str">
        <f t="shared" si="19"/>
        <v>Yes</v>
      </c>
    </row>
    <row r="122" spans="1:12" x14ac:dyDescent="0.2">
      <c r="A122" s="2" t="s">
        <v>526</v>
      </c>
      <c r="B122" s="35" t="s">
        <v>213</v>
      </c>
      <c r="C122" s="36">
        <v>237</v>
      </c>
      <c r="D122" s="44" t="str">
        <f t="shared" si="23"/>
        <v>N/A</v>
      </c>
      <c r="E122" s="36">
        <v>228</v>
      </c>
      <c r="F122" s="44" t="str">
        <f t="shared" si="24"/>
        <v>N/A</v>
      </c>
      <c r="G122" s="36">
        <v>233</v>
      </c>
      <c r="H122" s="44" t="str">
        <f t="shared" si="25"/>
        <v>N/A</v>
      </c>
      <c r="I122" s="12">
        <v>-3.8</v>
      </c>
      <c r="J122" s="12">
        <v>2.1930000000000001</v>
      </c>
      <c r="K122" s="45" t="s">
        <v>736</v>
      </c>
      <c r="L122" s="9" t="str">
        <f t="shared" si="19"/>
        <v>Yes</v>
      </c>
    </row>
    <row r="123" spans="1:12" ht="25.5" x14ac:dyDescent="0.2">
      <c r="A123" s="2" t="s">
        <v>1192</v>
      </c>
      <c r="B123" s="35" t="s">
        <v>213</v>
      </c>
      <c r="C123" s="47">
        <v>8569.0717299999997</v>
      </c>
      <c r="D123" s="44" t="str">
        <f t="shared" si="23"/>
        <v>N/A</v>
      </c>
      <c r="E123" s="47">
        <v>8022.7412280999997</v>
      </c>
      <c r="F123" s="44" t="str">
        <f t="shared" si="24"/>
        <v>N/A</v>
      </c>
      <c r="G123" s="47">
        <v>6107.5150215000003</v>
      </c>
      <c r="H123" s="44" t="str">
        <f t="shared" si="25"/>
        <v>N/A</v>
      </c>
      <c r="I123" s="12">
        <v>-6.38</v>
      </c>
      <c r="J123" s="12">
        <v>-23.9</v>
      </c>
      <c r="K123" s="45" t="s">
        <v>736</v>
      </c>
      <c r="L123" s="9" t="str">
        <f t="shared" si="19"/>
        <v>Yes</v>
      </c>
    </row>
    <row r="124" spans="1:12" ht="25.5" x14ac:dyDescent="0.2">
      <c r="A124" s="2" t="s">
        <v>1193</v>
      </c>
      <c r="B124" s="35" t="s">
        <v>213</v>
      </c>
      <c r="C124" s="47">
        <v>3389080</v>
      </c>
      <c r="D124" s="44" t="str">
        <f t="shared" si="23"/>
        <v>N/A</v>
      </c>
      <c r="E124" s="47">
        <v>3516829</v>
      </c>
      <c r="F124" s="44" t="str">
        <f t="shared" si="24"/>
        <v>N/A</v>
      </c>
      <c r="G124" s="47">
        <v>3869322</v>
      </c>
      <c r="H124" s="44" t="str">
        <f t="shared" si="25"/>
        <v>N/A</v>
      </c>
      <c r="I124" s="12">
        <v>3.7690000000000001</v>
      </c>
      <c r="J124" s="12">
        <v>10.02</v>
      </c>
      <c r="K124" s="45" t="s">
        <v>736</v>
      </c>
      <c r="L124" s="9" t="str">
        <f t="shared" si="19"/>
        <v>Yes</v>
      </c>
    </row>
    <row r="125" spans="1:12" ht="25.5" x14ac:dyDescent="0.2">
      <c r="A125" s="2" t="s">
        <v>527</v>
      </c>
      <c r="B125" s="35" t="s">
        <v>213</v>
      </c>
      <c r="C125" s="36">
        <v>5184</v>
      </c>
      <c r="D125" s="44" t="str">
        <f t="shared" si="23"/>
        <v>N/A</v>
      </c>
      <c r="E125" s="36">
        <v>5550</v>
      </c>
      <c r="F125" s="44" t="str">
        <f t="shared" si="24"/>
        <v>N/A</v>
      </c>
      <c r="G125" s="36">
        <v>6082</v>
      </c>
      <c r="H125" s="44" t="str">
        <f t="shared" si="25"/>
        <v>N/A</v>
      </c>
      <c r="I125" s="12">
        <v>7.06</v>
      </c>
      <c r="J125" s="12">
        <v>9.5860000000000003</v>
      </c>
      <c r="K125" s="45" t="s">
        <v>736</v>
      </c>
      <c r="L125" s="9" t="str">
        <f t="shared" si="19"/>
        <v>Yes</v>
      </c>
    </row>
    <row r="126" spans="1:12" ht="25.5" x14ac:dyDescent="0.2">
      <c r="A126" s="2" t="s">
        <v>1194</v>
      </c>
      <c r="B126" s="35" t="s">
        <v>213</v>
      </c>
      <c r="C126" s="47">
        <v>653.75771605</v>
      </c>
      <c r="D126" s="44" t="str">
        <f t="shared" si="23"/>
        <v>N/A</v>
      </c>
      <c r="E126" s="47">
        <v>633.66288287999998</v>
      </c>
      <c r="F126" s="44" t="str">
        <f t="shared" si="24"/>
        <v>N/A</v>
      </c>
      <c r="G126" s="47">
        <v>636.19237093000004</v>
      </c>
      <c r="H126" s="44" t="str">
        <f t="shared" si="25"/>
        <v>N/A</v>
      </c>
      <c r="I126" s="12">
        <v>-3.07</v>
      </c>
      <c r="J126" s="12">
        <v>0.3992</v>
      </c>
      <c r="K126" s="45" t="s">
        <v>736</v>
      </c>
      <c r="L126" s="9" t="str">
        <f t="shared" si="19"/>
        <v>Yes</v>
      </c>
    </row>
    <row r="127" spans="1:12" ht="25.5" x14ac:dyDescent="0.2">
      <c r="A127" s="2" t="s">
        <v>1195</v>
      </c>
      <c r="B127" s="35" t="s">
        <v>213</v>
      </c>
      <c r="C127" s="47">
        <v>261342</v>
      </c>
      <c r="D127" s="44" t="str">
        <f t="shared" si="23"/>
        <v>N/A</v>
      </c>
      <c r="E127" s="47">
        <v>357575</v>
      </c>
      <c r="F127" s="44" t="str">
        <f t="shared" si="24"/>
        <v>N/A</v>
      </c>
      <c r="G127" s="47">
        <v>342654</v>
      </c>
      <c r="H127" s="44" t="str">
        <f t="shared" si="25"/>
        <v>N/A</v>
      </c>
      <c r="I127" s="12">
        <v>36.82</v>
      </c>
      <c r="J127" s="12">
        <v>-4.17</v>
      </c>
      <c r="K127" s="45" t="s">
        <v>736</v>
      </c>
      <c r="L127" s="9" t="str">
        <f t="shared" si="19"/>
        <v>Yes</v>
      </c>
    </row>
    <row r="128" spans="1:12" x14ac:dyDescent="0.2">
      <c r="A128" s="2" t="s">
        <v>528</v>
      </c>
      <c r="B128" s="35" t="s">
        <v>213</v>
      </c>
      <c r="C128" s="36">
        <v>381</v>
      </c>
      <c r="D128" s="44" t="str">
        <f t="shared" si="23"/>
        <v>N/A</v>
      </c>
      <c r="E128" s="36">
        <v>445</v>
      </c>
      <c r="F128" s="44" t="str">
        <f t="shared" si="24"/>
        <v>N/A</v>
      </c>
      <c r="G128" s="36">
        <v>482</v>
      </c>
      <c r="H128" s="44" t="str">
        <f t="shared" si="25"/>
        <v>N/A</v>
      </c>
      <c r="I128" s="12">
        <v>16.8</v>
      </c>
      <c r="J128" s="12">
        <v>8.3149999999999995</v>
      </c>
      <c r="K128" s="45" t="s">
        <v>736</v>
      </c>
      <c r="L128" s="9" t="str">
        <f t="shared" si="19"/>
        <v>Yes</v>
      </c>
    </row>
    <row r="129" spans="1:12" ht="25.5" x14ac:dyDescent="0.2">
      <c r="A129" s="2" t="s">
        <v>1196</v>
      </c>
      <c r="B129" s="35" t="s">
        <v>213</v>
      </c>
      <c r="C129" s="47">
        <v>685.93700787</v>
      </c>
      <c r="D129" s="44" t="str">
        <f t="shared" si="23"/>
        <v>N/A</v>
      </c>
      <c r="E129" s="47">
        <v>803.53932583999995</v>
      </c>
      <c r="F129" s="44" t="str">
        <f t="shared" si="24"/>
        <v>N/A</v>
      </c>
      <c r="G129" s="47">
        <v>710.90041494000002</v>
      </c>
      <c r="H129" s="44" t="str">
        <f t="shared" si="25"/>
        <v>N/A</v>
      </c>
      <c r="I129" s="12">
        <v>17.14</v>
      </c>
      <c r="J129" s="12">
        <v>-11.5</v>
      </c>
      <c r="K129" s="45" t="s">
        <v>736</v>
      </c>
      <c r="L129" s="9" t="str">
        <f t="shared" si="19"/>
        <v>Yes</v>
      </c>
    </row>
    <row r="130" spans="1:12" ht="25.5" x14ac:dyDescent="0.2">
      <c r="A130" s="2" t="s">
        <v>1197</v>
      </c>
      <c r="B130" s="35" t="s">
        <v>213</v>
      </c>
      <c r="C130" s="47">
        <v>18937</v>
      </c>
      <c r="D130" s="44" t="str">
        <f t="shared" si="23"/>
        <v>N/A</v>
      </c>
      <c r="E130" s="47">
        <v>34646</v>
      </c>
      <c r="F130" s="44" t="str">
        <f t="shared" si="24"/>
        <v>N/A</v>
      </c>
      <c r="G130" s="47">
        <v>53938</v>
      </c>
      <c r="H130" s="44" t="str">
        <f t="shared" si="25"/>
        <v>N/A</v>
      </c>
      <c r="I130" s="12">
        <v>82.95</v>
      </c>
      <c r="J130" s="12">
        <v>55.68</v>
      </c>
      <c r="K130" s="45" t="s">
        <v>736</v>
      </c>
      <c r="L130" s="9" t="str">
        <f t="shared" si="19"/>
        <v>No</v>
      </c>
    </row>
    <row r="131" spans="1:12" ht="25.5" x14ac:dyDescent="0.2">
      <c r="A131" s="2" t="s">
        <v>529</v>
      </c>
      <c r="B131" s="35" t="s">
        <v>213</v>
      </c>
      <c r="C131" s="36">
        <v>15</v>
      </c>
      <c r="D131" s="44" t="str">
        <f t="shared" si="23"/>
        <v>N/A</v>
      </c>
      <c r="E131" s="36">
        <v>26</v>
      </c>
      <c r="F131" s="44" t="str">
        <f t="shared" si="24"/>
        <v>N/A</v>
      </c>
      <c r="G131" s="36">
        <v>48</v>
      </c>
      <c r="H131" s="44" t="str">
        <f t="shared" si="25"/>
        <v>N/A</v>
      </c>
      <c r="I131" s="12">
        <v>73.33</v>
      </c>
      <c r="J131" s="12">
        <v>84.62</v>
      </c>
      <c r="K131" s="45" t="s">
        <v>736</v>
      </c>
      <c r="L131" s="9" t="str">
        <f t="shared" si="19"/>
        <v>No</v>
      </c>
    </row>
    <row r="132" spans="1:12" ht="25.5" x14ac:dyDescent="0.2">
      <c r="A132" s="2" t="s">
        <v>1198</v>
      </c>
      <c r="B132" s="35" t="s">
        <v>213</v>
      </c>
      <c r="C132" s="47">
        <v>1262.4666666999999</v>
      </c>
      <c r="D132" s="44" t="str">
        <f t="shared" si="23"/>
        <v>N/A</v>
      </c>
      <c r="E132" s="47">
        <v>1332.5384615</v>
      </c>
      <c r="F132" s="44" t="str">
        <f t="shared" si="24"/>
        <v>N/A</v>
      </c>
      <c r="G132" s="47">
        <v>1123.7083333</v>
      </c>
      <c r="H132" s="44" t="str">
        <f t="shared" si="25"/>
        <v>N/A</v>
      </c>
      <c r="I132" s="12">
        <v>5.55</v>
      </c>
      <c r="J132" s="12">
        <v>-15.7</v>
      </c>
      <c r="K132" s="45" t="s">
        <v>736</v>
      </c>
      <c r="L132" s="9" t="str">
        <f t="shared" si="19"/>
        <v>Yes</v>
      </c>
    </row>
    <row r="133" spans="1:12" ht="25.5" x14ac:dyDescent="0.2">
      <c r="A133" s="2" t="s">
        <v>1199</v>
      </c>
      <c r="B133" s="35" t="s">
        <v>213</v>
      </c>
      <c r="C133" s="47">
        <v>0</v>
      </c>
      <c r="D133" s="44" t="str">
        <f t="shared" si="23"/>
        <v>N/A</v>
      </c>
      <c r="E133" s="47">
        <v>0</v>
      </c>
      <c r="F133" s="44" t="str">
        <f t="shared" si="24"/>
        <v>N/A</v>
      </c>
      <c r="G133" s="47">
        <v>0</v>
      </c>
      <c r="H133" s="44" t="str">
        <f t="shared" si="25"/>
        <v>N/A</v>
      </c>
      <c r="I133" s="12" t="s">
        <v>1745</v>
      </c>
      <c r="J133" s="12" t="s">
        <v>1745</v>
      </c>
      <c r="K133" s="45" t="s">
        <v>736</v>
      </c>
      <c r="L133" s="9" t="str">
        <f t="shared" si="19"/>
        <v>N/A</v>
      </c>
    </row>
    <row r="134" spans="1:12" x14ac:dyDescent="0.2">
      <c r="A134" s="2" t="s">
        <v>530</v>
      </c>
      <c r="B134" s="35" t="s">
        <v>213</v>
      </c>
      <c r="C134" s="36">
        <v>0</v>
      </c>
      <c r="D134" s="44" t="str">
        <f t="shared" si="23"/>
        <v>N/A</v>
      </c>
      <c r="E134" s="36">
        <v>0</v>
      </c>
      <c r="F134" s="44" t="str">
        <f t="shared" si="24"/>
        <v>N/A</v>
      </c>
      <c r="G134" s="36">
        <v>0</v>
      </c>
      <c r="H134" s="44" t="str">
        <f t="shared" si="25"/>
        <v>N/A</v>
      </c>
      <c r="I134" s="12" t="s">
        <v>1745</v>
      </c>
      <c r="J134" s="12" t="s">
        <v>1745</v>
      </c>
      <c r="K134" s="45" t="s">
        <v>736</v>
      </c>
      <c r="L134" s="9" t="str">
        <f t="shared" si="19"/>
        <v>N/A</v>
      </c>
    </row>
    <row r="135" spans="1:12" ht="25.5" x14ac:dyDescent="0.2">
      <c r="A135" s="2" t="s">
        <v>1200</v>
      </c>
      <c r="B135" s="35" t="s">
        <v>213</v>
      </c>
      <c r="C135" s="47" t="s">
        <v>1745</v>
      </c>
      <c r="D135" s="44" t="str">
        <f t="shared" si="23"/>
        <v>N/A</v>
      </c>
      <c r="E135" s="47" t="s">
        <v>1745</v>
      </c>
      <c r="F135" s="44" t="str">
        <f t="shared" si="24"/>
        <v>N/A</v>
      </c>
      <c r="G135" s="47" t="s">
        <v>1745</v>
      </c>
      <c r="H135" s="44" t="str">
        <f t="shared" si="25"/>
        <v>N/A</v>
      </c>
      <c r="I135" s="12" t="s">
        <v>1745</v>
      </c>
      <c r="J135" s="12" t="s">
        <v>1745</v>
      </c>
      <c r="K135" s="45" t="s">
        <v>736</v>
      </c>
      <c r="L135" s="9" t="str">
        <f t="shared" si="19"/>
        <v>N/A</v>
      </c>
    </row>
    <row r="136" spans="1:12" x14ac:dyDescent="0.2">
      <c r="A136" s="2" t="s">
        <v>1201</v>
      </c>
      <c r="B136" s="35" t="s">
        <v>213</v>
      </c>
      <c r="C136" s="47">
        <v>343990677</v>
      </c>
      <c r="D136" s="44" t="str">
        <f t="shared" si="23"/>
        <v>N/A</v>
      </c>
      <c r="E136" s="47">
        <v>6345884</v>
      </c>
      <c r="F136" s="44" t="str">
        <f t="shared" si="24"/>
        <v>N/A</v>
      </c>
      <c r="G136" s="47">
        <v>9531653</v>
      </c>
      <c r="H136" s="44" t="str">
        <f t="shared" si="25"/>
        <v>N/A</v>
      </c>
      <c r="I136" s="12">
        <v>-98.2</v>
      </c>
      <c r="J136" s="12">
        <v>50.2</v>
      </c>
      <c r="K136" s="45" t="s">
        <v>736</v>
      </c>
      <c r="L136" s="9" t="str">
        <f t="shared" si="19"/>
        <v>No</v>
      </c>
    </row>
    <row r="137" spans="1:12" x14ac:dyDescent="0.2">
      <c r="A137" s="2" t="s">
        <v>531</v>
      </c>
      <c r="B137" s="35" t="s">
        <v>213</v>
      </c>
      <c r="C137" s="36">
        <v>11523</v>
      </c>
      <c r="D137" s="44" t="str">
        <f t="shared" si="23"/>
        <v>N/A</v>
      </c>
      <c r="E137" s="36">
        <v>10552</v>
      </c>
      <c r="F137" s="44" t="str">
        <f t="shared" si="24"/>
        <v>N/A</v>
      </c>
      <c r="G137" s="36">
        <v>9672</v>
      </c>
      <c r="H137" s="44" t="str">
        <f t="shared" si="25"/>
        <v>N/A</v>
      </c>
      <c r="I137" s="12">
        <v>-8.43</v>
      </c>
      <c r="J137" s="12">
        <v>-8.34</v>
      </c>
      <c r="K137" s="45" t="s">
        <v>736</v>
      </c>
      <c r="L137" s="9" t="str">
        <f t="shared" si="19"/>
        <v>Yes</v>
      </c>
    </row>
    <row r="138" spans="1:12" x14ac:dyDescent="0.2">
      <c r="A138" s="2" t="s">
        <v>1202</v>
      </c>
      <c r="B138" s="35" t="s">
        <v>213</v>
      </c>
      <c r="C138" s="47">
        <v>29852.527727000001</v>
      </c>
      <c r="D138" s="44" t="str">
        <f t="shared" si="23"/>
        <v>N/A</v>
      </c>
      <c r="E138" s="47">
        <v>601.39158453000005</v>
      </c>
      <c r="F138" s="44" t="str">
        <f t="shared" si="24"/>
        <v>N/A</v>
      </c>
      <c r="G138" s="47">
        <v>985.48935070000005</v>
      </c>
      <c r="H138" s="44" t="str">
        <f t="shared" si="25"/>
        <v>N/A</v>
      </c>
      <c r="I138" s="12">
        <v>-98</v>
      </c>
      <c r="J138" s="12">
        <v>63.87</v>
      </c>
      <c r="K138" s="45" t="s">
        <v>736</v>
      </c>
      <c r="L138" s="9" t="str">
        <f t="shared" si="19"/>
        <v>No</v>
      </c>
    </row>
    <row r="139" spans="1:12" x14ac:dyDescent="0.2">
      <c r="A139" s="58" t="s">
        <v>404</v>
      </c>
      <c r="B139" s="14" t="s">
        <v>213</v>
      </c>
      <c r="C139" s="14">
        <v>7356243186</v>
      </c>
      <c r="D139" s="11" t="str">
        <f t="shared" si="23"/>
        <v>N/A</v>
      </c>
      <c r="E139" s="14">
        <v>7604119836</v>
      </c>
      <c r="F139" s="11" t="str">
        <f t="shared" si="24"/>
        <v>N/A</v>
      </c>
      <c r="G139" s="14">
        <v>7892636484</v>
      </c>
      <c r="H139" s="11" t="str">
        <f t="shared" si="25"/>
        <v>N/A</v>
      </c>
      <c r="I139" s="12">
        <v>3.37</v>
      </c>
      <c r="J139" s="12">
        <v>3.794</v>
      </c>
      <c r="K139" s="14" t="s">
        <v>213</v>
      </c>
      <c r="L139" s="9" t="str">
        <f t="shared" ref="L139:L158" si="26">IF(J139="Div by 0", "N/A", IF(K139="N/A","N/A", IF(J139&gt;VALUE(MID(K139,1,2)), "No", IF(J139&lt;-1*VALUE(MID(K139,1,2)), "No", "Yes"))))</f>
        <v>N/A</v>
      </c>
    </row>
    <row r="140" spans="1:12" x14ac:dyDescent="0.2">
      <c r="A140" s="58" t="s">
        <v>1203</v>
      </c>
      <c r="B140" s="14" t="s">
        <v>213</v>
      </c>
      <c r="C140" s="14">
        <v>6070.0033962999996</v>
      </c>
      <c r="D140" s="11" t="str">
        <f t="shared" si="23"/>
        <v>N/A</v>
      </c>
      <c r="E140" s="14">
        <v>6097.4174876999996</v>
      </c>
      <c r="F140" s="11" t="str">
        <f t="shared" si="24"/>
        <v>N/A</v>
      </c>
      <c r="G140" s="14">
        <v>6256.4051116000001</v>
      </c>
      <c r="H140" s="11" t="str">
        <f t="shared" si="25"/>
        <v>N/A</v>
      </c>
      <c r="I140" s="12">
        <v>0.4516</v>
      </c>
      <c r="J140" s="12">
        <v>2.6070000000000002</v>
      </c>
      <c r="K140" s="14" t="s">
        <v>213</v>
      </c>
      <c r="L140" s="9" t="str">
        <f t="shared" si="26"/>
        <v>N/A</v>
      </c>
    </row>
    <row r="141" spans="1:12" x14ac:dyDescent="0.2">
      <c r="A141" s="58" t="s">
        <v>405</v>
      </c>
      <c r="B141" s="14" t="s">
        <v>213</v>
      </c>
      <c r="C141" s="14">
        <v>39239692</v>
      </c>
      <c r="D141" s="11" t="str">
        <f t="shared" si="23"/>
        <v>N/A</v>
      </c>
      <c r="E141" s="14">
        <v>43309258</v>
      </c>
      <c r="F141" s="11" t="str">
        <f t="shared" si="24"/>
        <v>N/A</v>
      </c>
      <c r="G141" s="14">
        <v>46721485</v>
      </c>
      <c r="H141" s="11" t="str">
        <f t="shared" si="25"/>
        <v>N/A</v>
      </c>
      <c r="I141" s="12">
        <v>10.37</v>
      </c>
      <c r="J141" s="12">
        <v>7.8789999999999996</v>
      </c>
      <c r="K141" s="14" t="s">
        <v>213</v>
      </c>
      <c r="L141" s="9" t="str">
        <f t="shared" si="26"/>
        <v>N/A</v>
      </c>
    </row>
    <row r="142" spans="1:12" x14ac:dyDescent="0.2">
      <c r="A142" s="58" t="s">
        <v>1204</v>
      </c>
      <c r="B142" s="14" t="s">
        <v>213</v>
      </c>
      <c r="C142" s="14">
        <v>3648.8461968000001</v>
      </c>
      <c r="D142" s="11" t="str">
        <f t="shared" si="23"/>
        <v>N/A</v>
      </c>
      <c r="E142" s="14">
        <v>4191.7593883</v>
      </c>
      <c r="F142" s="11" t="str">
        <f t="shared" si="24"/>
        <v>N/A</v>
      </c>
      <c r="G142" s="14">
        <v>4411.8493861999996</v>
      </c>
      <c r="H142" s="11" t="str">
        <f t="shared" si="25"/>
        <v>N/A</v>
      </c>
      <c r="I142" s="12">
        <v>14.88</v>
      </c>
      <c r="J142" s="12">
        <v>5.2510000000000003</v>
      </c>
      <c r="K142" s="14" t="s">
        <v>213</v>
      </c>
      <c r="L142" s="9" t="str">
        <f t="shared" si="26"/>
        <v>N/A</v>
      </c>
    </row>
    <row r="143" spans="1:12" x14ac:dyDescent="0.2">
      <c r="A143" s="58" t="s">
        <v>406</v>
      </c>
      <c r="B143" s="14" t="s">
        <v>213</v>
      </c>
      <c r="C143" s="14">
        <v>112477</v>
      </c>
      <c r="D143" s="11" t="str">
        <f t="shared" si="23"/>
        <v>N/A</v>
      </c>
      <c r="E143" s="14">
        <v>81886</v>
      </c>
      <c r="F143" s="11" t="str">
        <f t="shared" si="24"/>
        <v>N/A</v>
      </c>
      <c r="G143" s="14">
        <v>176566</v>
      </c>
      <c r="H143" s="11" t="str">
        <f t="shared" si="25"/>
        <v>N/A</v>
      </c>
      <c r="I143" s="12">
        <v>-27.2</v>
      </c>
      <c r="J143" s="12">
        <v>115.6</v>
      </c>
      <c r="K143" s="14" t="s">
        <v>213</v>
      </c>
      <c r="L143" s="9" t="str">
        <f t="shared" si="26"/>
        <v>N/A</v>
      </c>
    </row>
    <row r="144" spans="1:12" ht="25.5" x14ac:dyDescent="0.2">
      <c r="A144" s="58" t="s">
        <v>1205</v>
      </c>
      <c r="B144" s="14" t="s">
        <v>213</v>
      </c>
      <c r="C144" s="14">
        <v>3.9220656950000001</v>
      </c>
      <c r="D144" s="11" t="str">
        <f t="shared" si="23"/>
        <v>N/A</v>
      </c>
      <c r="E144" s="14">
        <v>2.8548617647999999</v>
      </c>
      <c r="F144" s="11" t="str">
        <f t="shared" si="24"/>
        <v>N/A</v>
      </c>
      <c r="G144" s="14">
        <v>6.4470734289999996</v>
      </c>
      <c r="H144" s="11" t="str">
        <f t="shared" si="25"/>
        <v>N/A</v>
      </c>
      <c r="I144" s="12">
        <v>-27.2</v>
      </c>
      <c r="J144" s="12">
        <v>125.8</v>
      </c>
      <c r="K144" s="14" t="s">
        <v>213</v>
      </c>
      <c r="L144" s="9" t="str">
        <f t="shared" si="26"/>
        <v>N/A</v>
      </c>
    </row>
    <row r="145" spans="1:13" x14ac:dyDescent="0.2">
      <c r="A145" s="58" t="s">
        <v>407</v>
      </c>
      <c r="B145" s="14" t="s">
        <v>213</v>
      </c>
      <c r="C145" s="14">
        <v>76506917</v>
      </c>
      <c r="D145" s="11" t="str">
        <f t="shared" si="23"/>
        <v>N/A</v>
      </c>
      <c r="E145" s="14">
        <v>85921053</v>
      </c>
      <c r="F145" s="11" t="str">
        <f t="shared" si="24"/>
        <v>N/A</v>
      </c>
      <c r="G145" s="14">
        <v>82657818</v>
      </c>
      <c r="H145" s="11" t="str">
        <f t="shared" si="25"/>
        <v>N/A</v>
      </c>
      <c r="I145" s="12">
        <v>12.3</v>
      </c>
      <c r="J145" s="12">
        <v>-3.8</v>
      </c>
      <c r="K145" s="14" t="s">
        <v>213</v>
      </c>
      <c r="L145" s="9" t="str">
        <f t="shared" si="26"/>
        <v>N/A</v>
      </c>
    </row>
    <row r="146" spans="1:13" x14ac:dyDescent="0.2">
      <c r="A146" s="58" t="s">
        <v>1206</v>
      </c>
      <c r="B146" s="14" t="s">
        <v>213</v>
      </c>
      <c r="C146" s="14">
        <v>7064.3506002000004</v>
      </c>
      <c r="D146" s="11" t="str">
        <f t="shared" si="23"/>
        <v>N/A</v>
      </c>
      <c r="E146" s="14">
        <v>8074.5280518999998</v>
      </c>
      <c r="F146" s="11" t="str">
        <f t="shared" si="24"/>
        <v>N/A</v>
      </c>
      <c r="G146" s="14">
        <v>7616.8280500999999</v>
      </c>
      <c r="H146" s="11" t="str">
        <f t="shared" si="25"/>
        <v>N/A</v>
      </c>
      <c r="I146" s="12">
        <v>14.3</v>
      </c>
      <c r="J146" s="12">
        <v>-5.67</v>
      </c>
      <c r="K146" s="14" t="s">
        <v>213</v>
      </c>
      <c r="L146" s="9" t="str">
        <f t="shared" si="26"/>
        <v>N/A</v>
      </c>
    </row>
    <row r="147" spans="1:13" x14ac:dyDescent="0.2">
      <c r="A147" s="58" t="s">
        <v>408</v>
      </c>
      <c r="B147" s="14" t="s">
        <v>213</v>
      </c>
      <c r="C147" s="14">
        <v>2060427946</v>
      </c>
      <c r="D147" s="11" t="str">
        <f t="shared" ref="D147:D160" si="27">IF($B147="N/A","N/A",IF(C147&gt;10,"No",IF(C147&lt;-10,"No","Yes")))</f>
        <v>N/A</v>
      </c>
      <c r="E147" s="14">
        <v>1806949434</v>
      </c>
      <c r="F147" s="11" t="str">
        <f t="shared" ref="F147:F160" si="28">IF($B147="N/A","N/A",IF(E147&gt;10,"No",IF(E147&lt;-10,"No","Yes")))</f>
        <v>N/A</v>
      </c>
      <c r="G147" s="14">
        <v>1892134508</v>
      </c>
      <c r="H147" s="11" t="str">
        <f t="shared" ref="H147:H160" si="29">IF($B147="N/A","N/A",IF(G147&gt;10,"No",IF(G147&lt;-10,"No","Yes")))</f>
        <v>N/A</v>
      </c>
      <c r="I147" s="12">
        <v>-12.3</v>
      </c>
      <c r="J147" s="12">
        <v>4.7140000000000004</v>
      </c>
      <c r="K147" s="14" t="s">
        <v>213</v>
      </c>
      <c r="L147" s="9" t="str">
        <f t="shared" si="26"/>
        <v>N/A</v>
      </c>
    </row>
    <row r="148" spans="1:13" x14ac:dyDescent="0.2">
      <c r="A148" s="58" t="s">
        <v>1207</v>
      </c>
      <c r="B148" s="14" t="s">
        <v>213</v>
      </c>
      <c r="C148" s="14">
        <v>11566.665428</v>
      </c>
      <c r="D148" s="11" t="str">
        <f t="shared" si="27"/>
        <v>N/A</v>
      </c>
      <c r="E148" s="14">
        <v>9537.7187692999996</v>
      </c>
      <c r="F148" s="11" t="str">
        <f t="shared" si="28"/>
        <v>N/A</v>
      </c>
      <c r="G148" s="14">
        <v>9243.3159651000005</v>
      </c>
      <c r="H148" s="11" t="str">
        <f t="shared" si="29"/>
        <v>N/A</v>
      </c>
      <c r="I148" s="12">
        <v>-17.5</v>
      </c>
      <c r="J148" s="12">
        <v>-3.09</v>
      </c>
      <c r="K148" s="14" t="s">
        <v>213</v>
      </c>
      <c r="L148" s="9" t="str">
        <f t="shared" si="26"/>
        <v>N/A</v>
      </c>
    </row>
    <row r="149" spans="1:13" x14ac:dyDescent="0.2">
      <c r="A149" s="58" t="s">
        <v>409</v>
      </c>
      <c r="B149" s="14" t="s">
        <v>213</v>
      </c>
      <c r="C149" s="14">
        <v>0</v>
      </c>
      <c r="D149" s="11" t="str">
        <f t="shared" si="27"/>
        <v>N/A</v>
      </c>
      <c r="E149" s="14">
        <v>0</v>
      </c>
      <c r="F149" s="11" t="str">
        <f t="shared" si="28"/>
        <v>N/A</v>
      </c>
      <c r="G149" s="14">
        <v>0</v>
      </c>
      <c r="H149" s="11" t="str">
        <f t="shared" si="29"/>
        <v>N/A</v>
      </c>
      <c r="I149" s="12" t="s">
        <v>1745</v>
      </c>
      <c r="J149" s="12" t="s">
        <v>1745</v>
      </c>
      <c r="K149" s="14" t="s">
        <v>213</v>
      </c>
      <c r="L149" s="9" t="str">
        <f t="shared" si="26"/>
        <v>N/A</v>
      </c>
    </row>
    <row r="150" spans="1:13" x14ac:dyDescent="0.2">
      <c r="A150" s="58" t="s">
        <v>1208</v>
      </c>
      <c r="B150" s="14" t="s">
        <v>213</v>
      </c>
      <c r="C150" s="14" t="s">
        <v>1745</v>
      </c>
      <c r="D150" s="11" t="str">
        <f t="shared" si="27"/>
        <v>N/A</v>
      </c>
      <c r="E150" s="14" t="s">
        <v>1745</v>
      </c>
      <c r="F150" s="11" t="str">
        <f t="shared" si="28"/>
        <v>N/A</v>
      </c>
      <c r="G150" s="14" t="s">
        <v>1745</v>
      </c>
      <c r="H150" s="11" t="str">
        <f t="shared" si="29"/>
        <v>N/A</v>
      </c>
      <c r="I150" s="12" t="s">
        <v>1745</v>
      </c>
      <c r="J150" s="12" t="s">
        <v>1745</v>
      </c>
      <c r="K150" s="14" t="s">
        <v>213</v>
      </c>
      <c r="L150" s="9" t="str">
        <f t="shared" si="26"/>
        <v>N/A</v>
      </c>
    </row>
    <row r="151" spans="1:13" x14ac:dyDescent="0.2">
      <c r="A151" s="58" t="s">
        <v>410</v>
      </c>
      <c r="B151" s="14" t="s">
        <v>213</v>
      </c>
      <c r="C151" s="14">
        <v>0</v>
      </c>
      <c r="D151" s="11" t="str">
        <f t="shared" si="27"/>
        <v>N/A</v>
      </c>
      <c r="E151" s="14">
        <v>0</v>
      </c>
      <c r="F151" s="11" t="str">
        <f t="shared" si="28"/>
        <v>N/A</v>
      </c>
      <c r="G151" s="14">
        <v>0</v>
      </c>
      <c r="H151" s="11" t="str">
        <f t="shared" si="29"/>
        <v>N/A</v>
      </c>
      <c r="I151" s="12" t="s">
        <v>1745</v>
      </c>
      <c r="J151" s="12" t="s">
        <v>1745</v>
      </c>
      <c r="K151" s="14" t="s">
        <v>213</v>
      </c>
      <c r="L151" s="9" t="str">
        <f t="shared" si="26"/>
        <v>N/A</v>
      </c>
    </row>
    <row r="152" spans="1:13" x14ac:dyDescent="0.2">
      <c r="A152" s="58" t="s">
        <v>1209</v>
      </c>
      <c r="B152" s="14" t="s">
        <v>213</v>
      </c>
      <c r="C152" s="14" t="s">
        <v>1745</v>
      </c>
      <c r="D152" s="11" t="str">
        <f t="shared" si="27"/>
        <v>N/A</v>
      </c>
      <c r="E152" s="14" t="s">
        <v>1745</v>
      </c>
      <c r="F152" s="11" t="str">
        <f t="shared" si="28"/>
        <v>N/A</v>
      </c>
      <c r="G152" s="14" t="s">
        <v>1745</v>
      </c>
      <c r="H152" s="11" t="str">
        <f t="shared" si="29"/>
        <v>N/A</v>
      </c>
      <c r="I152" s="12" t="s">
        <v>1745</v>
      </c>
      <c r="J152" s="12" t="s">
        <v>1745</v>
      </c>
      <c r="K152" s="14" t="s">
        <v>213</v>
      </c>
      <c r="L152" s="9" t="str">
        <f t="shared" si="26"/>
        <v>N/A</v>
      </c>
    </row>
    <row r="153" spans="1:13" x14ac:dyDescent="0.2">
      <c r="A153" s="58" t="s">
        <v>411</v>
      </c>
      <c r="B153" s="14" t="s">
        <v>213</v>
      </c>
      <c r="C153" s="14">
        <v>14803231</v>
      </c>
      <c r="D153" s="11" t="str">
        <f t="shared" si="27"/>
        <v>N/A</v>
      </c>
      <c r="E153" s="14">
        <v>25984905</v>
      </c>
      <c r="F153" s="11" t="str">
        <f t="shared" si="28"/>
        <v>N/A</v>
      </c>
      <c r="G153" s="14">
        <v>46203639</v>
      </c>
      <c r="H153" s="11" t="str">
        <f t="shared" si="29"/>
        <v>N/A</v>
      </c>
      <c r="I153" s="12">
        <v>75.540000000000006</v>
      </c>
      <c r="J153" s="12">
        <v>77.81</v>
      </c>
      <c r="K153" s="14" t="s">
        <v>213</v>
      </c>
      <c r="L153" s="9" t="str">
        <f t="shared" si="26"/>
        <v>N/A</v>
      </c>
      <c r="M153" s="66"/>
    </row>
    <row r="154" spans="1:13" x14ac:dyDescent="0.2">
      <c r="A154" s="58" t="s">
        <v>1210</v>
      </c>
      <c r="B154" s="14" t="s">
        <v>213</v>
      </c>
      <c r="C154" s="14">
        <v>61680.129166999999</v>
      </c>
      <c r="D154" s="11" t="str">
        <f t="shared" si="27"/>
        <v>N/A</v>
      </c>
      <c r="E154" s="14">
        <v>60570.874126000002</v>
      </c>
      <c r="F154" s="11" t="str">
        <f t="shared" si="28"/>
        <v>N/A</v>
      </c>
      <c r="G154" s="14">
        <v>70864.476993999997</v>
      </c>
      <c r="H154" s="11" t="str">
        <f t="shared" si="29"/>
        <v>N/A</v>
      </c>
      <c r="I154" s="12">
        <v>-1.8</v>
      </c>
      <c r="J154" s="12">
        <v>16.989999999999998</v>
      </c>
      <c r="K154" s="14" t="s">
        <v>213</v>
      </c>
      <c r="L154" s="9" t="str">
        <f t="shared" si="26"/>
        <v>N/A</v>
      </c>
      <c r="M154" s="67"/>
    </row>
    <row r="155" spans="1:13" x14ac:dyDescent="0.2">
      <c r="A155" s="58" t="s">
        <v>412</v>
      </c>
      <c r="B155" s="14" t="s">
        <v>213</v>
      </c>
      <c r="C155" s="14">
        <v>0</v>
      </c>
      <c r="D155" s="11" t="str">
        <f t="shared" si="27"/>
        <v>N/A</v>
      </c>
      <c r="E155" s="14">
        <v>0</v>
      </c>
      <c r="F155" s="11" t="str">
        <f t="shared" si="28"/>
        <v>N/A</v>
      </c>
      <c r="G155" s="14">
        <v>0</v>
      </c>
      <c r="H155" s="11" t="str">
        <f t="shared" si="29"/>
        <v>N/A</v>
      </c>
      <c r="I155" s="12" t="s">
        <v>1745</v>
      </c>
      <c r="J155" s="12" t="s">
        <v>1745</v>
      </c>
      <c r="K155" s="14" t="s">
        <v>213</v>
      </c>
      <c r="L155" s="9" t="str">
        <f t="shared" si="26"/>
        <v>N/A</v>
      </c>
    </row>
    <row r="156" spans="1:13" x14ac:dyDescent="0.2">
      <c r="A156" s="58" t="s">
        <v>1211</v>
      </c>
      <c r="B156" s="14" t="s">
        <v>213</v>
      </c>
      <c r="C156" s="14" t="s">
        <v>1745</v>
      </c>
      <c r="D156" s="11" t="str">
        <f t="shared" si="27"/>
        <v>N/A</v>
      </c>
      <c r="E156" s="14" t="s">
        <v>1745</v>
      </c>
      <c r="F156" s="11" t="str">
        <f t="shared" si="28"/>
        <v>N/A</v>
      </c>
      <c r="G156" s="14" t="s">
        <v>1745</v>
      </c>
      <c r="H156" s="11" t="str">
        <f t="shared" si="29"/>
        <v>N/A</v>
      </c>
      <c r="I156" s="12" t="s">
        <v>1745</v>
      </c>
      <c r="J156" s="12" t="s">
        <v>1745</v>
      </c>
      <c r="K156" s="14" t="s">
        <v>213</v>
      </c>
      <c r="L156" s="9" t="str">
        <f t="shared" si="26"/>
        <v>N/A</v>
      </c>
    </row>
    <row r="157" spans="1:13" x14ac:dyDescent="0.2">
      <c r="A157" s="58" t="s">
        <v>413</v>
      </c>
      <c r="B157" s="14" t="s">
        <v>213</v>
      </c>
      <c r="C157" s="14">
        <v>0</v>
      </c>
      <c r="D157" s="11" t="str">
        <f t="shared" si="27"/>
        <v>N/A</v>
      </c>
      <c r="E157" s="14">
        <v>0</v>
      </c>
      <c r="F157" s="11" t="str">
        <f t="shared" si="28"/>
        <v>N/A</v>
      </c>
      <c r="G157" s="14">
        <v>0</v>
      </c>
      <c r="H157" s="11" t="str">
        <f t="shared" si="29"/>
        <v>N/A</v>
      </c>
      <c r="I157" s="12" t="s">
        <v>1745</v>
      </c>
      <c r="J157" s="12" t="s">
        <v>1745</v>
      </c>
      <c r="K157" s="14" t="s">
        <v>213</v>
      </c>
      <c r="L157" s="9" t="str">
        <f t="shared" si="26"/>
        <v>N/A</v>
      </c>
    </row>
    <row r="158" spans="1:13" x14ac:dyDescent="0.2">
      <c r="A158" s="58" t="s">
        <v>1212</v>
      </c>
      <c r="B158" s="14" t="s">
        <v>213</v>
      </c>
      <c r="C158" s="14" t="s">
        <v>1745</v>
      </c>
      <c r="D158" s="11" t="str">
        <f t="shared" si="27"/>
        <v>N/A</v>
      </c>
      <c r="E158" s="14" t="s">
        <v>1745</v>
      </c>
      <c r="F158" s="11" t="str">
        <f t="shared" si="28"/>
        <v>N/A</v>
      </c>
      <c r="G158" s="14" t="s">
        <v>1745</v>
      </c>
      <c r="H158" s="11" t="str">
        <f t="shared" si="29"/>
        <v>N/A</v>
      </c>
      <c r="I158" s="12" t="s">
        <v>1745</v>
      </c>
      <c r="J158" s="12" t="s">
        <v>1745</v>
      </c>
      <c r="K158" s="14" t="s">
        <v>213</v>
      </c>
      <c r="L158" s="9" t="str">
        <f t="shared" si="26"/>
        <v>N/A</v>
      </c>
    </row>
    <row r="159" spans="1:13" ht="25.5" x14ac:dyDescent="0.2">
      <c r="A159" s="58" t="s">
        <v>414</v>
      </c>
      <c r="B159" s="14" t="s">
        <v>213</v>
      </c>
      <c r="C159" s="14">
        <v>1739</v>
      </c>
      <c r="D159" s="11" t="str">
        <f t="shared" si="27"/>
        <v>N/A</v>
      </c>
      <c r="E159" s="14">
        <v>0</v>
      </c>
      <c r="F159" s="11" t="str">
        <f t="shared" si="28"/>
        <v>N/A</v>
      </c>
      <c r="G159" s="14">
        <v>0</v>
      </c>
      <c r="H159" s="11" t="str">
        <f t="shared" si="29"/>
        <v>N/A</v>
      </c>
      <c r="I159" s="12">
        <v>-100</v>
      </c>
      <c r="J159" s="12" t="s">
        <v>1745</v>
      </c>
      <c r="K159" s="14" t="s">
        <v>213</v>
      </c>
      <c r="L159" s="9" t="str">
        <f t="shared" ref="L159:L160" si="30">IF(J159="Div by 0", "N/A", IF(K159="N/A","N/A", IF(J159&gt;VALUE(MID(K159,1,2)), "No", IF(J159&lt;-1*VALUE(MID(K159,1,2)), "No", "Yes"))))</f>
        <v>N/A</v>
      </c>
    </row>
    <row r="160" spans="1:13" ht="25.5" x14ac:dyDescent="0.2">
      <c r="A160" s="58" t="s">
        <v>1213</v>
      </c>
      <c r="B160" s="14" t="s">
        <v>213</v>
      </c>
      <c r="C160" s="14">
        <v>869.5</v>
      </c>
      <c r="D160" s="11" t="str">
        <f t="shared" si="27"/>
        <v>N/A</v>
      </c>
      <c r="E160" s="14" t="s">
        <v>1745</v>
      </c>
      <c r="F160" s="11" t="str">
        <f t="shared" si="28"/>
        <v>N/A</v>
      </c>
      <c r="G160" s="14" t="s">
        <v>1745</v>
      </c>
      <c r="H160" s="11" t="str">
        <f t="shared" si="29"/>
        <v>N/A</v>
      </c>
      <c r="I160" s="12" t="s">
        <v>1745</v>
      </c>
      <c r="J160" s="12" t="s">
        <v>1745</v>
      </c>
      <c r="K160" s="14" t="s">
        <v>213</v>
      </c>
      <c r="L160" s="9" t="str">
        <f t="shared" si="30"/>
        <v>N/A</v>
      </c>
    </row>
    <row r="161" spans="1:16" ht="25.5" x14ac:dyDescent="0.2">
      <c r="A161" s="58" t="s">
        <v>415</v>
      </c>
      <c r="B161" s="14" t="s">
        <v>213</v>
      </c>
      <c r="C161" s="14">
        <v>0</v>
      </c>
      <c r="D161" s="14" t="s">
        <v>213</v>
      </c>
      <c r="E161" s="14">
        <v>0</v>
      </c>
      <c r="F161" s="14" t="s">
        <v>213</v>
      </c>
      <c r="G161" s="14">
        <v>0</v>
      </c>
      <c r="H161" s="14" t="s">
        <v>213</v>
      </c>
      <c r="I161" s="12" t="s">
        <v>1745</v>
      </c>
      <c r="J161" s="12" t="s">
        <v>1745</v>
      </c>
      <c r="K161" s="14" t="s">
        <v>213</v>
      </c>
      <c r="L161" s="9" t="str">
        <f>IF(J161="Div by 0", "N/A", IF(K161="N/A","N/A", IF(J161&gt;VALUE(MID(K161,1,2)), "No", IF(J161&lt;-1*VALUE(MID(K161,1,2)), "No", "Yes"))))</f>
        <v>N/A</v>
      </c>
    </row>
    <row r="162" spans="1:16" ht="25.5" x14ac:dyDescent="0.2">
      <c r="A162" s="58" t="s">
        <v>1214</v>
      </c>
      <c r="B162" s="14" t="s">
        <v>213</v>
      </c>
      <c r="C162" s="14" t="s">
        <v>1745</v>
      </c>
      <c r="D162" s="14" t="s">
        <v>213</v>
      </c>
      <c r="E162" s="14" t="s">
        <v>1745</v>
      </c>
      <c r="F162" s="14" t="s">
        <v>213</v>
      </c>
      <c r="G162" s="14" t="s">
        <v>1745</v>
      </c>
      <c r="H162" s="14" t="s">
        <v>213</v>
      </c>
      <c r="I162" s="12" t="s">
        <v>1745</v>
      </c>
      <c r="J162" s="12" t="s">
        <v>1745</v>
      </c>
      <c r="K162" s="14" t="s">
        <v>213</v>
      </c>
      <c r="L162" s="9" t="str">
        <f>IF(J162="Div by 0", "N/A", IF(K162="N/A","N/A", IF(J162&gt;VALUE(MID(K162,1,2)), "No", IF(J162&lt;-1*VALUE(MID(K162,1,2)), "No", "Yes"))))</f>
        <v>N/A</v>
      </c>
    </row>
    <row r="163" spans="1:16" ht="25.5" x14ac:dyDescent="0.2">
      <c r="A163" s="58" t="s">
        <v>416</v>
      </c>
      <c r="B163" s="14" t="s">
        <v>213</v>
      </c>
      <c r="C163" s="14">
        <v>0</v>
      </c>
      <c r="D163" s="14" t="s">
        <v>213</v>
      </c>
      <c r="E163" s="14">
        <v>0</v>
      </c>
      <c r="F163" s="14" t="s">
        <v>213</v>
      </c>
      <c r="G163" s="14">
        <v>0</v>
      </c>
      <c r="H163" s="14" t="s">
        <v>213</v>
      </c>
      <c r="I163" s="12" t="s">
        <v>1745</v>
      </c>
      <c r="J163" s="12" t="s">
        <v>1745</v>
      </c>
      <c r="K163" s="14" t="s">
        <v>213</v>
      </c>
      <c r="L163" s="9" t="str">
        <f>IF(J163="Div by 0", "N/A", IF(K163="N/A","N/A", IF(J163&gt;VALUE(MID(K163,1,2)), "No", IF(J163&lt;-1*VALUE(MID(K163,1,2)), "No", "Yes"))))</f>
        <v>N/A</v>
      </c>
      <c r="N163" s="67"/>
    </row>
    <row r="164" spans="1:16" x14ac:dyDescent="0.2">
      <c r="A164" s="58" t="s">
        <v>1228</v>
      </c>
      <c r="B164" s="133" t="s">
        <v>213</v>
      </c>
      <c r="C164" s="133">
        <v>2710.9614209000001</v>
      </c>
      <c r="D164" s="134" t="str">
        <f t="shared" ref="D164" si="31">IF($B164="N/A","N/A",IF(C164&gt;10,"No",IF(C164&lt;-10,"No","Yes")))</f>
        <v>N/A</v>
      </c>
      <c r="E164" s="133">
        <v>2760.7287129000001</v>
      </c>
      <c r="F164" s="134" t="str">
        <f t="shared" ref="F164" si="32">IF($B164="N/A","N/A",IF(E164&gt;10,"No",IF(E164&lt;-10,"No","Yes")))</f>
        <v>N/A</v>
      </c>
      <c r="G164" s="133">
        <v>2758.9462600000002</v>
      </c>
      <c r="H164" s="134" t="str">
        <f t="shared" ref="H164" si="33">IF($B164="N/A","N/A",IF(G164&gt;10,"No",IF(G164&lt;-10,"No","Yes")))</f>
        <v>N/A</v>
      </c>
      <c r="I164" s="135">
        <v>1.8360000000000001</v>
      </c>
      <c r="J164" s="135">
        <v>-6.5000000000000002E-2</v>
      </c>
      <c r="K164" s="136" t="s">
        <v>736</v>
      </c>
      <c r="L164" s="137" t="str">
        <f>IF(J164="Div by 0", "N/A", IF(OR(J164="N/A",K164="N/A"),"N/A", IF(J164&gt;VALUE(MID(K164,1,2)), "No", IF(J164&lt;-1*VALUE(MID(K164,1,2)), "No", "Yes"))))</f>
        <v>Yes</v>
      </c>
      <c r="N164" s="67"/>
    </row>
    <row r="165" spans="1:16" x14ac:dyDescent="0.2">
      <c r="A165" s="58" t="s">
        <v>1215</v>
      </c>
      <c r="B165" s="14" t="s">
        <v>213</v>
      </c>
      <c r="C165" s="14">
        <v>2043.6905360999999</v>
      </c>
      <c r="D165" s="11" t="str">
        <f t="shared" ref="D165:D171" si="34">IF($B165="N/A","N/A",IF(C165&gt;10,"No",IF(C165&lt;-10,"No","Yes")))</f>
        <v>N/A</v>
      </c>
      <c r="E165" s="14">
        <v>2096.3083231000001</v>
      </c>
      <c r="F165" s="11" t="str">
        <f t="shared" ref="F165:F171" si="35">IF($B165="N/A","N/A",IF(E165&gt;10,"No",IF(E165&lt;-10,"No","Yes")))</f>
        <v>N/A</v>
      </c>
      <c r="G165" s="14">
        <v>2128.4425176</v>
      </c>
      <c r="H165" s="11" t="str">
        <f t="shared" ref="H165:H171" si="36">IF($B165="N/A","N/A",IF(G165&gt;10,"No",IF(G165&lt;-10,"No","Yes")))</f>
        <v>N/A</v>
      </c>
      <c r="I165" s="12">
        <v>2.5750000000000002</v>
      </c>
      <c r="J165" s="12">
        <v>1.5329999999999999</v>
      </c>
      <c r="K165" s="45" t="s">
        <v>736</v>
      </c>
      <c r="L165" s="9" t="str">
        <f>IF(J165="Div by 0", "N/A", IF(OR(J165="N/A",K165="N/A"),"N/A", IF(J165&gt;VALUE(MID(K165,1,2)), "No", IF(J165&lt;-1*VALUE(MID(K165,1,2)), "No", "Yes"))))</f>
        <v>Yes</v>
      </c>
      <c r="N165" s="67"/>
    </row>
    <row r="166" spans="1:16" x14ac:dyDescent="0.2">
      <c r="A166" s="58" t="s">
        <v>1216</v>
      </c>
      <c r="B166" s="14" t="s">
        <v>213</v>
      </c>
      <c r="C166" s="14">
        <v>3123.1788719000001</v>
      </c>
      <c r="D166" s="11" t="str">
        <f t="shared" si="34"/>
        <v>N/A</v>
      </c>
      <c r="E166" s="14">
        <v>3174.7184726999999</v>
      </c>
      <c r="F166" s="11" t="str">
        <f t="shared" si="35"/>
        <v>N/A</v>
      </c>
      <c r="G166" s="14">
        <v>3141.9695010999999</v>
      </c>
      <c r="H166" s="11" t="str">
        <f t="shared" si="36"/>
        <v>N/A</v>
      </c>
      <c r="I166" s="12">
        <v>1.65</v>
      </c>
      <c r="J166" s="12">
        <v>-1.03</v>
      </c>
      <c r="K166" s="45" t="s">
        <v>736</v>
      </c>
      <c r="L166" s="9" t="str">
        <f t="shared" ref="L166" si="37">IF(J166="Div by 0", "N/A", IF(OR(J166="N/A",K166="N/A"),"N/A", IF(J166&gt;VALUE(MID(K166,1,2)), "No", IF(J166&lt;-1*VALUE(MID(K166,1,2)), "No", "Yes"))))</f>
        <v>Yes</v>
      </c>
      <c r="O166" s="67"/>
      <c r="P166" s="67"/>
    </row>
    <row r="167" spans="1:16" s="67" customFormat="1" x14ac:dyDescent="0.2">
      <c r="A167" s="68" t="s">
        <v>730</v>
      </c>
      <c r="B167" s="14" t="s">
        <v>213</v>
      </c>
      <c r="C167" s="1">
        <v>0</v>
      </c>
      <c r="D167" s="11" t="str">
        <f t="shared" si="34"/>
        <v>N/A</v>
      </c>
      <c r="E167" s="1">
        <v>0</v>
      </c>
      <c r="F167" s="11" t="str">
        <f t="shared" si="35"/>
        <v>N/A</v>
      </c>
      <c r="G167" s="1">
        <v>0</v>
      </c>
      <c r="H167" s="11" t="str">
        <f t="shared" si="36"/>
        <v>N/A</v>
      </c>
      <c r="I167" s="12" t="s">
        <v>1745</v>
      </c>
      <c r="J167" s="12" t="s">
        <v>1745</v>
      </c>
      <c r="K167" s="14" t="s">
        <v>213</v>
      </c>
      <c r="L167" s="9" t="str">
        <f>IF(J167="Div by 0", "N/A", IF(K167="N/A","N/A", IF(J167&gt;VALUE(MID(K167,1,2)), "No", IF(J167&lt;-1*VALUE(MID(K167,1,2)), "No", "Yes"))))</f>
        <v>N/A</v>
      </c>
      <c r="M167" s="43"/>
      <c r="N167" s="43"/>
      <c r="O167" s="66"/>
      <c r="P167" s="66"/>
    </row>
    <row r="168" spans="1:16" s="66" customFormat="1" x14ac:dyDescent="0.2">
      <c r="A168" s="68" t="s">
        <v>731</v>
      </c>
      <c r="B168" s="14" t="s">
        <v>213</v>
      </c>
      <c r="C168" s="13">
        <v>0</v>
      </c>
      <c r="D168" s="11" t="str">
        <f t="shared" si="34"/>
        <v>N/A</v>
      </c>
      <c r="E168" s="13">
        <v>0</v>
      </c>
      <c r="F168" s="11" t="str">
        <f t="shared" si="35"/>
        <v>N/A</v>
      </c>
      <c r="G168" s="13">
        <v>0</v>
      </c>
      <c r="H168" s="11" t="str">
        <f t="shared" si="36"/>
        <v>N/A</v>
      </c>
      <c r="I168" s="12" t="s">
        <v>1745</v>
      </c>
      <c r="J168" s="12" t="s">
        <v>1745</v>
      </c>
      <c r="K168" s="14" t="s">
        <v>213</v>
      </c>
      <c r="L168" s="9" t="str">
        <f>IF(J168="Div by 0", "N/A", IF(K168="N/A","N/A", IF(J168&gt;VALUE(MID(K168,1,2)), "No", IF(J168&lt;-1*VALUE(MID(K168,1,2)), "No", "Yes"))))</f>
        <v>N/A</v>
      </c>
      <c r="M168" s="43"/>
      <c r="N168" s="43"/>
      <c r="O168" s="67"/>
      <c r="P168" s="67"/>
    </row>
    <row r="169" spans="1:16" s="67" customFormat="1" x14ac:dyDescent="0.2">
      <c r="A169" s="68" t="s">
        <v>732</v>
      </c>
      <c r="B169" s="14" t="s">
        <v>213</v>
      </c>
      <c r="C169" s="1">
        <v>0</v>
      </c>
      <c r="D169" s="11" t="str">
        <f t="shared" si="34"/>
        <v>N/A</v>
      </c>
      <c r="E169" s="1">
        <v>0</v>
      </c>
      <c r="F169" s="11" t="str">
        <f t="shared" si="35"/>
        <v>N/A</v>
      </c>
      <c r="G169" s="1">
        <v>0</v>
      </c>
      <c r="H169" s="11" t="str">
        <f t="shared" si="36"/>
        <v>N/A</v>
      </c>
      <c r="I169" s="12" t="s">
        <v>1745</v>
      </c>
      <c r="J169" s="12" t="s">
        <v>1745</v>
      </c>
      <c r="K169" s="14" t="s">
        <v>213</v>
      </c>
      <c r="L169" s="9" t="str">
        <f t="shared" ref="L169:L171" si="38">IF(J169="Div by 0", "N/A", IF(K169="N/A","N/A", IF(J169&gt;VALUE(MID(K169,1,2)), "No", IF(J169&lt;-1*VALUE(MID(K169,1,2)), "No", "Yes"))))</f>
        <v>N/A</v>
      </c>
      <c r="M169" s="43"/>
      <c r="N169" s="43"/>
      <c r="O169" s="43"/>
      <c r="P169" s="43"/>
    </row>
    <row r="170" spans="1:16" x14ac:dyDescent="0.2">
      <c r="A170" s="68" t="s">
        <v>1217</v>
      </c>
      <c r="B170" s="14" t="s">
        <v>213</v>
      </c>
      <c r="C170" s="14" t="s">
        <v>1745</v>
      </c>
      <c r="D170" s="11" t="str">
        <f t="shared" si="34"/>
        <v>N/A</v>
      </c>
      <c r="E170" s="14" t="s">
        <v>1745</v>
      </c>
      <c r="F170" s="11" t="str">
        <f t="shared" si="35"/>
        <v>N/A</v>
      </c>
      <c r="G170" s="14" t="s">
        <v>1745</v>
      </c>
      <c r="H170" s="11" t="str">
        <f t="shared" si="36"/>
        <v>N/A</v>
      </c>
      <c r="I170" s="12" t="s">
        <v>1745</v>
      </c>
      <c r="J170" s="12" t="s">
        <v>1745</v>
      </c>
      <c r="K170" s="14" t="s">
        <v>213</v>
      </c>
      <c r="L170" s="9" t="str">
        <f t="shared" si="38"/>
        <v>N/A</v>
      </c>
    </row>
    <row r="171" spans="1:16" ht="25.5" x14ac:dyDescent="0.2">
      <c r="A171" s="19" t="s">
        <v>1218</v>
      </c>
      <c r="B171" s="14" t="s">
        <v>213</v>
      </c>
      <c r="C171" s="14" t="s">
        <v>1745</v>
      </c>
      <c r="D171" s="11" t="str">
        <f t="shared" si="34"/>
        <v>N/A</v>
      </c>
      <c r="E171" s="14" t="s">
        <v>1745</v>
      </c>
      <c r="F171" s="11" t="str">
        <f t="shared" si="35"/>
        <v>N/A</v>
      </c>
      <c r="G171" s="14" t="s">
        <v>1745</v>
      </c>
      <c r="H171" s="11" t="str">
        <f t="shared" si="36"/>
        <v>N/A</v>
      </c>
      <c r="I171" s="12" t="s">
        <v>1745</v>
      </c>
      <c r="J171" s="12" t="s">
        <v>1745</v>
      </c>
      <c r="K171" s="14" t="s">
        <v>213</v>
      </c>
      <c r="L171" s="9" t="str">
        <f t="shared" si="38"/>
        <v>N/A</v>
      </c>
    </row>
    <row r="172" spans="1:16" s="21" customFormat="1" ht="12" customHeight="1" x14ac:dyDescent="0.2">
      <c r="A172" s="164" t="s">
        <v>1633</v>
      </c>
      <c r="B172" s="165"/>
      <c r="C172" s="165"/>
      <c r="D172" s="165"/>
      <c r="E172" s="165"/>
      <c r="F172" s="165"/>
      <c r="G172" s="165"/>
      <c r="H172" s="165"/>
      <c r="I172" s="165"/>
      <c r="J172" s="165"/>
      <c r="K172" s="165"/>
      <c r="L172" s="166"/>
    </row>
    <row r="173" spans="1:16" s="21" customFormat="1" ht="12.75" customHeight="1" x14ac:dyDescent="0.2">
      <c r="A173" s="156" t="s">
        <v>1631</v>
      </c>
      <c r="B173" s="157"/>
      <c r="C173" s="157"/>
      <c r="D173" s="157"/>
      <c r="E173" s="157"/>
      <c r="F173" s="157"/>
      <c r="G173" s="157"/>
      <c r="H173" s="157"/>
      <c r="I173" s="157"/>
      <c r="J173" s="157"/>
      <c r="K173" s="157"/>
      <c r="L173" s="158"/>
    </row>
    <row r="174" spans="1:16" s="21" customFormat="1" x14ac:dyDescent="0.2">
      <c r="A174" s="159" t="s">
        <v>1732</v>
      </c>
      <c r="B174" s="159"/>
      <c r="C174" s="159"/>
      <c r="D174" s="159"/>
      <c r="E174" s="159"/>
      <c r="F174" s="159"/>
      <c r="G174" s="159"/>
      <c r="H174" s="159"/>
      <c r="I174" s="159"/>
      <c r="J174" s="159"/>
      <c r="K174" s="159"/>
      <c r="L174" s="16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5" activePane="bottomRight" state="frozen"/>
      <selection activeCell="A39" sqref="A39"/>
      <selection pane="topRight" activeCell="A39" sqref="A39"/>
      <selection pane="bottomLeft" activeCell="A39" sqref="A39"/>
      <selection pane="bottomRight" activeCell="A39" sqref="A39"/>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55.5" customHeight="1" x14ac:dyDescent="0.2">
      <c r="A2" s="170" t="s">
        <v>1593</v>
      </c>
      <c r="B2" s="171"/>
      <c r="C2" s="171"/>
      <c r="D2" s="171"/>
      <c r="E2" s="171"/>
      <c r="F2" s="171"/>
      <c r="G2" s="171"/>
      <c r="H2" s="171"/>
      <c r="I2" s="171"/>
      <c r="J2" s="171"/>
      <c r="K2" s="171"/>
      <c r="L2" s="172"/>
    </row>
    <row r="3" spans="1:12" s="21" customFormat="1" x14ac:dyDescent="0.2">
      <c r="A3" s="153" t="s">
        <v>1744</v>
      </c>
      <c r="B3" s="154"/>
      <c r="C3" s="154"/>
      <c r="D3" s="154"/>
      <c r="E3" s="154"/>
      <c r="F3" s="154"/>
      <c r="G3" s="154"/>
      <c r="H3" s="154"/>
      <c r="I3" s="154"/>
      <c r="J3" s="154"/>
      <c r="K3" s="154"/>
      <c r="L3" s="155"/>
    </row>
    <row r="4" spans="1:12" x14ac:dyDescent="0.2">
      <c r="A4" s="173" t="s">
        <v>648</v>
      </c>
      <c r="B4" s="174"/>
      <c r="C4" s="174"/>
      <c r="D4" s="174"/>
      <c r="E4" s="174"/>
      <c r="F4" s="174"/>
      <c r="G4" s="174"/>
      <c r="H4" s="174"/>
      <c r="I4" s="174"/>
      <c r="J4" s="174"/>
      <c r="K4" s="174"/>
      <c r="L4" s="175"/>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0</v>
      </c>
      <c r="B6" s="1" t="s">
        <v>213</v>
      </c>
      <c r="C6" s="1">
        <v>1364739</v>
      </c>
      <c r="D6" s="11" t="str">
        <f t="shared" ref="D6:D11" si="0">IF($B6="N/A","N/A",IF(C6&gt;10,"No",IF(C6&lt;-10,"No","Yes")))</f>
        <v>N/A</v>
      </c>
      <c r="E6" s="1">
        <v>1410189</v>
      </c>
      <c r="F6" s="11" t="str">
        <f t="shared" ref="F6:F11" si="1">IF($B6="N/A","N/A",IF(E6&gt;10,"No",IF(E6&lt;-10,"No","Yes")))</f>
        <v>N/A</v>
      </c>
      <c r="G6" s="1">
        <v>1438163</v>
      </c>
      <c r="H6" s="11" t="str">
        <f t="shared" ref="H6:H11" si="2">IF($B6="N/A","N/A",IF(G6&gt;10,"No",IF(G6&lt;-10,"No","Yes")))</f>
        <v>N/A</v>
      </c>
      <c r="I6" s="12">
        <v>3.33</v>
      </c>
      <c r="J6" s="12">
        <v>1.984</v>
      </c>
      <c r="K6" s="1" t="s">
        <v>736</v>
      </c>
      <c r="L6" s="9" t="str">
        <f t="shared" ref="L6:L14" si="3">IF(J6="Div by 0", "N/A", IF(K6="N/A","N/A", IF(J6&gt;VALUE(MID(K6,1,2)), "No", IF(J6&lt;-1*VALUE(MID(K6,1,2)), "No", "Yes"))))</f>
        <v>Yes</v>
      </c>
    </row>
    <row r="7" spans="1:12" x14ac:dyDescent="0.2">
      <c r="A7" s="18" t="s">
        <v>100</v>
      </c>
      <c r="B7" s="48" t="s">
        <v>213</v>
      </c>
      <c r="C7" s="1">
        <v>114657</v>
      </c>
      <c r="D7" s="11" t="str">
        <f t="shared" si="0"/>
        <v>N/A</v>
      </c>
      <c r="E7" s="1">
        <v>116686</v>
      </c>
      <c r="F7" s="11" t="str">
        <f t="shared" si="1"/>
        <v>N/A</v>
      </c>
      <c r="G7" s="1">
        <v>117781</v>
      </c>
      <c r="H7" s="11" t="str">
        <f t="shared" si="2"/>
        <v>N/A</v>
      </c>
      <c r="I7" s="12">
        <v>1.77</v>
      </c>
      <c r="J7" s="12">
        <v>0.93840000000000001</v>
      </c>
      <c r="K7" s="48" t="s">
        <v>736</v>
      </c>
      <c r="L7" s="9" t="str">
        <f t="shared" si="3"/>
        <v>Yes</v>
      </c>
    </row>
    <row r="8" spans="1:12" x14ac:dyDescent="0.2">
      <c r="A8" s="18" t="s">
        <v>101</v>
      </c>
      <c r="B8" s="48" t="s">
        <v>213</v>
      </c>
      <c r="C8" s="1">
        <v>205204</v>
      </c>
      <c r="D8" s="11" t="str">
        <f t="shared" si="0"/>
        <v>N/A</v>
      </c>
      <c r="E8" s="1">
        <v>210331</v>
      </c>
      <c r="F8" s="11" t="str">
        <f t="shared" si="1"/>
        <v>N/A</v>
      </c>
      <c r="G8" s="1">
        <v>214129</v>
      </c>
      <c r="H8" s="11" t="str">
        <f t="shared" si="2"/>
        <v>N/A</v>
      </c>
      <c r="I8" s="12">
        <v>2.4980000000000002</v>
      </c>
      <c r="J8" s="12">
        <v>1.806</v>
      </c>
      <c r="K8" s="48" t="s">
        <v>736</v>
      </c>
      <c r="L8" s="9" t="str">
        <f t="shared" si="3"/>
        <v>Yes</v>
      </c>
    </row>
    <row r="9" spans="1:12" x14ac:dyDescent="0.2">
      <c r="A9" s="18" t="s">
        <v>104</v>
      </c>
      <c r="B9" s="48" t="s">
        <v>213</v>
      </c>
      <c r="C9" s="1">
        <v>690879</v>
      </c>
      <c r="D9" s="11" t="str">
        <f t="shared" si="0"/>
        <v>N/A</v>
      </c>
      <c r="E9" s="1">
        <v>717353</v>
      </c>
      <c r="F9" s="11" t="str">
        <f t="shared" si="1"/>
        <v>N/A</v>
      </c>
      <c r="G9" s="1">
        <v>735916</v>
      </c>
      <c r="H9" s="11" t="str">
        <f t="shared" si="2"/>
        <v>N/A</v>
      </c>
      <c r="I9" s="12">
        <v>3.8319999999999999</v>
      </c>
      <c r="J9" s="12">
        <v>2.5880000000000001</v>
      </c>
      <c r="K9" s="48" t="s">
        <v>736</v>
      </c>
      <c r="L9" s="9" t="str">
        <f t="shared" si="3"/>
        <v>Yes</v>
      </c>
    </row>
    <row r="10" spans="1:12" x14ac:dyDescent="0.2">
      <c r="A10" s="18" t="s">
        <v>105</v>
      </c>
      <c r="B10" s="48" t="s">
        <v>213</v>
      </c>
      <c r="C10" s="1">
        <v>353999</v>
      </c>
      <c r="D10" s="11" t="str">
        <f t="shared" si="0"/>
        <v>N/A</v>
      </c>
      <c r="E10" s="1">
        <v>365819</v>
      </c>
      <c r="F10" s="11" t="str">
        <f t="shared" si="1"/>
        <v>N/A</v>
      </c>
      <c r="G10" s="1">
        <v>370337</v>
      </c>
      <c r="H10" s="11" t="str">
        <f t="shared" si="2"/>
        <v>N/A</v>
      </c>
      <c r="I10" s="12">
        <v>3.339</v>
      </c>
      <c r="J10" s="12">
        <v>1.2350000000000001</v>
      </c>
      <c r="K10" s="48" t="s">
        <v>736</v>
      </c>
      <c r="L10" s="9" t="str">
        <f t="shared" si="3"/>
        <v>Yes</v>
      </c>
    </row>
    <row r="11" spans="1:12" x14ac:dyDescent="0.2">
      <c r="A11" s="18" t="s">
        <v>77</v>
      </c>
      <c r="B11" s="1" t="s">
        <v>213</v>
      </c>
      <c r="C11" s="1">
        <v>1136633.1000000001</v>
      </c>
      <c r="D11" s="44" t="str">
        <f t="shared" si="0"/>
        <v>N/A</v>
      </c>
      <c r="E11" s="1">
        <v>1187356.95</v>
      </c>
      <c r="F11" s="11" t="str">
        <f t="shared" si="1"/>
        <v>N/A</v>
      </c>
      <c r="G11" s="1">
        <v>1204328.21</v>
      </c>
      <c r="H11" s="11" t="str">
        <f t="shared" si="2"/>
        <v>N/A</v>
      </c>
      <c r="I11" s="12">
        <v>4.4630000000000001</v>
      </c>
      <c r="J11" s="12">
        <v>1.429</v>
      </c>
      <c r="K11" s="1" t="s">
        <v>737</v>
      </c>
      <c r="L11" s="9" t="str">
        <f t="shared" si="3"/>
        <v>Yes</v>
      </c>
    </row>
    <row r="12" spans="1:12" x14ac:dyDescent="0.2">
      <c r="A12" s="18" t="s">
        <v>115</v>
      </c>
      <c r="B12" s="1" t="s">
        <v>213</v>
      </c>
      <c r="C12" s="1">
        <v>195359</v>
      </c>
      <c r="D12" s="1" t="s">
        <v>213</v>
      </c>
      <c r="E12" s="1">
        <v>199179</v>
      </c>
      <c r="F12" s="1" t="s">
        <v>213</v>
      </c>
      <c r="G12" s="1">
        <v>202326</v>
      </c>
      <c r="H12" s="1" t="s">
        <v>213</v>
      </c>
      <c r="I12" s="12">
        <v>1.9550000000000001</v>
      </c>
      <c r="J12" s="12">
        <v>1.58</v>
      </c>
      <c r="K12" s="1" t="s">
        <v>737</v>
      </c>
      <c r="L12" s="9" t="str">
        <f t="shared" si="3"/>
        <v>Yes</v>
      </c>
    </row>
    <row r="13" spans="1:12" x14ac:dyDescent="0.2">
      <c r="A13" s="18" t="s">
        <v>447</v>
      </c>
      <c r="B13" s="1" t="s">
        <v>213</v>
      </c>
      <c r="C13" s="1">
        <v>102728</v>
      </c>
      <c r="D13" s="1" t="s">
        <v>213</v>
      </c>
      <c r="E13" s="1">
        <v>104381</v>
      </c>
      <c r="F13" s="1" t="s">
        <v>213</v>
      </c>
      <c r="G13" s="1">
        <v>105505</v>
      </c>
      <c r="H13" s="1" t="s">
        <v>213</v>
      </c>
      <c r="I13" s="12">
        <v>1.609</v>
      </c>
      <c r="J13" s="12">
        <v>1.077</v>
      </c>
      <c r="K13" s="1" t="s">
        <v>737</v>
      </c>
      <c r="L13" s="9" t="str">
        <f t="shared" si="3"/>
        <v>Yes</v>
      </c>
    </row>
    <row r="14" spans="1:12" x14ac:dyDescent="0.2">
      <c r="A14" s="18" t="s">
        <v>448</v>
      </c>
      <c r="B14" s="1" t="s">
        <v>213</v>
      </c>
      <c r="C14" s="1">
        <v>89316</v>
      </c>
      <c r="D14" s="1" t="s">
        <v>213</v>
      </c>
      <c r="E14" s="1">
        <v>91620</v>
      </c>
      <c r="F14" s="1" t="s">
        <v>213</v>
      </c>
      <c r="G14" s="1">
        <v>93807</v>
      </c>
      <c r="H14" s="1" t="s">
        <v>213</v>
      </c>
      <c r="I14" s="12">
        <v>2.58</v>
      </c>
      <c r="J14" s="12">
        <v>2.387</v>
      </c>
      <c r="K14" s="1" t="s">
        <v>737</v>
      </c>
      <c r="L14" s="9" t="str">
        <f t="shared" si="3"/>
        <v>Yes</v>
      </c>
    </row>
    <row r="15" spans="1:12" x14ac:dyDescent="0.2">
      <c r="A15" s="4" t="s">
        <v>58</v>
      </c>
      <c r="B15" s="48" t="s">
        <v>213</v>
      </c>
      <c r="C15" s="14">
        <v>9169360162</v>
      </c>
      <c r="D15" s="11" t="str">
        <f t="shared" ref="D15:D20" si="4">IF($B15="N/A","N/A",IF(C15&gt;10,"No",IF(C15&lt;-10,"No","Yes")))</f>
        <v>N/A</v>
      </c>
      <c r="E15" s="14">
        <v>9169622912</v>
      </c>
      <c r="F15" s="11" t="str">
        <f t="shared" ref="F15:F20" si="5">IF($B15="N/A","N/A",IF(E15&gt;10,"No",IF(E15&lt;-10,"No","Yes")))</f>
        <v>N/A</v>
      </c>
      <c r="G15" s="14">
        <v>9520366467</v>
      </c>
      <c r="H15" s="11" t="str">
        <f t="shared" ref="H15:H20" si="6">IF($B15="N/A","N/A",IF(G15&gt;10,"No",IF(G15&lt;-10,"No","Yes")))</f>
        <v>N/A</v>
      </c>
      <c r="I15" s="12">
        <v>2.8999999999999998E-3</v>
      </c>
      <c r="J15" s="12">
        <v>3.8250000000000002</v>
      </c>
      <c r="K15" s="48" t="s">
        <v>736</v>
      </c>
      <c r="L15" s="9" t="str">
        <f t="shared" ref="L15:L20" si="7">IF(J15="Div by 0", "N/A", IF(K15="N/A","N/A", IF(J15&gt;VALUE(MID(K15,1,2)), "No", IF(J15&lt;-1*VALUE(MID(K15,1,2)), "No", "Yes"))))</f>
        <v>Yes</v>
      </c>
    </row>
    <row r="16" spans="1:12" x14ac:dyDescent="0.2">
      <c r="A16" s="4" t="s">
        <v>1119</v>
      </c>
      <c r="B16" s="48" t="s">
        <v>213</v>
      </c>
      <c r="C16" s="14">
        <v>6718.7646590000004</v>
      </c>
      <c r="D16" s="11" t="str">
        <f t="shared" si="4"/>
        <v>N/A</v>
      </c>
      <c r="E16" s="14">
        <v>6502.4070616999998</v>
      </c>
      <c r="F16" s="11" t="str">
        <f t="shared" si="5"/>
        <v>N/A</v>
      </c>
      <c r="G16" s="14">
        <v>6619.8104574999998</v>
      </c>
      <c r="H16" s="11" t="str">
        <f t="shared" si="6"/>
        <v>N/A</v>
      </c>
      <c r="I16" s="12">
        <v>-3.22</v>
      </c>
      <c r="J16" s="12">
        <v>1.806</v>
      </c>
      <c r="K16" s="48" t="s">
        <v>736</v>
      </c>
      <c r="L16" s="9" t="str">
        <f t="shared" si="7"/>
        <v>Yes</v>
      </c>
    </row>
    <row r="17" spans="1:12" x14ac:dyDescent="0.2">
      <c r="A17" s="4" t="s">
        <v>1219</v>
      </c>
      <c r="B17" s="48" t="s">
        <v>213</v>
      </c>
      <c r="C17" s="14">
        <v>19462.041401999999</v>
      </c>
      <c r="D17" s="11" t="str">
        <f t="shared" si="4"/>
        <v>N/A</v>
      </c>
      <c r="E17" s="14">
        <v>18642.465789000002</v>
      </c>
      <c r="F17" s="11" t="str">
        <f t="shared" si="5"/>
        <v>N/A</v>
      </c>
      <c r="G17" s="14">
        <v>18896.834828999999</v>
      </c>
      <c r="H17" s="11" t="str">
        <f t="shared" si="6"/>
        <v>N/A</v>
      </c>
      <c r="I17" s="12">
        <v>-4.21</v>
      </c>
      <c r="J17" s="12">
        <v>1.3640000000000001</v>
      </c>
      <c r="K17" s="48" t="s">
        <v>736</v>
      </c>
      <c r="L17" s="9" t="str">
        <f t="shared" si="7"/>
        <v>Yes</v>
      </c>
    </row>
    <row r="18" spans="1:12" x14ac:dyDescent="0.2">
      <c r="A18" s="4" t="s">
        <v>1220</v>
      </c>
      <c r="B18" s="48" t="s">
        <v>213</v>
      </c>
      <c r="C18" s="14">
        <v>21049.102415000001</v>
      </c>
      <c r="D18" s="11" t="str">
        <f t="shared" si="4"/>
        <v>N/A</v>
      </c>
      <c r="E18" s="14">
        <v>19700.319952999998</v>
      </c>
      <c r="F18" s="11" t="str">
        <f t="shared" si="5"/>
        <v>N/A</v>
      </c>
      <c r="G18" s="14">
        <v>20247.533594</v>
      </c>
      <c r="H18" s="11" t="str">
        <f t="shared" si="6"/>
        <v>N/A</v>
      </c>
      <c r="I18" s="12">
        <v>-6.41</v>
      </c>
      <c r="J18" s="12">
        <v>2.778</v>
      </c>
      <c r="K18" s="48" t="s">
        <v>736</v>
      </c>
      <c r="L18" s="9" t="str">
        <f t="shared" si="7"/>
        <v>Yes</v>
      </c>
    </row>
    <row r="19" spans="1:12" x14ac:dyDescent="0.2">
      <c r="A19" s="4" t="s">
        <v>1221</v>
      </c>
      <c r="B19" s="48" t="s">
        <v>213</v>
      </c>
      <c r="C19" s="14">
        <v>2190.1904328000001</v>
      </c>
      <c r="D19" s="11" t="str">
        <f t="shared" si="4"/>
        <v>N/A</v>
      </c>
      <c r="E19" s="14">
        <v>2199.3863034999999</v>
      </c>
      <c r="F19" s="11" t="str">
        <f t="shared" si="5"/>
        <v>N/A</v>
      </c>
      <c r="G19" s="14">
        <v>2251.0320104000002</v>
      </c>
      <c r="H19" s="11" t="str">
        <f t="shared" si="6"/>
        <v>N/A</v>
      </c>
      <c r="I19" s="12">
        <v>0.4199</v>
      </c>
      <c r="J19" s="12">
        <v>2.3479999999999999</v>
      </c>
      <c r="K19" s="48" t="s">
        <v>736</v>
      </c>
      <c r="L19" s="9" t="str">
        <f t="shared" si="7"/>
        <v>Yes</v>
      </c>
    </row>
    <row r="20" spans="1:12" x14ac:dyDescent="0.2">
      <c r="A20" s="4" t="s">
        <v>1222</v>
      </c>
      <c r="B20" s="48" t="s">
        <v>213</v>
      </c>
      <c r="C20" s="14">
        <v>3122.5633207999999</v>
      </c>
      <c r="D20" s="11" t="str">
        <f t="shared" si="4"/>
        <v>N/A</v>
      </c>
      <c r="E20" s="14">
        <v>3479.8186808</v>
      </c>
      <c r="F20" s="11" t="str">
        <f t="shared" si="5"/>
        <v>N/A</v>
      </c>
      <c r="G20" s="14">
        <v>3517.1310724999998</v>
      </c>
      <c r="H20" s="11" t="str">
        <f t="shared" si="6"/>
        <v>N/A</v>
      </c>
      <c r="I20" s="12">
        <v>11.44</v>
      </c>
      <c r="J20" s="12">
        <v>1.0720000000000001</v>
      </c>
      <c r="K20" s="48" t="s">
        <v>736</v>
      </c>
      <c r="L20" s="9" t="str">
        <f t="shared" si="7"/>
        <v>Yes</v>
      </c>
    </row>
    <row r="21" spans="1:12" x14ac:dyDescent="0.2">
      <c r="A21" s="2" t="s">
        <v>1123</v>
      </c>
      <c r="B21" s="48" t="s">
        <v>213</v>
      </c>
      <c r="C21" s="14">
        <v>6766.8506851000002</v>
      </c>
      <c r="D21" s="11" t="str">
        <f t="shared" ref="D21:D22" si="8">IF($B21="N/A","N/A",IF(C21&gt;10,"No",IF(C21&lt;-10,"No","Yes")))</f>
        <v>N/A</v>
      </c>
      <c r="E21" s="14">
        <v>6524.4687878000004</v>
      </c>
      <c r="F21" s="11" t="str">
        <f t="shared" ref="F21:F22" si="9">IF($B21="N/A","N/A",IF(E21&gt;10,"No",IF(E21&lt;-10,"No","Yes")))</f>
        <v>N/A</v>
      </c>
      <c r="G21" s="14">
        <v>6569.5449635000004</v>
      </c>
      <c r="H21" s="11" t="str">
        <f t="shared" ref="H21:H22" si="10">IF($B21="N/A","N/A",IF(G21&gt;10,"No",IF(G21&lt;-10,"No","Yes")))</f>
        <v>N/A</v>
      </c>
      <c r="I21" s="12">
        <v>-3.58</v>
      </c>
      <c r="J21" s="12">
        <v>0.69089999999999996</v>
      </c>
      <c r="K21" s="48" t="s">
        <v>736</v>
      </c>
      <c r="L21" s="9" t="str">
        <f>IF(J21="Div by 0", "N/A", IF(OR(J21="N/A",K21="N/A"),"N/A", IF(J21&gt;VALUE(MID(K21,1,2)), "No", IF(J21&lt;-1*VALUE(MID(K21,1,2)), "No", "Yes"))))</f>
        <v>Yes</v>
      </c>
    </row>
    <row r="22" spans="1:12" x14ac:dyDescent="0.2">
      <c r="A22" s="2" t="s">
        <v>1124</v>
      </c>
      <c r="B22" s="48" t="s">
        <v>213</v>
      </c>
      <c r="C22" s="14">
        <v>6656.2910626000003</v>
      </c>
      <c r="D22" s="11" t="str">
        <f t="shared" si="8"/>
        <v>N/A</v>
      </c>
      <c r="E22" s="14">
        <v>6473.8037788000001</v>
      </c>
      <c r="F22" s="11" t="str">
        <f t="shared" si="9"/>
        <v>N/A</v>
      </c>
      <c r="G22" s="14">
        <v>6685.1074111999997</v>
      </c>
      <c r="H22" s="11" t="str">
        <f t="shared" si="10"/>
        <v>N/A</v>
      </c>
      <c r="I22" s="12">
        <v>-2.74</v>
      </c>
      <c r="J22" s="12">
        <v>3.2639999999999998</v>
      </c>
      <c r="K22" s="48" t="s">
        <v>736</v>
      </c>
      <c r="L22" s="9" t="str">
        <f>IF(J22="Div by 0", "N/A", IF(OR(J22="N/A",K22="N/A"),"N/A", IF(J22&gt;VALUE(MID(K22,1,2)), "No", IF(J22&lt;-1*VALUE(MID(K22,1,2)), "No", "Yes"))))</f>
        <v>Yes</v>
      </c>
    </row>
    <row r="23" spans="1:12" x14ac:dyDescent="0.2">
      <c r="A23" s="4" t="s">
        <v>1223</v>
      </c>
      <c r="B23" s="48" t="s">
        <v>213</v>
      </c>
      <c r="C23" s="14">
        <v>20182.235361999999</v>
      </c>
      <c r="D23" s="11" t="str">
        <f>IF($B23="N/A","N/A",IF(C23&gt;10,"No",IF(C23&lt;-10,"No","Yes")))</f>
        <v>N/A</v>
      </c>
      <c r="E23" s="14">
        <v>18874.737958999998</v>
      </c>
      <c r="F23" s="11" t="str">
        <f>IF($B23="N/A","N/A",IF(E23&gt;10,"No",IF(E23&lt;-10,"No","Yes")))</f>
        <v>N/A</v>
      </c>
      <c r="G23" s="14">
        <v>19218.533209000001</v>
      </c>
      <c r="H23" s="11" t="str">
        <f>IF($B23="N/A","N/A",IF(G23&gt;10,"No",IF(G23&lt;-10,"No","Yes")))</f>
        <v>N/A</v>
      </c>
      <c r="I23" s="12">
        <v>-6.48</v>
      </c>
      <c r="J23" s="12">
        <v>1.821</v>
      </c>
      <c r="K23" s="48" t="s">
        <v>736</v>
      </c>
      <c r="L23" s="9" t="str">
        <f>IF(J23="Div by 0", "N/A", IF(K23="N/A","N/A", IF(J23&gt;VALUE(MID(K23,1,2)), "No", IF(J23&lt;-1*VALUE(MID(K23,1,2)), "No", "Yes"))))</f>
        <v>Yes</v>
      </c>
    </row>
    <row r="24" spans="1:12" x14ac:dyDescent="0.2">
      <c r="A24" s="4" t="s">
        <v>1224</v>
      </c>
      <c r="B24" s="48" t="s">
        <v>213</v>
      </c>
      <c r="C24" s="14">
        <v>20135.144654</v>
      </c>
      <c r="D24" s="11" t="str">
        <f>IF($B24="N/A","N/A",IF(C24&gt;10,"No",IF(C24&lt;-10,"No","Yes")))</f>
        <v>N/A</v>
      </c>
      <c r="E24" s="14">
        <v>19171.609057000001</v>
      </c>
      <c r="F24" s="11" t="str">
        <f>IF($B24="N/A","N/A",IF(E24&gt;10,"No",IF(E24&lt;-10,"No","Yes")))</f>
        <v>N/A</v>
      </c>
      <c r="G24" s="14">
        <v>19419.396332</v>
      </c>
      <c r="H24" s="11" t="str">
        <f>IF($B24="N/A","N/A",IF(G24&gt;10,"No",IF(G24&lt;-10,"No","Yes")))</f>
        <v>N/A</v>
      </c>
      <c r="I24" s="12">
        <v>-4.79</v>
      </c>
      <c r="J24" s="12">
        <v>1.292</v>
      </c>
      <c r="K24" s="48" t="s">
        <v>736</v>
      </c>
      <c r="L24" s="9" t="str">
        <f>IF(J24="Div by 0", "N/A", IF(K24="N/A","N/A", IF(J24&gt;VALUE(MID(K24,1,2)), "No", IF(J24&lt;-1*VALUE(MID(K24,1,2)), "No", "Yes"))))</f>
        <v>Yes</v>
      </c>
    </row>
    <row r="25" spans="1:12" x14ac:dyDescent="0.2">
      <c r="A25" s="4" t="s">
        <v>1225</v>
      </c>
      <c r="B25" s="48" t="s">
        <v>213</v>
      </c>
      <c r="C25" s="14">
        <v>20877.161974999999</v>
      </c>
      <c r="D25" s="11" t="str">
        <f>IF($B25="N/A","N/A",IF(C25&gt;10,"No",IF(C25&lt;-10,"No","Yes")))</f>
        <v>N/A</v>
      </c>
      <c r="E25" s="14">
        <v>19050.881433999999</v>
      </c>
      <c r="F25" s="11" t="str">
        <f>IF($B25="N/A","N/A",IF(E25&gt;10,"No",IF(E25&lt;-10,"No","Yes")))</f>
        <v>N/A</v>
      </c>
      <c r="G25" s="14">
        <v>19474.983231999999</v>
      </c>
      <c r="H25" s="11" t="str">
        <f>IF($B25="N/A","N/A",IF(G25&gt;10,"No",IF(G25&lt;-10,"No","Yes")))</f>
        <v>N/A</v>
      </c>
      <c r="I25" s="12">
        <v>-8.75</v>
      </c>
      <c r="J25" s="12">
        <v>2.226</v>
      </c>
      <c r="K25" s="48" t="s">
        <v>736</v>
      </c>
      <c r="L25" s="9" t="str">
        <f>IF(J25="Div by 0", "N/A", IF(K25="N/A","N/A", IF(J25&gt;VALUE(MID(K25,1,2)), "No", IF(J25&lt;-1*VALUE(MID(K25,1,2)), "No", "Yes"))))</f>
        <v>Yes</v>
      </c>
    </row>
    <row r="26" spans="1:12" x14ac:dyDescent="0.2">
      <c r="A26" s="4" t="s">
        <v>1226</v>
      </c>
      <c r="B26" s="48" t="s">
        <v>213</v>
      </c>
      <c r="C26" s="14">
        <v>19152.479845999998</v>
      </c>
      <c r="D26" s="11" t="str">
        <f t="shared" ref="D26:D27" si="11">IF($B26="N/A","N/A",IF(C26&gt;10,"No",IF(C26&lt;-10,"No","Yes")))</f>
        <v>N/A</v>
      </c>
      <c r="E26" s="14">
        <v>17914.915324000001</v>
      </c>
      <c r="F26" s="11" t="str">
        <f t="shared" ref="F26:F30" si="12">IF($B26="N/A","N/A",IF(E26&gt;10,"No",IF(E26&lt;-10,"No","Yes")))</f>
        <v>N/A</v>
      </c>
      <c r="G26" s="14">
        <v>18110.470135</v>
      </c>
      <c r="H26" s="11" t="str">
        <f t="shared" ref="H26:H27" si="13">IF($B26="N/A","N/A",IF(G26&gt;10,"No",IF(G26&lt;-10,"No","Yes")))</f>
        <v>N/A</v>
      </c>
      <c r="I26" s="12">
        <v>-6.46</v>
      </c>
      <c r="J26" s="12">
        <v>1.0920000000000001</v>
      </c>
      <c r="K26" s="48" t="s">
        <v>736</v>
      </c>
      <c r="L26" s="9" t="str">
        <f>IF(J26="Div by 0", "N/A", IF(OR(J26="N/A",K26="N/A"),"N/A", IF(J26&gt;VALUE(MID(K26,1,2)), "No", IF(J26&lt;-1*VALUE(MID(K26,1,2)), "No", "Yes"))))</f>
        <v>Yes</v>
      </c>
    </row>
    <row r="27" spans="1:12" x14ac:dyDescent="0.2">
      <c r="A27" s="4" t="s">
        <v>1227</v>
      </c>
      <c r="B27" s="48" t="s">
        <v>213</v>
      </c>
      <c r="C27" s="14">
        <v>21976.263679</v>
      </c>
      <c r="D27" s="11" t="str">
        <f t="shared" si="11"/>
        <v>N/A</v>
      </c>
      <c r="E27" s="14">
        <v>20539.127931999999</v>
      </c>
      <c r="F27" s="11" t="str">
        <f t="shared" si="12"/>
        <v>N/A</v>
      </c>
      <c r="G27" s="14">
        <v>21127.100957999999</v>
      </c>
      <c r="H27" s="11" t="str">
        <f t="shared" si="13"/>
        <v>N/A</v>
      </c>
      <c r="I27" s="12">
        <v>-6.54</v>
      </c>
      <c r="J27" s="12">
        <v>2.863</v>
      </c>
      <c r="K27" s="48" t="s">
        <v>736</v>
      </c>
      <c r="L27" s="9" t="str">
        <f>IF(J27="Div by 0", "N/A", IF(OR(J27="N/A",K27="N/A"),"N/A", IF(J27&gt;VALUE(MID(K27,1,2)), "No", IF(J27&lt;-1*VALUE(MID(K27,1,2)), "No", "Yes"))))</f>
        <v>Yes</v>
      </c>
    </row>
    <row r="28" spans="1:12" x14ac:dyDescent="0.2">
      <c r="A28" s="58" t="s">
        <v>1228</v>
      </c>
      <c r="B28" s="14" t="s">
        <v>213</v>
      </c>
      <c r="C28" s="14">
        <v>2710.9150411999999</v>
      </c>
      <c r="D28" s="11" t="str">
        <f t="shared" ref="D28:D30" si="14">IF($B28="N/A","N/A",IF(C28&gt;10,"No",IF(C28&lt;-10,"No","Yes")))</f>
        <v>N/A</v>
      </c>
      <c r="E28" s="14">
        <v>2760.7346232999998</v>
      </c>
      <c r="F28" s="11" t="str">
        <f t="shared" si="12"/>
        <v>N/A</v>
      </c>
      <c r="G28" s="14">
        <v>2759.0337097000001</v>
      </c>
      <c r="H28" s="11" t="str">
        <f t="shared" ref="H28:H30" si="15">IF($B28="N/A","N/A",IF(G28&gt;10,"No",IF(G28&lt;-10,"No","Yes")))</f>
        <v>N/A</v>
      </c>
      <c r="I28" s="12">
        <v>1.8380000000000001</v>
      </c>
      <c r="J28" s="12">
        <v>-6.2E-2</v>
      </c>
      <c r="K28" s="45" t="s">
        <v>736</v>
      </c>
      <c r="L28" s="9" t="str">
        <f>IF(J28="Div by 0", "N/A", IF(OR(J28="N/A",K28="N/A"),"N/A", IF(J28&gt;VALUE(MID(K28,1,2)), "No", IF(J28&lt;-1*VALUE(MID(K28,1,2)), "No", "Yes"))))</f>
        <v>Yes</v>
      </c>
    </row>
    <row r="29" spans="1:12" x14ac:dyDescent="0.2">
      <c r="A29" s="58" t="s">
        <v>1229</v>
      </c>
      <c r="B29" s="14" t="s">
        <v>213</v>
      </c>
      <c r="C29" s="14">
        <v>2043.3050311</v>
      </c>
      <c r="D29" s="11" t="str">
        <f t="shared" si="14"/>
        <v>N/A</v>
      </c>
      <c r="E29" s="14">
        <v>2096.2695097999999</v>
      </c>
      <c r="F29" s="11" t="str">
        <f t="shared" si="12"/>
        <v>N/A</v>
      </c>
      <c r="G29" s="14">
        <v>2128.5439947</v>
      </c>
      <c r="H29" s="11" t="str">
        <f t="shared" si="15"/>
        <v>N/A</v>
      </c>
      <c r="I29" s="12">
        <v>2.5920000000000001</v>
      </c>
      <c r="J29" s="12">
        <v>1.54</v>
      </c>
      <c r="K29" s="45" t="s">
        <v>736</v>
      </c>
      <c r="L29" s="9" t="str">
        <f t="shared" ref="L29:L30" si="16">IF(J29="Div by 0", "N/A", IF(OR(J29="N/A",K29="N/A"),"N/A", IF(J29&gt;VALUE(MID(K29,1,2)), "No", IF(J29&lt;-1*VALUE(MID(K29,1,2)), "No", "Yes"))))</f>
        <v>Yes</v>
      </c>
    </row>
    <row r="30" spans="1:12" x14ac:dyDescent="0.2">
      <c r="A30" s="58" t="s">
        <v>1230</v>
      </c>
      <c r="B30" s="14" t="s">
        <v>213</v>
      </c>
      <c r="C30" s="14">
        <v>3123.1788719000001</v>
      </c>
      <c r="D30" s="11" t="str">
        <f t="shared" si="14"/>
        <v>N/A</v>
      </c>
      <c r="E30" s="14">
        <v>3174.7250088000001</v>
      </c>
      <c r="F30" s="11" t="str">
        <f t="shared" si="12"/>
        <v>N/A</v>
      </c>
      <c r="G30" s="14">
        <v>3142.0076001000002</v>
      </c>
      <c r="H30" s="11" t="str">
        <f t="shared" si="15"/>
        <v>N/A</v>
      </c>
      <c r="I30" s="12">
        <v>1.65</v>
      </c>
      <c r="J30" s="12">
        <v>-1.03</v>
      </c>
      <c r="K30" s="45" t="s">
        <v>736</v>
      </c>
      <c r="L30" s="9" t="str">
        <f t="shared" si="16"/>
        <v>Yes</v>
      </c>
    </row>
    <row r="31" spans="1:12" x14ac:dyDescent="0.2">
      <c r="A31" s="46" t="s">
        <v>2</v>
      </c>
      <c r="B31" s="35" t="s">
        <v>213</v>
      </c>
      <c r="C31" s="13">
        <v>99.352330371999997</v>
      </c>
      <c r="D31" s="44" t="str">
        <f t="shared" ref="D31:D69" si="17">IF($B31="N/A","N/A",IF(C31&gt;10,"No",IF(C31&lt;-10,"No","Yes")))</f>
        <v>N/A</v>
      </c>
      <c r="E31" s="13">
        <v>99.181315412000004</v>
      </c>
      <c r="F31" s="44" t="str">
        <f t="shared" ref="F31:F69" si="18">IF($B31="N/A","N/A",IF(E31&gt;10,"No",IF(E31&lt;-10,"No","Yes")))</f>
        <v>N/A</v>
      </c>
      <c r="G31" s="13">
        <v>98.948450210000004</v>
      </c>
      <c r="H31" s="44" t="str">
        <f t="shared" ref="H31:H69" si="19">IF($B31="N/A","N/A",IF(G31&gt;10,"No",IF(G31&lt;-10,"No","Yes")))</f>
        <v>N/A</v>
      </c>
      <c r="I31" s="12">
        <v>-0.17199999999999999</v>
      </c>
      <c r="J31" s="12">
        <v>-0.23499999999999999</v>
      </c>
      <c r="K31" s="45" t="s">
        <v>736</v>
      </c>
      <c r="L31" s="9" t="str">
        <f t="shared" ref="L31:L99" si="20">IF(J31="Div by 0", "N/A", IF(K31="N/A","N/A", IF(J31&gt;VALUE(MID(K31,1,2)), "No", IF(J31&lt;-1*VALUE(MID(K31,1,2)), "No", "Yes"))))</f>
        <v>Yes</v>
      </c>
    </row>
    <row r="32" spans="1:12" x14ac:dyDescent="0.2">
      <c r="A32" s="46" t="s">
        <v>22</v>
      </c>
      <c r="B32" s="35" t="s">
        <v>213</v>
      </c>
      <c r="C32" s="1">
        <v>1355900</v>
      </c>
      <c r="D32" s="44" t="str">
        <f t="shared" si="17"/>
        <v>N/A</v>
      </c>
      <c r="E32" s="1">
        <v>1398644</v>
      </c>
      <c r="F32" s="44" t="str">
        <f t="shared" si="18"/>
        <v>N/A</v>
      </c>
      <c r="G32" s="1">
        <v>1423040</v>
      </c>
      <c r="H32" s="44" t="str">
        <f t="shared" si="19"/>
        <v>N/A</v>
      </c>
      <c r="I32" s="12">
        <v>3.1520000000000001</v>
      </c>
      <c r="J32" s="12">
        <v>1.744</v>
      </c>
      <c r="K32" s="45" t="s">
        <v>736</v>
      </c>
      <c r="L32" s="9" t="str">
        <f t="shared" si="20"/>
        <v>Yes</v>
      </c>
    </row>
    <row r="33" spans="1:12" x14ac:dyDescent="0.2">
      <c r="A33" s="46" t="s">
        <v>449</v>
      </c>
      <c r="B33" s="48" t="s">
        <v>213</v>
      </c>
      <c r="C33" s="1">
        <v>114653</v>
      </c>
      <c r="D33" s="1" t="str">
        <f t="shared" si="17"/>
        <v>N/A</v>
      </c>
      <c r="E33" s="1">
        <v>116581</v>
      </c>
      <c r="F33" s="1" t="str">
        <f t="shared" si="18"/>
        <v>N/A</v>
      </c>
      <c r="G33" s="1">
        <v>117697</v>
      </c>
      <c r="H33" s="11" t="str">
        <f t="shared" si="19"/>
        <v>N/A</v>
      </c>
      <c r="I33" s="12">
        <v>1.6819999999999999</v>
      </c>
      <c r="J33" s="12">
        <v>0.95730000000000004</v>
      </c>
      <c r="K33" s="48" t="s">
        <v>736</v>
      </c>
      <c r="L33" s="9" t="str">
        <f t="shared" si="20"/>
        <v>Yes</v>
      </c>
    </row>
    <row r="34" spans="1:12" x14ac:dyDescent="0.2">
      <c r="A34" s="46" t="s">
        <v>1231</v>
      </c>
      <c r="B34" s="5" t="s">
        <v>213</v>
      </c>
      <c r="C34" s="1">
        <v>34871</v>
      </c>
      <c r="D34" s="9" t="str">
        <f t="shared" ref="D34:D38" si="21">IF($B34="N/A","N/A",IF(C34&lt;0,"No","Yes"))</f>
        <v>N/A</v>
      </c>
      <c r="E34" s="1">
        <v>35246</v>
      </c>
      <c r="F34" s="9" t="str">
        <f t="shared" ref="F34:F38" si="22">IF($B34="N/A","N/A",IF(E34&lt;0,"No","Yes"))</f>
        <v>N/A</v>
      </c>
      <c r="G34" s="1">
        <v>35507</v>
      </c>
      <c r="H34" s="9" t="str">
        <f t="shared" ref="H34:H38" si="23">IF($B34="N/A","N/A",IF(G34&lt;0,"No","Yes"))</f>
        <v>N/A</v>
      </c>
      <c r="I34" s="12">
        <v>1.075</v>
      </c>
      <c r="J34" s="12">
        <v>0.74050000000000005</v>
      </c>
      <c r="K34" s="1" t="s">
        <v>736</v>
      </c>
      <c r="L34" s="9" t="str">
        <f t="shared" si="20"/>
        <v>Yes</v>
      </c>
    </row>
    <row r="35" spans="1:12" x14ac:dyDescent="0.2">
      <c r="A35" s="46" t="s">
        <v>1232</v>
      </c>
      <c r="B35" s="5" t="s">
        <v>213</v>
      </c>
      <c r="C35" s="1">
        <v>5066</v>
      </c>
      <c r="D35" s="9" t="str">
        <f t="shared" si="21"/>
        <v>N/A</v>
      </c>
      <c r="E35" s="1">
        <v>5040</v>
      </c>
      <c r="F35" s="9" t="str">
        <f t="shared" si="22"/>
        <v>N/A</v>
      </c>
      <c r="G35" s="1">
        <v>4958</v>
      </c>
      <c r="H35" s="9" t="str">
        <f t="shared" si="23"/>
        <v>N/A</v>
      </c>
      <c r="I35" s="12">
        <v>-0.51300000000000001</v>
      </c>
      <c r="J35" s="12">
        <v>-1.63</v>
      </c>
      <c r="K35" s="1" t="s">
        <v>736</v>
      </c>
      <c r="L35" s="9" t="str">
        <f t="shared" si="20"/>
        <v>Yes</v>
      </c>
    </row>
    <row r="36" spans="1:12" x14ac:dyDescent="0.2">
      <c r="A36" s="46" t="s">
        <v>1233</v>
      </c>
      <c r="B36" s="5" t="s">
        <v>213</v>
      </c>
      <c r="C36" s="1">
        <v>28365</v>
      </c>
      <c r="D36" s="9" t="str">
        <f t="shared" si="21"/>
        <v>N/A</v>
      </c>
      <c r="E36" s="1">
        <v>29200</v>
      </c>
      <c r="F36" s="9" t="str">
        <f t="shared" si="22"/>
        <v>N/A</v>
      </c>
      <c r="G36" s="1">
        <v>29711</v>
      </c>
      <c r="H36" s="9" t="str">
        <f t="shared" si="23"/>
        <v>N/A</v>
      </c>
      <c r="I36" s="12">
        <v>2.944</v>
      </c>
      <c r="J36" s="12">
        <v>1.75</v>
      </c>
      <c r="K36" s="1" t="s">
        <v>736</v>
      </c>
      <c r="L36" s="9" t="str">
        <f t="shared" si="20"/>
        <v>Yes</v>
      </c>
    </row>
    <row r="37" spans="1:12" x14ac:dyDescent="0.2">
      <c r="A37" s="46" t="s">
        <v>1234</v>
      </c>
      <c r="B37" s="5" t="s">
        <v>213</v>
      </c>
      <c r="C37" s="1">
        <v>46351</v>
      </c>
      <c r="D37" s="9" t="str">
        <f t="shared" si="21"/>
        <v>N/A</v>
      </c>
      <c r="E37" s="1">
        <v>47095</v>
      </c>
      <c r="F37" s="9" t="str">
        <f t="shared" si="22"/>
        <v>N/A</v>
      </c>
      <c r="G37" s="1">
        <v>47521</v>
      </c>
      <c r="H37" s="9" t="str">
        <f t="shared" si="23"/>
        <v>N/A</v>
      </c>
      <c r="I37" s="12">
        <v>1.605</v>
      </c>
      <c r="J37" s="12">
        <v>0.90459999999999996</v>
      </c>
      <c r="K37" s="1" t="s">
        <v>736</v>
      </c>
      <c r="L37" s="9" t="str">
        <f t="shared" si="20"/>
        <v>Yes</v>
      </c>
    </row>
    <row r="38" spans="1:12" x14ac:dyDescent="0.2">
      <c r="A38" s="46" t="s">
        <v>1235</v>
      </c>
      <c r="B38" s="5" t="s">
        <v>213</v>
      </c>
      <c r="C38" s="1">
        <v>0</v>
      </c>
      <c r="D38" s="9" t="str">
        <f t="shared" si="21"/>
        <v>N/A</v>
      </c>
      <c r="E38" s="1">
        <v>0</v>
      </c>
      <c r="F38" s="9" t="str">
        <f t="shared" si="22"/>
        <v>N/A</v>
      </c>
      <c r="G38" s="1">
        <v>0</v>
      </c>
      <c r="H38" s="9" t="str">
        <f t="shared" si="23"/>
        <v>N/A</v>
      </c>
      <c r="I38" s="12" t="s">
        <v>1745</v>
      </c>
      <c r="J38" s="12" t="s">
        <v>1745</v>
      </c>
      <c r="K38" s="1" t="s">
        <v>736</v>
      </c>
      <c r="L38" s="9" t="str">
        <f t="shared" si="20"/>
        <v>N/A</v>
      </c>
    </row>
    <row r="39" spans="1:12" x14ac:dyDescent="0.2">
      <c r="A39" s="46" t="s">
        <v>450</v>
      </c>
      <c r="B39" s="48" t="s">
        <v>213</v>
      </c>
      <c r="C39" s="1">
        <v>205010</v>
      </c>
      <c r="D39" s="1" t="str">
        <f t="shared" si="17"/>
        <v>N/A</v>
      </c>
      <c r="E39" s="1">
        <v>210015</v>
      </c>
      <c r="F39" s="1" t="str">
        <f t="shared" si="18"/>
        <v>N/A</v>
      </c>
      <c r="G39" s="1">
        <v>213828</v>
      </c>
      <c r="H39" s="11" t="str">
        <f t="shared" si="19"/>
        <v>N/A</v>
      </c>
      <c r="I39" s="12">
        <v>2.4409999999999998</v>
      </c>
      <c r="J39" s="12">
        <v>1.8160000000000001</v>
      </c>
      <c r="K39" s="48" t="s">
        <v>736</v>
      </c>
      <c r="L39" s="9" t="str">
        <f t="shared" si="20"/>
        <v>Yes</v>
      </c>
    </row>
    <row r="40" spans="1:12" x14ac:dyDescent="0.2">
      <c r="A40" s="46" t="s">
        <v>1236</v>
      </c>
      <c r="B40" s="5" t="s">
        <v>213</v>
      </c>
      <c r="C40" s="1">
        <v>150375</v>
      </c>
      <c r="D40" s="9" t="str">
        <f t="shared" ref="D40:D45" si="24">IF($B40="N/A","N/A",IF(C40&lt;0,"No","Yes"))</f>
        <v>N/A</v>
      </c>
      <c r="E40" s="1">
        <v>154024</v>
      </c>
      <c r="F40" s="9" t="str">
        <f t="shared" ref="F40:F45" si="25">IF($B40="N/A","N/A",IF(E40&lt;0,"No","Yes"))</f>
        <v>N/A</v>
      </c>
      <c r="G40" s="1">
        <v>156534</v>
      </c>
      <c r="H40" s="9" t="str">
        <f t="shared" ref="H40:H45" si="26">IF($B40="N/A","N/A",IF(G40&lt;0,"No","Yes"))</f>
        <v>N/A</v>
      </c>
      <c r="I40" s="12">
        <v>2.427</v>
      </c>
      <c r="J40" s="12">
        <v>1.63</v>
      </c>
      <c r="K40" s="1" t="s">
        <v>736</v>
      </c>
      <c r="L40" s="9" t="str">
        <f t="shared" si="20"/>
        <v>Yes</v>
      </c>
    </row>
    <row r="41" spans="1:12" x14ac:dyDescent="0.2">
      <c r="A41" s="46" t="s">
        <v>1237</v>
      </c>
      <c r="B41" s="5" t="s">
        <v>213</v>
      </c>
      <c r="C41" s="1">
        <v>1529</v>
      </c>
      <c r="D41" s="9" t="str">
        <f t="shared" si="24"/>
        <v>N/A</v>
      </c>
      <c r="E41" s="1">
        <v>1476</v>
      </c>
      <c r="F41" s="9" t="str">
        <f t="shared" si="25"/>
        <v>N/A</v>
      </c>
      <c r="G41" s="1">
        <v>1307</v>
      </c>
      <c r="H41" s="9" t="str">
        <f t="shared" si="26"/>
        <v>N/A</v>
      </c>
      <c r="I41" s="12">
        <v>-3.47</v>
      </c>
      <c r="J41" s="12">
        <v>-11.4</v>
      </c>
      <c r="K41" s="1" t="s">
        <v>736</v>
      </c>
      <c r="L41" s="9" t="str">
        <f t="shared" si="20"/>
        <v>Yes</v>
      </c>
    </row>
    <row r="42" spans="1:12" x14ac:dyDescent="0.2">
      <c r="A42" s="46" t="s">
        <v>1238</v>
      </c>
      <c r="B42" s="5" t="s">
        <v>213</v>
      </c>
      <c r="C42" s="1">
        <v>21678</v>
      </c>
      <c r="D42" s="9" t="str">
        <f t="shared" si="24"/>
        <v>N/A</v>
      </c>
      <c r="E42" s="1">
        <v>22308</v>
      </c>
      <c r="F42" s="9" t="str">
        <f t="shared" si="25"/>
        <v>N/A</v>
      </c>
      <c r="G42" s="1">
        <v>22896</v>
      </c>
      <c r="H42" s="9" t="str">
        <f t="shared" si="26"/>
        <v>N/A</v>
      </c>
      <c r="I42" s="12">
        <v>2.9060000000000001</v>
      </c>
      <c r="J42" s="12">
        <v>2.6360000000000001</v>
      </c>
      <c r="K42" s="1" t="s">
        <v>736</v>
      </c>
      <c r="L42" s="9" t="str">
        <f t="shared" si="20"/>
        <v>Yes</v>
      </c>
    </row>
    <row r="43" spans="1:12" x14ac:dyDescent="0.2">
      <c r="A43" s="46" t="s">
        <v>1239</v>
      </c>
      <c r="B43" s="5" t="s">
        <v>213</v>
      </c>
      <c r="C43" s="1">
        <v>643</v>
      </c>
      <c r="D43" s="9" t="str">
        <f t="shared" si="24"/>
        <v>N/A</v>
      </c>
      <c r="E43" s="1">
        <v>712</v>
      </c>
      <c r="F43" s="9" t="str">
        <f t="shared" si="25"/>
        <v>N/A</v>
      </c>
      <c r="G43" s="1">
        <v>820</v>
      </c>
      <c r="H43" s="9" t="str">
        <f t="shared" si="26"/>
        <v>N/A</v>
      </c>
      <c r="I43" s="12">
        <v>10.73</v>
      </c>
      <c r="J43" s="12">
        <v>15.17</v>
      </c>
      <c r="K43" s="1" t="s">
        <v>736</v>
      </c>
      <c r="L43" s="9" t="str">
        <f t="shared" si="20"/>
        <v>Yes</v>
      </c>
    </row>
    <row r="44" spans="1:12" x14ac:dyDescent="0.2">
      <c r="A44" s="46" t="s">
        <v>1240</v>
      </c>
      <c r="B44" s="5" t="s">
        <v>213</v>
      </c>
      <c r="C44" s="1">
        <v>30785</v>
      </c>
      <c r="D44" s="9" t="str">
        <f t="shared" si="24"/>
        <v>N/A</v>
      </c>
      <c r="E44" s="1">
        <v>31495</v>
      </c>
      <c r="F44" s="9" t="str">
        <f t="shared" si="25"/>
        <v>N/A</v>
      </c>
      <c r="G44" s="1">
        <v>32271</v>
      </c>
      <c r="H44" s="9" t="str">
        <f t="shared" si="26"/>
        <v>N/A</v>
      </c>
      <c r="I44" s="12">
        <v>2.306</v>
      </c>
      <c r="J44" s="12">
        <v>2.464</v>
      </c>
      <c r="K44" s="1" t="s">
        <v>736</v>
      </c>
      <c r="L44" s="9" t="str">
        <f t="shared" si="20"/>
        <v>Yes</v>
      </c>
    </row>
    <row r="45" spans="1:12" x14ac:dyDescent="0.2">
      <c r="A45" s="46" t="s">
        <v>1241</v>
      </c>
      <c r="B45" s="5" t="s">
        <v>213</v>
      </c>
      <c r="C45" s="1">
        <v>0</v>
      </c>
      <c r="D45" s="9" t="str">
        <f t="shared" si="24"/>
        <v>N/A</v>
      </c>
      <c r="E45" s="1">
        <v>0</v>
      </c>
      <c r="F45" s="9" t="str">
        <f t="shared" si="25"/>
        <v>N/A</v>
      </c>
      <c r="G45" s="1">
        <v>0</v>
      </c>
      <c r="H45" s="9" t="str">
        <f t="shared" si="26"/>
        <v>N/A</v>
      </c>
      <c r="I45" s="12" t="s">
        <v>1745</v>
      </c>
      <c r="J45" s="12" t="s">
        <v>1745</v>
      </c>
      <c r="K45" s="1" t="s">
        <v>736</v>
      </c>
      <c r="L45" s="9" t="str">
        <f t="shared" si="20"/>
        <v>N/A</v>
      </c>
    </row>
    <row r="46" spans="1:12" x14ac:dyDescent="0.2">
      <c r="A46" s="46" t="s">
        <v>451</v>
      </c>
      <c r="B46" s="48" t="s">
        <v>213</v>
      </c>
      <c r="C46" s="1">
        <v>688953</v>
      </c>
      <c r="D46" s="1" t="str">
        <f t="shared" si="17"/>
        <v>N/A</v>
      </c>
      <c r="E46" s="1">
        <v>712504</v>
      </c>
      <c r="F46" s="1" t="str">
        <f t="shared" si="18"/>
        <v>N/A</v>
      </c>
      <c r="G46" s="1">
        <v>727526</v>
      </c>
      <c r="H46" s="11" t="str">
        <f t="shared" si="19"/>
        <v>N/A</v>
      </c>
      <c r="I46" s="12">
        <v>3.4180000000000001</v>
      </c>
      <c r="J46" s="12">
        <v>2.1080000000000001</v>
      </c>
      <c r="K46" s="48" t="s">
        <v>736</v>
      </c>
      <c r="L46" s="9" t="str">
        <f t="shared" si="20"/>
        <v>Yes</v>
      </c>
    </row>
    <row r="47" spans="1:12" x14ac:dyDescent="0.2">
      <c r="A47" s="46" t="s">
        <v>1242</v>
      </c>
      <c r="B47" s="5" t="s">
        <v>213</v>
      </c>
      <c r="C47" s="1">
        <v>163188</v>
      </c>
      <c r="D47" s="9" t="str">
        <f t="shared" ref="D47:D53" si="27">IF($B47="N/A","N/A",IF(C47&lt;0,"No","Yes"))</f>
        <v>N/A</v>
      </c>
      <c r="E47" s="1">
        <v>167949</v>
      </c>
      <c r="F47" s="9" t="str">
        <f t="shared" ref="F47:F53" si="28">IF($B47="N/A","N/A",IF(E47&lt;0,"No","Yes"))</f>
        <v>N/A</v>
      </c>
      <c r="G47" s="1">
        <v>168378</v>
      </c>
      <c r="H47" s="9" t="str">
        <f t="shared" ref="H47:H53" si="29">IF($B47="N/A","N/A",IF(G47&lt;0,"No","Yes"))</f>
        <v>N/A</v>
      </c>
      <c r="I47" s="12">
        <v>2.9169999999999998</v>
      </c>
      <c r="J47" s="12">
        <v>0.25540000000000002</v>
      </c>
      <c r="K47" s="1" t="s">
        <v>736</v>
      </c>
      <c r="L47" s="9" t="str">
        <f t="shared" si="20"/>
        <v>Yes</v>
      </c>
    </row>
    <row r="48" spans="1:12" x14ac:dyDescent="0.2">
      <c r="A48" s="46" t="s">
        <v>1243</v>
      </c>
      <c r="B48" s="5" t="s">
        <v>213</v>
      </c>
      <c r="C48" s="1">
        <v>0</v>
      </c>
      <c r="D48" s="9" t="str">
        <f t="shared" si="27"/>
        <v>N/A</v>
      </c>
      <c r="E48" s="1">
        <v>0</v>
      </c>
      <c r="F48" s="9" t="str">
        <f t="shared" si="28"/>
        <v>N/A</v>
      </c>
      <c r="G48" s="1">
        <v>0</v>
      </c>
      <c r="H48" s="9" t="str">
        <f t="shared" si="29"/>
        <v>N/A</v>
      </c>
      <c r="I48" s="12" t="s">
        <v>1745</v>
      </c>
      <c r="J48" s="12" t="s">
        <v>1745</v>
      </c>
      <c r="K48" s="1" t="s">
        <v>736</v>
      </c>
      <c r="L48" s="9" t="str">
        <f t="shared" si="20"/>
        <v>N/A</v>
      </c>
    </row>
    <row r="49" spans="1:12" x14ac:dyDescent="0.2">
      <c r="A49" s="46" t="s">
        <v>1244</v>
      </c>
      <c r="B49" s="5" t="s">
        <v>213</v>
      </c>
      <c r="C49" s="1">
        <v>15</v>
      </c>
      <c r="D49" s="9" t="str">
        <f t="shared" si="27"/>
        <v>N/A</v>
      </c>
      <c r="E49" s="1">
        <v>11</v>
      </c>
      <c r="F49" s="9" t="str">
        <f t="shared" si="28"/>
        <v>N/A</v>
      </c>
      <c r="G49" s="1">
        <v>12</v>
      </c>
      <c r="H49" s="9" t="str">
        <f t="shared" si="29"/>
        <v>N/A</v>
      </c>
      <c r="I49" s="12">
        <v>-26.7</v>
      </c>
      <c r="J49" s="12">
        <v>9.0909999999999993</v>
      </c>
      <c r="K49" s="1" t="s">
        <v>736</v>
      </c>
      <c r="L49" s="9" t="str">
        <f t="shared" si="20"/>
        <v>Yes</v>
      </c>
    </row>
    <row r="50" spans="1:12" x14ac:dyDescent="0.2">
      <c r="A50" s="46" t="s">
        <v>1245</v>
      </c>
      <c r="B50" s="5" t="s">
        <v>213</v>
      </c>
      <c r="C50" s="1">
        <v>480390</v>
      </c>
      <c r="D50" s="9" t="str">
        <f t="shared" si="27"/>
        <v>N/A</v>
      </c>
      <c r="E50" s="1">
        <v>500792</v>
      </c>
      <c r="F50" s="9" t="str">
        <f t="shared" si="28"/>
        <v>N/A</v>
      </c>
      <c r="G50" s="1">
        <v>516759</v>
      </c>
      <c r="H50" s="9" t="str">
        <f t="shared" si="29"/>
        <v>N/A</v>
      </c>
      <c r="I50" s="12">
        <v>4.2469999999999999</v>
      </c>
      <c r="J50" s="12">
        <v>3.1880000000000002</v>
      </c>
      <c r="K50" s="1" t="s">
        <v>736</v>
      </c>
      <c r="L50" s="9" t="str">
        <f t="shared" si="20"/>
        <v>Yes</v>
      </c>
    </row>
    <row r="51" spans="1:12" x14ac:dyDescent="0.2">
      <c r="A51" s="46" t="s">
        <v>1246</v>
      </c>
      <c r="B51" s="5" t="s">
        <v>213</v>
      </c>
      <c r="C51" s="1">
        <v>20870</v>
      </c>
      <c r="D51" s="9" t="str">
        <f t="shared" si="27"/>
        <v>N/A</v>
      </c>
      <c r="E51" s="1">
        <v>19394</v>
      </c>
      <c r="F51" s="9" t="str">
        <f t="shared" si="28"/>
        <v>N/A</v>
      </c>
      <c r="G51" s="1">
        <v>18180</v>
      </c>
      <c r="H51" s="9" t="str">
        <f t="shared" si="29"/>
        <v>N/A</v>
      </c>
      <c r="I51" s="12">
        <v>-7.07</v>
      </c>
      <c r="J51" s="12">
        <v>-6.26</v>
      </c>
      <c r="K51" s="1" t="s">
        <v>736</v>
      </c>
      <c r="L51" s="9" t="str">
        <f t="shared" si="20"/>
        <v>Yes</v>
      </c>
    </row>
    <row r="52" spans="1:12" x14ac:dyDescent="0.2">
      <c r="A52" s="46" t="s">
        <v>1247</v>
      </c>
      <c r="B52" s="5" t="s">
        <v>213</v>
      </c>
      <c r="C52" s="1">
        <v>24174</v>
      </c>
      <c r="D52" s="9" t="str">
        <f t="shared" si="27"/>
        <v>N/A</v>
      </c>
      <c r="E52" s="1">
        <v>23785</v>
      </c>
      <c r="F52" s="9" t="str">
        <f t="shared" si="28"/>
        <v>N/A</v>
      </c>
      <c r="G52" s="1">
        <v>23437</v>
      </c>
      <c r="H52" s="9" t="str">
        <f t="shared" si="29"/>
        <v>N/A</v>
      </c>
      <c r="I52" s="12">
        <v>-1.61</v>
      </c>
      <c r="J52" s="12">
        <v>-1.46</v>
      </c>
      <c r="K52" s="1" t="s">
        <v>736</v>
      </c>
      <c r="L52" s="9" t="str">
        <f t="shared" si="20"/>
        <v>Yes</v>
      </c>
    </row>
    <row r="53" spans="1:12" x14ac:dyDescent="0.2">
      <c r="A53" s="46" t="s">
        <v>1248</v>
      </c>
      <c r="B53" s="5" t="s">
        <v>213</v>
      </c>
      <c r="C53" s="1">
        <v>316</v>
      </c>
      <c r="D53" s="9" t="str">
        <f t="shared" si="27"/>
        <v>N/A</v>
      </c>
      <c r="E53" s="1">
        <v>573</v>
      </c>
      <c r="F53" s="9" t="str">
        <f t="shared" si="28"/>
        <v>N/A</v>
      </c>
      <c r="G53" s="1">
        <v>760</v>
      </c>
      <c r="H53" s="9" t="str">
        <f t="shared" si="29"/>
        <v>N/A</v>
      </c>
      <c r="I53" s="12">
        <v>81.33</v>
      </c>
      <c r="J53" s="12">
        <v>32.64</v>
      </c>
      <c r="K53" s="1" t="s">
        <v>736</v>
      </c>
      <c r="L53" s="9" t="str">
        <f t="shared" si="20"/>
        <v>No</v>
      </c>
    </row>
    <row r="54" spans="1:12" x14ac:dyDescent="0.2">
      <c r="A54" s="46" t="s">
        <v>452</v>
      </c>
      <c r="B54" s="48" t="s">
        <v>213</v>
      </c>
      <c r="C54" s="1">
        <v>347284</v>
      </c>
      <c r="D54" s="1" t="str">
        <f t="shared" si="17"/>
        <v>N/A</v>
      </c>
      <c r="E54" s="1">
        <v>359544</v>
      </c>
      <c r="F54" s="1" t="str">
        <f t="shared" si="18"/>
        <v>N/A</v>
      </c>
      <c r="G54" s="1">
        <v>363989</v>
      </c>
      <c r="H54" s="11" t="str">
        <f t="shared" si="19"/>
        <v>N/A</v>
      </c>
      <c r="I54" s="12">
        <v>3.53</v>
      </c>
      <c r="J54" s="12">
        <v>1.236</v>
      </c>
      <c r="K54" s="48" t="s">
        <v>736</v>
      </c>
      <c r="L54" s="9" t="str">
        <f t="shared" si="20"/>
        <v>Yes</v>
      </c>
    </row>
    <row r="55" spans="1:12" x14ac:dyDescent="0.2">
      <c r="A55" s="46" t="s">
        <v>1249</v>
      </c>
      <c r="B55" s="5" t="s">
        <v>213</v>
      </c>
      <c r="C55" s="1">
        <v>85805</v>
      </c>
      <c r="D55" s="9" t="str">
        <f t="shared" ref="D55:D60" si="30">IF($B55="N/A","N/A",IF(C55&lt;0,"No","Yes"))</f>
        <v>N/A</v>
      </c>
      <c r="E55" s="1">
        <v>91703</v>
      </c>
      <c r="F55" s="9" t="str">
        <f t="shared" ref="F55:F60" si="31">IF($B55="N/A","N/A",IF(E55&lt;0,"No","Yes"))</f>
        <v>N/A</v>
      </c>
      <c r="G55" s="1">
        <v>80890</v>
      </c>
      <c r="H55" s="9" t="str">
        <f t="shared" ref="H55:H60" si="32">IF($B55="N/A","N/A",IF(G55&lt;0,"No","Yes"))</f>
        <v>N/A</v>
      </c>
      <c r="I55" s="12">
        <v>6.8739999999999997</v>
      </c>
      <c r="J55" s="12">
        <v>-11.8</v>
      </c>
      <c r="K55" s="1" t="s">
        <v>736</v>
      </c>
      <c r="L55" s="9" t="str">
        <f t="shared" si="20"/>
        <v>Yes</v>
      </c>
    </row>
    <row r="56" spans="1:12" x14ac:dyDescent="0.2">
      <c r="A56" s="46" t="s">
        <v>1250</v>
      </c>
      <c r="B56" s="5" t="s">
        <v>213</v>
      </c>
      <c r="C56" s="1">
        <v>0</v>
      </c>
      <c r="D56" s="9" t="str">
        <f t="shared" si="30"/>
        <v>N/A</v>
      </c>
      <c r="E56" s="1">
        <v>0</v>
      </c>
      <c r="F56" s="9" t="str">
        <f t="shared" si="31"/>
        <v>N/A</v>
      </c>
      <c r="G56" s="1">
        <v>0</v>
      </c>
      <c r="H56" s="9" t="str">
        <f t="shared" si="32"/>
        <v>N/A</v>
      </c>
      <c r="I56" s="12" t="s">
        <v>1745</v>
      </c>
      <c r="J56" s="12" t="s">
        <v>1745</v>
      </c>
      <c r="K56" s="1" t="s">
        <v>736</v>
      </c>
      <c r="L56" s="9" t="str">
        <f t="shared" si="20"/>
        <v>N/A</v>
      </c>
    </row>
    <row r="57" spans="1:12" x14ac:dyDescent="0.2">
      <c r="A57" s="46" t="s">
        <v>1251</v>
      </c>
      <c r="B57" s="5" t="s">
        <v>213</v>
      </c>
      <c r="C57" s="1">
        <v>0</v>
      </c>
      <c r="D57" s="9" t="str">
        <f t="shared" si="30"/>
        <v>N/A</v>
      </c>
      <c r="E57" s="1">
        <v>11</v>
      </c>
      <c r="F57" s="9" t="str">
        <f t="shared" si="31"/>
        <v>N/A</v>
      </c>
      <c r="G57" s="1">
        <v>0</v>
      </c>
      <c r="H57" s="9" t="str">
        <f t="shared" si="32"/>
        <v>N/A</v>
      </c>
      <c r="I57" s="12" t="s">
        <v>1745</v>
      </c>
      <c r="J57" s="12">
        <v>-100</v>
      </c>
      <c r="K57" s="1" t="s">
        <v>736</v>
      </c>
      <c r="L57" s="9" t="str">
        <f t="shared" si="20"/>
        <v>No</v>
      </c>
    </row>
    <row r="58" spans="1:12" x14ac:dyDescent="0.2">
      <c r="A58" s="46" t="s">
        <v>1252</v>
      </c>
      <c r="B58" s="5" t="s">
        <v>213</v>
      </c>
      <c r="C58" s="1">
        <v>22940</v>
      </c>
      <c r="D58" s="9" t="str">
        <f t="shared" si="30"/>
        <v>N/A</v>
      </c>
      <c r="E58" s="1">
        <v>22647</v>
      </c>
      <c r="F58" s="9" t="str">
        <f t="shared" si="31"/>
        <v>N/A</v>
      </c>
      <c r="G58" s="1">
        <v>22225</v>
      </c>
      <c r="H58" s="9" t="str">
        <f t="shared" si="32"/>
        <v>N/A</v>
      </c>
      <c r="I58" s="12">
        <v>-1.28</v>
      </c>
      <c r="J58" s="12">
        <v>-1.86</v>
      </c>
      <c r="K58" s="1" t="s">
        <v>736</v>
      </c>
      <c r="L58" s="9" t="str">
        <f t="shared" si="20"/>
        <v>Yes</v>
      </c>
    </row>
    <row r="59" spans="1:12" x14ac:dyDescent="0.2">
      <c r="A59" s="46" t="s">
        <v>1253</v>
      </c>
      <c r="B59" s="5" t="s">
        <v>213</v>
      </c>
      <c r="C59" s="1">
        <v>25647</v>
      </c>
      <c r="D59" s="9" t="str">
        <f t="shared" si="30"/>
        <v>N/A</v>
      </c>
      <c r="E59" s="1">
        <v>25319</v>
      </c>
      <c r="F59" s="9" t="str">
        <f t="shared" si="31"/>
        <v>N/A</v>
      </c>
      <c r="G59" s="1">
        <v>26257</v>
      </c>
      <c r="H59" s="9" t="str">
        <f t="shared" si="32"/>
        <v>N/A</v>
      </c>
      <c r="I59" s="12">
        <v>-1.28</v>
      </c>
      <c r="J59" s="12">
        <v>3.7050000000000001</v>
      </c>
      <c r="K59" s="1" t="s">
        <v>736</v>
      </c>
      <c r="L59" s="9" t="str">
        <f t="shared" si="20"/>
        <v>Yes</v>
      </c>
    </row>
    <row r="60" spans="1:12" x14ac:dyDescent="0.2">
      <c r="A60" s="46" t="s">
        <v>1254</v>
      </c>
      <c r="B60" s="5" t="s">
        <v>213</v>
      </c>
      <c r="C60" s="1">
        <v>212892</v>
      </c>
      <c r="D60" s="9" t="str">
        <f t="shared" si="30"/>
        <v>N/A</v>
      </c>
      <c r="E60" s="1">
        <v>219874</v>
      </c>
      <c r="F60" s="9" t="str">
        <f t="shared" si="31"/>
        <v>N/A</v>
      </c>
      <c r="G60" s="1">
        <v>234617</v>
      </c>
      <c r="H60" s="9" t="str">
        <f t="shared" si="32"/>
        <v>N/A</v>
      </c>
      <c r="I60" s="12">
        <v>3.28</v>
      </c>
      <c r="J60" s="12">
        <v>6.7050000000000001</v>
      </c>
      <c r="K60" s="1" t="s">
        <v>736</v>
      </c>
      <c r="L60" s="9" t="str">
        <f t="shared" si="20"/>
        <v>Yes</v>
      </c>
    </row>
    <row r="61" spans="1:12" x14ac:dyDescent="0.2">
      <c r="A61" s="3" t="s">
        <v>186</v>
      </c>
      <c r="B61" s="35" t="s">
        <v>213</v>
      </c>
      <c r="C61" s="1">
        <v>1165615</v>
      </c>
      <c r="D61" s="1" t="str">
        <f t="shared" si="17"/>
        <v>N/A</v>
      </c>
      <c r="E61" s="1">
        <v>1229012</v>
      </c>
      <c r="F61" s="1" t="str">
        <f t="shared" si="18"/>
        <v>N/A</v>
      </c>
      <c r="G61" s="1">
        <v>1266920</v>
      </c>
      <c r="H61" s="11" t="str">
        <f t="shared" si="19"/>
        <v>N/A</v>
      </c>
      <c r="I61" s="12">
        <v>5.4390000000000001</v>
      </c>
      <c r="J61" s="12">
        <v>3.0840000000000001</v>
      </c>
      <c r="K61" s="45" t="s">
        <v>736</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1745</v>
      </c>
      <c r="J62" s="12" t="s">
        <v>1745</v>
      </c>
      <c r="K62" s="45" t="s">
        <v>736</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1745</v>
      </c>
      <c r="J63" s="12" t="s">
        <v>1745</v>
      </c>
      <c r="K63" s="45" t="s">
        <v>736</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1745</v>
      </c>
      <c r="J64" s="12" t="s">
        <v>1745</v>
      </c>
      <c r="K64" s="45" t="s">
        <v>736</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1745</v>
      </c>
      <c r="J65" s="12" t="s">
        <v>1745</v>
      </c>
      <c r="K65" s="45" t="s">
        <v>736</v>
      </c>
      <c r="L65" s="9" t="str">
        <f t="shared" si="33"/>
        <v>N/A</v>
      </c>
    </row>
    <row r="66" spans="1:12" x14ac:dyDescent="0.2">
      <c r="A66" s="3" t="s">
        <v>191</v>
      </c>
      <c r="B66" s="35" t="s">
        <v>213</v>
      </c>
      <c r="C66" s="1">
        <v>530</v>
      </c>
      <c r="D66" s="1" t="str">
        <f t="shared" si="17"/>
        <v>N/A</v>
      </c>
      <c r="E66" s="1">
        <v>727</v>
      </c>
      <c r="F66" s="1" t="str">
        <f t="shared" si="18"/>
        <v>N/A</v>
      </c>
      <c r="G66" s="1">
        <v>892</v>
      </c>
      <c r="H66" s="11" t="str">
        <f t="shared" si="19"/>
        <v>N/A</v>
      </c>
      <c r="I66" s="12">
        <v>37.17</v>
      </c>
      <c r="J66" s="12">
        <v>22.7</v>
      </c>
      <c r="K66" s="45" t="s">
        <v>736</v>
      </c>
      <c r="L66" s="9" t="str">
        <f t="shared" si="33"/>
        <v>Yes</v>
      </c>
    </row>
    <row r="67" spans="1:12" x14ac:dyDescent="0.2">
      <c r="A67" s="3" t="s">
        <v>192</v>
      </c>
      <c r="B67" s="35" t="s">
        <v>213</v>
      </c>
      <c r="C67" s="1">
        <v>0</v>
      </c>
      <c r="D67" s="1" t="str">
        <f t="shared" si="17"/>
        <v>N/A</v>
      </c>
      <c r="E67" s="1">
        <v>0</v>
      </c>
      <c r="F67" s="1" t="str">
        <f t="shared" si="18"/>
        <v>N/A</v>
      </c>
      <c r="G67" s="1">
        <v>0</v>
      </c>
      <c r="H67" s="11" t="str">
        <f t="shared" si="19"/>
        <v>N/A</v>
      </c>
      <c r="I67" s="12" t="s">
        <v>1745</v>
      </c>
      <c r="J67" s="12" t="s">
        <v>1745</v>
      </c>
      <c r="K67" s="45" t="s">
        <v>736</v>
      </c>
      <c r="L67" s="9" t="str">
        <f t="shared" si="33"/>
        <v>N/A</v>
      </c>
    </row>
    <row r="68" spans="1:12" x14ac:dyDescent="0.2">
      <c r="A68" s="2" t="s">
        <v>193</v>
      </c>
      <c r="B68" s="48" t="s">
        <v>213</v>
      </c>
      <c r="C68" s="1">
        <v>1223235</v>
      </c>
      <c r="D68" s="1" t="str">
        <f t="shared" si="17"/>
        <v>N/A</v>
      </c>
      <c r="E68" s="1">
        <v>1254598</v>
      </c>
      <c r="F68" s="1" t="str">
        <f t="shared" si="18"/>
        <v>N/A</v>
      </c>
      <c r="G68" s="1">
        <v>1267959</v>
      </c>
      <c r="H68" s="11" t="str">
        <f t="shared" si="19"/>
        <v>N/A</v>
      </c>
      <c r="I68" s="57">
        <v>2.5640000000000001</v>
      </c>
      <c r="J68" s="57">
        <v>1.0649999999999999</v>
      </c>
      <c r="K68" s="48" t="s">
        <v>736</v>
      </c>
      <c r="L68" s="9" t="str">
        <f t="shared" si="33"/>
        <v>Yes</v>
      </c>
    </row>
    <row r="69" spans="1:12" x14ac:dyDescent="0.2">
      <c r="A69" s="2" t="s">
        <v>194</v>
      </c>
      <c r="B69" s="48" t="s">
        <v>213</v>
      </c>
      <c r="C69" s="1">
        <v>1223235</v>
      </c>
      <c r="D69" s="1" t="str">
        <f t="shared" si="17"/>
        <v>N/A</v>
      </c>
      <c r="E69" s="1">
        <v>1254598</v>
      </c>
      <c r="F69" s="1" t="str">
        <f t="shared" si="18"/>
        <v>N/A</v>
      </c>
      <c r="G69" s="1">
        <v>1267959</v>
      </c>
      <c r="H69" s="11" t="str">
        <f t="shared" si="19"/>
        <v>N/A</v>
      </c>
      <c r="I69" s="57">
        <v>2.5640000000000001</v>
      </c>
      <c r="J69" s="57">
        <v>1.0649999999999999</v>
      </c>
      <c r="K69" s="48" t="s">
        <v>736</v>
      </c>
      <c r="L69" s="9" t="str">
        <f t="shared" si="33"/>
        <v>Yes</v>
      </c>
    </row>
    <row r="70" spans="1:12" x14ac:dyDescent="0.2">
      <c r="A70" s="46" t="s">
        <v>78</v>
      </c>
      <c r="B70" s="48" t="s">
        <v>294</v>
      </c>
      <c r="C70" s="13">
        <v>70.617683342000007</v>
      </c>
      <c r="D70" s="44" t="str">
        <f>IF($B70="N/A","N/A",IF(C70&gt;=20,"No",IF(C70&lt;0,"No","Yes")))</f>
        <v>No</v>
      </c>
      <c r="E70" s="13">
        <v>78.089055572999996</v>
      </c>
      <c r="F70" s="44" t="str">
        <f>IF($B70="N/A","N/A",IF(E70&gt;=20,"No",IF(E70&lt;0,"No","Yes")))</f>
        <v>No</v>
      </c>
      <c r="G70" s="13">
        <v>79.059537578000004</v>
      </c>
      <c r="H70" s="44" t="str">
        <f>IF($B70="N/A","N/A",IF(G70&gt;=20,"No",IF(G70&lt;0,"No","Yes")))</f>
        <v>No</v>
      </c>
      <c r="I70" s="12">
        <v>10.58</v>
      </c>
      <c r="J70" s="12">
        <v>1.2430000000000001</v>
      </c>
      <c r="K70" s="45" t="s">
        <v>736</v>
      </c>
      <c r="L70" s="9" t="str">
        <f t="shared" si="20"/>
        <v>Yes</v>
      </c>
    </row>
    <row r="71" spans="1:12" x14ac:dyDescent="0.2">
      <c r="A71" s="46" t="s">
        <v>79</v>
      </c>
      <c r="B71" s="35" t="s">
        <v>213</v>
      </c>
      <c r="C71" s="13">
        <v>29.298880523000001</v>
      </c>
      <c r="D71" s="44" t="str">
        <f>IF($B71="N/A","N/A",IF(C71&gt;10,"No",IF(C71&lt;-10,"No","Yes")))</f>
        <v>N/A</v>
      </c>
      <c r="E71" s="13">
        <v>21.768359113999999</v>
      </c>
      <c r="F71" s="44" t="str">
        <f>IF($B71="N/A","N/A",IF(E71&gt;10,"No",IF(E71&lt;-10,"No","Yes")))</f>
        <v>N/A</v>
      </c>
      <c r="G71" s="13">
        <v>20.804048910999999</v>
      </c>
      <c r="H71" s="44" t="str">
        <f>IF($B71="N/A","N/A",IF(G71&gt;10,"No",IF(G71&lt;-10,"No","Yes")))</f>
        <v>N/A</v>
      </c>
      <c r="I71" s="12">
        <v>-25.7</v>
      </c>
      <c r="J71" s="12">
        <v>-4.43</v>
      </c>
      <c r="K71" s="45" t="s">
        <v>736</v>
      </c>
      <c r="L71" s="9" t="str">
        <f t="shared" si="20"/>
        <v>Yes</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1745</v>
      </c>
      <c r="J72" s="12" t="s">
        <v>1745</v>
      </c>
      <c r="K72" s="45" t="s">
        <v>736</v>
      </c>
      <c r="L72" s="9" t="str">
        <f t="shared" si="20"/>
        <v>N/A</v>
      </c>
    </row>
    <row r="73" spans="1:12" x14ac:dyDescent="0.2">
      <c r="A73" s="46" t="s">
        <v>81</v>
      </c>
      <c r="B73" s="35" t="s">
        <v>213</v>
      </c>
      <c r="C73" s="13">
        <v>80.401511393000007</v>
      </c>
      <c r="D73" s="44" t="str">
        <f>IF($B73="N/A","N/A",IF(C73&gt;10,"No",IF(C73&lt;-10,"No","Yes")))</f>
        <v>N/A</v>
      </c>
      <c r="E73" s="13">
        <v>92.191590943999998</v>
      </c>
      <c r="F73" s="44" t="str">
        <f>IF($B73="N/A","N/A",IF(E73&gt;10,"No",IF(E73&lt;-10,"No","Yes")))</f>
        <v>N/A</v>
      </c>
      <c r="G73" s="13">
        <v>96.041776373999994</v>
      </c>
      <c r="H73" s="44" t="str">
        <f>IF($B73="N/A","N/A",IF(G73&gt;10,"No",IF(G73&lt;-10,"No","Yes")))</f>
        <v>N/A</v>
      </c>
      <c r="I73" s="12">
        <v>14.66</v>
      </c>
      <c r="J73" s="12">
        <v>4.1760000000000002</v>
      </c>
      <c r="K73" s="45" t="s">
        <v>736</v>
      </c>
      <c r="L73" s="9" t="str">
        <f t="shared" si="20"/>
        <v>Yes</v>
      </c>
    </row>
    <row r="74" spans="1:12" x14ac:dyDescent="0.2">
      <c r="A74" s="46" t="s">
        <v>121</v>
      </c>
      <c r="B74" s="35" t="s">
        <v>213</v>
      </c>
      <c r="C74" s="13">
        <v>19.037441318999999</v>
      </c>
      <c r="D74" s="44" t="str">
        <f>IF($B74="N/A","N/A",IF(C74&gt;10,"No",IF(C74&lt;-10,"No","Yes")))</f>
        <v>N/A</v>
      </c>
      <c r="E74" s="13">
        <v>7.1885107037999996</v>
      </c>
      <c r="F74" s="44" t="str">
        <f>IF($B74="N/A","N/A",IF(E74&gt;10,"No",IF(E74&lt;-10,"No","Yes")))</f>
        <v>N/A</v>
      </c>
      <c r="G74" s="13">
        <v>2.7119536597999998</v>
      </c>
      <c r="H74" s="44" t="str">
        <f>IF($B74="N/A","N/A",IF(G74&gt;10,"No",IF(G74&lt;-10,"No","Yes")))</f>
        <v>N/A</v>
      </c>
      <c r="I74" s="12">
        <v>-62.2</v>
      </c>
      <c r="J74" s="12">
        <v>-62.3</v>
      </c>
      <c r="K74" s="45" t="s">
        <v>736</v>
      </c>
      <c r="L74" s="9" t="str">
        <f t="shared" si="20"/>
        <v>No</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1745</v>
      </c>
      <c r="J75" s="12" t="s">
        <v>1745</v>
      </c>
      <c r="K75" s="45" t="s">
        <v>736</v>
      </c>
      <c r="L75" s="9" t="str">
        <f t="shared" si="20"/>
        <v>N/A</v>
      </c>
    </row>
    <row r="76" spans="1:12" x14ac:dyDescent="0.2">
      <c r="A76" s="46" t="s">
        <v>195</v>
      </c>
      <c r="B76" s="35" t="s">
        <v>213</v>
      </c>
      <c r="C76" s="13">
        <v>96.137652560999996</v>
      </c>
      <c r="D76" s="44" t="str">
        <f t="shared" ref="D76:D98" si="34">IF($B76="N/A","N/A",IF(C76&gt;10,"No",IF(C76&lt;-10,"No","Yes")))</f>
        <v>N/A</v>
      </c>
      <c r="E76" s="13">
        <v>96.598392383999993</v>
      </c>
      <c r="F76" s="44" t="str">
        <f t="shared" ref="F76:F98" si="35">IF($B76="N/A","N/A",IF(E76&gt;10,"No",IF(E76&lt;-10,"No","Yes")))</f>
        <v>N/A</v>
      </c>
      <c r="G76" s="13">
        <v>97.377663108999997</v>
      </c>
      <c r="H76" s="44" t="str">
        <f t="shared" ref="H76:H98" si="36">IF($B76="N/A","N/A",IF(G76&gt;10,"No",IF(G76&lt;-10,"No","Yes")))</f>
        <v>N/A</v>
      </c>
      <c r="I76" s="12">
        <v>0.4793</v>
      </c>
      <c r="J76" s="12">
        <v>0.80669999999999997</v>
      </c>
      <c r="K76" s="45" t="s">
        <v>736</v>
      </c>
      <c r="L76" s="9" t="str">
        <f>IF(J76="Div by 0", "N/A", IF(OR(J76="N/A",K76="N/A"),"N/A", IF(J76&gt;VALUE(MID(K76,1,2)), "No", IF(J76&lt;-1*VALUE(MID(K76,1,2)), "No", "Yes"))))</f>
        <v>Yes</v>
      </c>
    </row>
    <row r="77" spans="1:12" x14ac:dyDescent="0.2">
      <c r="A77" s="46" t="s">
        <v>196</v>
      </c>
      <c r="B77" s="35" t="s">
        <v>213</v>
      </c>
      <c r="C77" s="13">
        <v>3.8623474388000001</v>
      </c>
      <c r="D77" s="44" t="str">
        <f t="shared" si="34"/>
        <v>N/A</v>
      </c>
      <c r="E77" s="13">
        <v>3.4016076156000001</v>
      </c>
      <c r="F77" s="44" t="str">
        <f t="shared" si="35"/>
        <v>N/A</v>
      </c>
      <c r="G77" s="13">
        <v>2.6223368912999998</v>
      </c>
      <c r="H77" s="44" t="str">
        <f t="shared" si="36"/>
        <v>N/A</v>
      </c>
      <c r="I77" s="12">
        <v>-11.9</v>
      </c>
      <c r="J77" s="12">
        <v>-22.9</v>
      </c>
      <c r="K77" s="45" t="s">
        <v>736</v>
      </c>
      <c r="L77" s="9" t="str">
        <f t="shared" ref="L77:L81" si="37">IF(J77="Div by 0", "N/A", IF(OR(J77="N/A",K77="N/A"),"N/A", IF(J77&gt;VALUE(MID(K77,1,2)), "No", IF(J77&lt;-1*VALUE(MID(K77,1,2)), "No", "Yes"))))</f>
        <v>Yes</v>
      </c>
    </row>
    <row r="78" spans="1:12" x14ac:dyDescent="0.2">
      <c r="A78" s="46" t="s">
        <v>197</v>
      </c>
      <c r="B78" s="35" t="s">
        <v>213</v>
      </c>
      <c r="C78" s="13">
        <v>0</v>
      </c>
      <c r="D78" s="44" t="str">
        <f t="shared" si="34"/>
        <v>N/A</v>
      </c>
      <c r="E78" s="13">
        <v>0</v>
      </c>
      <c r="F78" s="44" t="str">
        <f t="shared" si="35"/>
        <v>N/A</v>
      </c>
      <c r="G78" s="13">
        <v>0</v>
      </c>
      <c r="H78" s="44" t="str">
        <f t="shared" si="36"/>
        <v>N/A</v>
      </c>
      <c r="I78" s="12" t="s">
        <v>1745</v>
      </c>
      <c r="J78" s="12" t="s">
        <v>1745</v>
      </c>
      <c r="K78" s="45" t="s">
        <v>736</v>
      </c>
      <c r="L78" s="9" t="str">
        <f t="shared" si="37"/>
        <v>N/A</v>
      </c>
    </row>
    <row r="79" spans="1:12" x14ac:dyDescent="0.2">
      <c r="A79" s="46" t="s">
        <v>198</v>
      </c>
      <c r="B79" s="35" t="s">
        <v>213</v>
      </c>
      <c r="C79" s="13">
        <v>96.000426020000006</v>
      </c>
      <c r="D79" s="44" t="str">
        <f t="shared" si="34"/>
        <v>N/A</v>
      </c>
      <c r="E79" s="13">
        <v>96.387759111999998</v>
      </c>
      <c r="F79" s="44" t="str">
        <f t="shared" si="35"/>
        <v>N/A</v>
      </c>
      <c r="G79" s="13">
        <v>96.431117260999997</v>
      </c>
      <c r="H79" s="44" t="str">
        <f t="shared" si="36"/>
        <v>N/A</v>
      </c>
      <c r="I79" s="12">
        <v>0.40350000000000003</v>
      </c>
      <c r="J79" s="12">
        <v>4.4999999999999998E-2</v>
      </c>
      <c r="K79" s="45" t="s">
        <v>736</v>
      </c>
      <c r="L79" s="9" t="str">
        <f t="shared" si="37"/>
        <v>Yes</v>
      </c>
    </row>
    <row r="80" spans="1:12" x14ac:dyDescent="0.2">
      <c r="A80" s="46" t="s">
        <v>199</v>
      </c>
      <c r="B80" s="35" t="s">
        <v>213</v>
      </c>
      <c r="C80" s="13">
        <v>0.34206882729999999</v>
      </c>
      <c r="D80" s="44" t="str">
        <f t="shared" si="34"/>
        <v>N/A</v>
      </c>
      <c r="E80" s="13">
        <v>0.24712825059999999</v>
      </c>
      <c r="F80" s="44" t="str">
        <f t="shared" si="35"/>
        <v>N/A</v>
      </c>
      <c r="G80" s="13">
        <v>0.2432018785</v>
      </c>
      <c r="H80" s="44" t="str">
        <f t="shared" si="36"/>
        <v>N/A</v>
      </c>
      <c r="I80" s="12">
        <v>-27.8</v>
      </c>
      <c r="J80" s="12">
        <v>-1.59</v>
      </c>
      <c r="K80" s="45" t="s">
        <v>736</v>
      </c>
      <c r="L80" s="9" t="str">
        <f t="shared" si="37"/>
        <v>Yes</v>
      </c>
    </row>
    <row r="81" spans="1:12" x14ac:dyDescent="0.2">
      <c r="A81" s="46" t="s">
        <v>200</v>
      </c>
      <c r="B81" s="48" t="s">
        <v>213</v>
      </c>
      <c r="C81" s="13">
        <v>0</v>
      </c>
      <c r="D81" s="44" t="str">
        <f t="shared" si="34"/>
        <v>N/A</v>
      </c>
      <c r="E81" s="13">
        <v>0</v>
      </c>
      <c r="F81" s="44" t="str">
        <f t="shared" si="35"/>
        <v>N/A</v>
      </c>
      <c r="G81" s="13">
        <v>0</v>
      </c>
      <c r="H81" s="44" t="str">
        <f t="shared" si="36"/>
        <v>N/A</v>
      </c>
      <c r="I81" s="12" t="s">
        <v>1745</v>
      </c>
      <c r="J81" s="12" t="s">
        <v>1745</v>
      </c>
      <c r="K81" s="48" t="s">
        <v>736</v>
      </c>
      <c r="L81" s="9" t="str">
        <f t="shared" si="37"/>
        <v>N/A</v>
      </c>
    </row>
    <row r="82" spans="1:12" x14ac:dyDescent="0.2">
      <c r="A82" s="46" t="s">
        <v>73</v>
      </c>
      <c r="B82" s="35" t="s">
        <v>213</v>
      </c>
      <c r="C82" s="36">
        <v>1151811</v>
      </c>
      <c r="D82" s="44" t="str">
        <f t="shared" si="34"/>
        <v>N/A</v>
      </c>
      <c r="E82" s="36">
        <v>1186432</v>
      </c>
      <c r="F82" s="44" t="str">
        <f t="shared" si="35"/>
        <v>N/A</v>
      </c>
      <c r="G82" s="36">
        <v>1207877</v>
      </c>
      <c r="H82" s="44" t="str">
        <f t="shared" si="36"/>
        <v>N/A</v>
      </c>
      <c r="I82" s="12">
        <v>3.0059999999999998</v>
      </c>
      <c r="J82" s="12">
        <v>1.8080000000000001</v>
      </c>
      <c r="K82" s="45" t="s">
        <v>736</v>
      </c>
      <c r="L82" s="9" t="str">
        <f t="shared" si="20"/>
        <v>Yes</v>
      </c>
    </row>
    <row r="83" spans="1:12" x14ac:dyDescent="0.2">
      <c r="A83" s="46" t="s">
        <v>1255</v>
      </c>
      <c r="B83" s="35" t="s">
        <v>213</v>
      </c>
      <c r="C83" s="8">
        <v>9.8854760026000008</v>
      </c>
      <c r="D83" s="44" t="str">
        <f t="shared" si="34"/>
        <v>N/A</v>
      </c>
      <c r="E83" s="8">
        <v>10.675706656999999</v>
      </c>
      <c r="F83" s="44" t="str">
        <f t="shared" si="35"/>
        <v>N/A</v>
      </c>
      <c r="G83" s="8">
        <v>11.083744454</v>
      </c>
      <c r="H83" s="44" t="str">
        <f t="shared" si="36"/>
        <v>N/A</v>
      </c>
      <c r="I83" s="12">
        <v>7.9939999999999998</v>
      </c>
      <c r="J83" s="12">
        <v>3.8220000000000001</v>
      </c>
      <c r="K83" s="45" t="s">
        <v>736</v>
      </c>
      <c r="L83" s="9" t="str">
        <f t="shared" si="20"/>
        <v>Yes</v>
      </c>
    </row>
    <row r="84" spans="1:12" x14ac:dyDescent="0.2">
      <c r="A84" s="46" t="s">
        <v>1256</v>
      </c>
      <c r="B84" s="35" t="s">
        <v>213</v>
      </c>
      <c r="C84" s="8">
        <v>0</v>
      </c>
      <c r="D84" s="44" t="str">
        <f t="shared" si="34"/>
        <v>N/A</v>
      </c>
      <c r="E84" s="8">
        <v>0</v>
      </c>
      <c r="F84" s="44" t="str">
        <f t="shared" si="35"/>
        <v>N/A</v>
      </c>
      <c r="G84" s="8">
        <v>0</v>
      </c>
      <c r="H84" s="44" t="str">
        <f t="shared" si="36"/>
        <v>N/A</v>
      </c>
      <c r="I84" s="12" t="s">
        <v>1745</v>
      </c>
      <c r="J84" s="12" t="s">
        <v>1745</v>
      </c>
      <c r="K84" s="45" t="s">
        <v>736</v>
      </c>
      <c r="L84" s="9" t="str">
        <f t="shared" si="20"/>
        <v>N/A</v>
      </c>
    </row>
    <row r="85" spans="1:12" x14ac:dyDescent="0.2">
      <c r="A85" s="46" t="s">
        <v>1257</v>
      </c>
      <c r="B85" s="35" t="s">
        <v>213</v>
      </c>
      <c r="C85" s="8">
        <v>0</v>
      </c>
      <c r="D85" s="44" t="str">
        <f t="shared" si="34"/>
        <v>N/A</v>
      </c>
      <c r="E85" s="8">
        <v>0</v>
      </c>
      <c r="F85" s="44" t="str">
        <f t="shared" si="35"/>
        <v>N/A</v>
      </c>
      <c r="G85" s="8">
        <v>0</v>
      </c>
      <c r="H85" s="44" t="str">
        <f t="shared" si="36"/>
        <v>N/A</v>
      </c>
      <c r="I85" s="12" t="s">
        <v>1745</v>
      </c>
      <c r="J85" s="12" t="s">
        <v>1745</v>
      </c>
      <c r="K85" s="45" t="s">
        <v>736</v>
      </c>
      <c r="L85" s="9" t="str">
        <f t="shared" si="20"/>
        <v>N/A</v>
      </c>
    </row>
    <row r="86" spans="1:12" x14ac:dyDescent="0.2">
      <c r="A86" s="46" t="s">
        <v>1258</v>
      </c>
      <c r="B86" s="35" t="s">
        <v>213</v>
      </c>
      <c r="C86" s="8">
        <v>0</v>
      </c>
      <c r="D86" s="44" t="str">
        <f t="shared" si="34"/>
        <v>N/A</v>
      </c>
      <c r="E86" s="8">
        <v>0</v>
      </c>
      <c r="F86" s="44" t="str">
        <f t="shared" si="35"/>
        <v>N/A</v>
      </c>
      <c r="G86" s="8">
        <v>0</v>
      </c>
      <c r="H86" s="44" t="str">
        <f t="shared" si="36"/>
        <v>N/A</v>
      </c>
      <c r="I86" s="12" t="s">
        <v>1745</v>
      </c>
      <c r="J86" s="12" t="s">
        <v>1745</v>
      </c>
      <c r="K86" s="45" t="s">
        <v>736</v>
      </c>
      <c r="L86" s="9" t="str">
        <f t="shared" si="20"/>
        <v>N/A</v>
      </c>
    </row>
    <row r="87" spans="1:12" x14ac:dyDescent="0.2">
      <c r="A87" s="46" t="s">
        <v>1259</v>
      </c>
      <c r="B87" s="35" t="s">
        <v>213</v>
      </c>
      <c r="C87" s="8">
        <v>25.890445568000001</v>
      </c>
      <c r="D87" s="44" t="str">
        <f t="shared" si="34"/>
        <v>N/A</v>
      </c>
      <c r="E87" s="8">
        <v>12.407032177</v>
      </c>
      <c r="F87" s="44" t="str">
        <f t="shared" si="35"/>
        <v>N/A</v>
      </c>
      <c r="G87" s="8">
        <v>11.243280565999999</v>
      </c>
      <c r="H87" s="44" t="str">
        <f t="shared" si="36"/>
        <v>N/A</v>
      </c>
      <c r="I87" s="12">
        <v>-52.1</v>
      </c>
      <c r="J87" s="12">
        <v>-9.3800000000000008</v>
      </c>
      <c r="K87" s="45" t="s">
        <v>736</v>
      </c>
      <c r="L87" s="9" t="str">
        <f t="shared" si="20"/>
        <v>Yes</v>
      </c>
    </row>
    <row r="88" spans="1:12" x14ac:dyDescent="0.2">
      <c r="A88" s="46" t="s">
        <v>1260</v>
      </c>
      <c r="B88" s="35" t="s">
        <v>213</v>
      </c>
      <c r="C88" s="8">
        <v>0</v>
      </c>
      <c r="D88" s="44" t="str">
        <f t="shared" si="34"/>
        <v>N/A</v>
      </c>
      <c r="E88" s="8">
        <v>0</v>
      </c>
      <c r="F88" s="44" t="str">
        <f t="shared" si="35"/>
        <v>N/A</v>
      </c>
      <c r="G88" s="8">
        <v>0</v>
      </c>
      <c r="H88" s="44" t="str">
        <f t="shared" si="36"/>
        <v>N/A</v>
      </c>
      <c r="I88" s="12" t="s">
        <v>1745</v>
      </c>
      <c r="J88" s="12" t="s">
        <v>1745</v>
      </c>
      <c r="K88" s="45" t="s">
        <v>736</v>
      </c>
      <c r="L88" s="9" t="str">
        <f t="shared" si="20"/>
        <v>N/A</v>
      </c>
    </row>
    <row r="89" spans="1:12" x14ac:dyDescent="0.2">
      <c r="A89" s="46" t="s">
        <v>1261</v>
      </c>
      <c r="B89" s="35" t="s">
        <v>213</v>
      </c>
      <c r="C89" s="8">
        <v>0</v>
      </c>
      <c r="D89" s="44" t="str">
        <f t="shared" si="34"/>
        <v>N/A</v>
      </c>
      <c r="E89" s="8">
        <v>0</v>
      </c>
      <c r="F89" s="44" t="str">
        <f t="shared" si="35"/>
        <v>N/A</v>
      </c>
      <c r="G89" s="8">
        <v>0</v>
      </c>
      <c r="H89" s="44" t="str">
        <f t="shared" si="36"/>
        <v>N/A</v>
      </c>
      <c r="I89" s="12" t="s">
        <v>1745</v>
      </c>
      <c r="J89" s="12" t="s">
        <v>1745</v>
      </c>
      <c r="K89" s="45" t="s">
        <v>736</v>
      </c>
      <c r="L89" s="9" t="str">
        <f t="shared" si="20"/>
        <v>N/A</v>
      </c>
    </row>
    <row r="90" spans="1:12" x14ac:dyDescent="0.2">
      <c r="A90" s="46" t="s">
        <v>1262</v>
      </c>
      <c r="B90" s="35" t="s">
        <v>213</v>
      </c>
      <c r="C90" s="8">
        <v>62.999745617999999</v>
      </c>
      <c r="D90" s="44" t="str">
        <f t="shared" si="34"/>
        <v>N/A</v>
      </c>
      <c r="E90" s="8">
        <v>75.991038677000006</v>
      </c>
      <c r="F90" s="44" t="str">
        <f t="shared" si="35"/>
        <v>N/A</v>
      </c>
      <c r="G90" s="8">
        <v>76.458447341999999</v>
      </c>
      <c r="H90" s="44" t="str">
        <f t="shared" si="36"/>
        <v>N/A</v>
      </c>
      <c r="I90" s="12">
        <v>20.62</v>
      </c>
      <c r="J90" s="12">
        <v>0.61509999999999998</v>
      </c>
      <c r="K90" s="45" t="s">
        <v>736</v>
      </c>
      <c r="L90" s="9" t="str">
        <f t="shared" si="20"/>
        <v>Yes</v>
      </c>
    </row>
    <row r="91" spans="1:12" x14ac:dyDescent="0.2">
      <c r="A91" s="46" t="s">
        <v>1263</v>
      </c>
      <c r="B91" s="35" t="s">
        <v>213</v>
      </c>
      <c r="C91" s="8">
        <v>0</v>
      </c>
      <c r="D91" s="44" t="str">
        <f t="shared" si="34"/>
        <v>N/A</v>
      </c>
      <c r="E91" s="8">
        <v>0</v>
      </c>
      <c r="F91" s="44" t="str">
        <f t="shared" si="35"/>
        <v>N/A</v>
      </c>
      <c r="G91" s="8">
        <v>0</v>
      </c>
      <c r="H91" s="44" t="str">
        <f t="shared" si="36"/>
        <v>N/A</v>
      </c>
      <c r="I91" s="12" t="s">
        <v>1745</v>
      </c>
      <c r="J91" s="12" t="s">
        <v>1745</v>
      </c>
      <c r="K91" s="45" t="s">
        <v>736</v>
      </c>
      <c r="L91" s="9" t="str">
        <f t="shared" si="20"/>
        <v>N/A</v>
      </c>
    </row>
    <row r="92" spans="1:12" x14ac:dyDescent="0.2">
      <c r="A92" s="46" t="s">
        <v>1264</v>
      </c>
      <c r="B92" s="35" t="s">
        <v>213</v>
      </c>
      <c r="C92" s="8">
        <v>0</v>
      </c>
      <c r="D92" s="44" t="str">
        <f t="shared" si="34"/>
        <v>N/A</v>
      </c>
      <c r="E92" s="8">
        <v>0</v>
      </c>
      <c r="F92" s="44" t="str">
        <f t="shared" si="35"/>
        <v>N/A</v>
      </c>
      <c r="G92" s="8">
        <v>0</v>
      </c>
      <c r="H92" s="44" t="str">
        <f t="shared" si="36"/>
        <v>N/A</v>
      </c>
      <c r="I92" s="12" t="s">
        <v>1745</v>
      </c>
      <c r="J92" s="12" t="s">
        <v>1745</v>
      </c>
      <c r="K92" s="45" t="s">
        <v>736</v>
      </c>
      <c r="L92" s="9" t="str">
        <f t="shared" si="20"/>
        <v>N/A</v>
      </c>
    </row>
    <row r="93" spans="1:12" x14ac:dyDescent="0.2">
      <c r="A93" s="46" t="s">
        <v>1265</v>
      </c>
      <c r="B93" s="35" t="s">
        <v>213</v>
      </c>
      <c r="C93" s="8">
        <v>0</v>
      </c>
      <c r="D93" s="44" t="str">
        <f t="shared" si="34"/>
        <v>N/A</v>
      </c>
      <c r="E93" s="8">
        <v>0</v>
      </c>
      <c r="F93" s="44" t="str">
        <f t="shared" si="35"/>
        <v>N/A</v>
      </c>
      <c r="G93" s="8">
        <v>0</v>
      </c>
      <c r="H93" s="44" t="str">
        <f t="shared" si="36"/>
        <v>N/A</v>
      </c>
      <c r="I93" s="12" t="s">
        <v>1745</v>
      </c>
      <c r="J93" s="12" t="s">
        <v>1745</v>
      </c>
      <c r="K93" s="45" t="s">
        <v>736</v>
      </c>
      <c r="L93" s="9" t="str">
        <f t="shared" si="20"/>
        <v>N/A</v>
      </c>
    </row>
    <row r="94" spans="1:12" x14ac:dyDescent="0.2">
      <c r="A94" s="46" t="s">
        <v>1266</v>
      </c>
      <c r="B94" s="35" t="s">
        <v>213</v>
      </c>
      <c r="C94" s="8">
        <v>0</v>
      </c>
      <c r="D94" s="44" t="str">
        <f t="shared" si="34"/>
        <v>N/A</v>
      </c>
      <c r="E94" s="8">
        <v>0</v>
      </c>
      <c r="F94" s="44" t="str">
        <f t="shared" si="35"/>
        <v>N/A</v>
      </c>
      <c r="G94" s="8">
        <v>0</v>
      </c>
      <c r="H94" s="44" t="str">
        <f t="shared" si="36"/>
        <v>N/A</v>
      </c>
      <c r="I94" s="12" t="s">
        <v>1745</v>
      </c>
      <c r="J94" s="12" t="s">
        <v>1745</v>
      </c>
      <c r="K94" s="45" t="s">
        <v>736</v>
      </c>
      <c r="L94" s="9" t="str">
        <f t="shared" si="20"/>
        <v>N/A</v>
      </c>
    </row>
    <row r="95" spans="1:12" x14ac:dyDescent="0.2">
      <c r="A95" s="46" t="s">
        <v>1267</v>
      </c>
      <c r="B95" s="48" t="s">
        <v>213</v>
      </c>
      <c r="C95" s="13">
        <v>0</v>
      </c>
      <c r="D95" s="11" t="str">
        <f t="shared" si="34"/>
        <v>N/A</v>
      </c>
      <c r="E95" s="13">
        <v>0</v>
      </c>
      <c r="F95" s="11" t="str">
        <f t="shared" si="35"/>
        <v>N/A</v>
      </c>
      <c r="G95" s="13">
        <v>0</v>
      </c>
      <c r="H95" s="11" t="str">
        <f t="shared" si="36"/>
        <v>N/A</v>
      </c>
      <c r="I95" s="57" t="s">
        <v>1745</v>
      </c>
      <c r="J95" s="57" t="s">
        <v>1745</v>
      </c>
      <c r="K95" s="48" t="s">
        <v>736</v>
      </c>
      <c r="L95" s="9" t="str">
        <f t="shared" si="20"/>
        <v>N/A</v>
      </c>
    </row>
    <row r="96" spans="1:12" x14ac:dyDescent="0.2">
      <c r="A96" s="46" t="s">
        <v>1268</v>
      </c>
      <c r="B96" s="48" t="s">
        <v>213</v>
      </c>
      <c r="C96" s="13">
        <v>0</v>
      </c>
      <c r="D96" s="11" t="str">
        <f t="shared" si="34"/>
        <v>N/A</v>
      </c>
      <c r="E96" s="13">
        <v>0</v>
      </c>
      <c r="F96" s="11" t="str">
        <f t="shared" si="35"/>
        <v>N/A</v>
      </c>
      <c r="G96" s="13">
        <v>0</v>
      </c>
      <c r="H96" s="11" t="str">
        <f t="shared" si="36"/>
        <v>N/A</v>
      </c>
      <c r="I96" s="57" t="s">
        <v>1745</v>
      </c>
      <c r="J96" s="57" t="s">
        <v>1745</v>
      </c>
      <c r="K96" s="48" t="s">
        <v>736</v>
      </c>
      <c r="L96" s="9" t="str">
        <f t="shared" si="20"/>
        <v>N/A</v>
      </c>
    </row>
    <row r="97" spans="1:12" x14ac:dyDescent="0.2">
      <c r="A97" s="46" t="s">
        <v>1269</v>
      </c>
      <c r="B97" s="35" t="s">
        <v>213</v>
      </c>
      <c r="C97" s="8">
        <v>0</v>
      </c>
      <c r="D97" s="44" t="str">
        <f t="shared" si="34"/>
        <v>N/A</v>
      </c>
      <c r="E97" s="8">
        <v>0</v>
      </c>
      <c r="F97" s="44" t="str">
        <f t="shared" si="35"/>
        <v>N/A</v>
      </c>
      <c r="G97" s="8">
        <v>0</v>
      </c>
      <c r="H97" s="44" t="str">
        <f t="shared" si="36"/>
        <v>N/A</v>
      </c>
      <c r="I97" s="12" t="s">
        <v>1745</v>
      </c>
      <c r="J97" s="12" t="s">
        <v>1745</v>
      </c>
      <c r="K97" s="45" t="s">
        <v>736</v>
      </c>
      <c r="L97" s="9" t="str">
        <f t="shared" si="20"/>
        <v>N/A</v>
      </c>
    </row>
    <row r="98" spans="1:12" x14ac:dyDescent="0.2">
      <c r="A98" s="46" t="s">
        <v>1270</v>
      </c>
      <c r="B98" s="35" t="s">
        <v>213</v>
      </c>
      <c r="C98" s="8">
        <v>1.2243328115000001</v>
      </c>
      <c r="D98" s="44" t="str">
        <f t="shared" si="34"/>
        <v>N/A</v>
      </c>
      <c r="E98" s="8">
        <v>0.92622248890000003</v>
      </c>
      <c r="F98" s="44" t="str">
        <f t="shared" si="35"/>
        <v>N/A</v>
      </c>
      <c r="G98" s="8">
        <v>1.2145276382000001</v>
      </c>
      <c r="H98" s="44" t="str">
        <f t="shared" si="36"/>
        <v>N/A</v>
      </c>
      <c r="I98" s="12">
        <v>-24.3</v>
      </c>
      <c r="J98" s="12">
        <v>31.13</v>
      </c>
      <c r="K98" s="45" t="s">
        <v>736</v>
      </c>
      <c r="L98" s="9" t="str">
        <f t="shared" si="20"/>
        <v>No</v>
      </c>
    </row>
    <row r="99" spans="1:12" x14ac:dyDescent="0.2">
      <c r="A99" s="46" t="s">
        <v>1271</v>
      </c>
      <c r="B99" s="60" t="s">
        <v>278</v>
      </c>
      <c r="C99" s="8">
        <v>0</v>
      </c>
      <c r="D99" s="44" t="str">
        <f>IF($B99="N/A","N/A",IF(C99&gt;=5,"No",IF(C99&lt;0,"No","Yes")))</f>
        <v>Yes</v>
      </c>
      <c r="E99" s="8">
        <v>0</v>
      </c>
      <c r="F99" s="44" t="str">
        <f>IF($B99="N/A","N/A",IF(E99&gt;=5,"No",IF(E99&lt;0,"No","Yes")))</f>
        <v>Yes</v>
      </c>
      <c r="G99" s="8">
        <v>0</v>
      </c>
      <c r="H99" s="44" t="str">
        <f>IF($B99="N/A","N/A",IF(G99&gt;=5,"No",IF(G99&lt;0,"No","Yes")))</f>
        <v>Yes</v>
      </c>
      <c r="I99" s="12" t="s">
        <v>1745</v>
      </c>
      <c r="J99" s="12" t="s">
        <v>1745</v>
      </c>
      <c r="K99" s="45" t="s">
        <v>736</v>
      </c>
      <c r="L99" s="9" t="str">
        <f t="shared" si="20"/>
        <v>N/A</v>
      </c>
    </row>
    <row r="100" spans="1:12" x14ac:dyDescent="0.2">
      <c r="A100" s="46" t="s">
        <v>107</v>
      </c>
      <c r="B100" s="35" t="s">
        <v>213</v>
      </c>
      <c r="C100" s="47">
        <v>3228615559</v>
      </c>
      <c r="D100" s="44" t="str">
        <f>IF($B100="N/A","N/A",IF(C100&gt;10,"No",IF(C100&lt;-10,"No","Yes")))</f>
        <v>N/A</v>
      </c>
      <c r="E100" s="47">
        <v>4332535804</v>
      </c>
      <c r="F100" s="44" t="str">
        <f>IF($B100="N/A","N/A",IF(E100&gt;10,"No",IF(E100&lt;-10,"No","Yes")))</f>
        <v>N/A</v>
      </c>
      <c r="G100" s="47">
        <v>4571696642</v>
      </c>
      <c r="H100" s="44" t="str">
        <f>IF($B100="N/A","N/A",IF(G100&gt;10,"No",IF(G100&lt;-10,"No","Yes")))</f>
        <v>N/A</v>
      </c>
      <c r="I100" s="12">
        <v>34.19</v>
      </c>
      <c r="J100" s="12">
        <v>5.52</v>
      </c>
      <c r="K100" s="45" t="s">
        <v>736</v>
      </c>
      <c r="L100" s="9" t="str">
        <f t="shared" ref="L100:L111" si="38">IF(J100="Div by 0", "N/A", IF(K100="N/A","N/A", IF(J100&gt;VALUE(MID(K100,1,2)), "No", IF(J100&lt;-1*VALUE(MID(K100,1,2)), "No", "Yes"))))</f>
        <v>Yes</v>
      </c>
    </row>
    <row r="101" spans="1:12" x14ac:dyDescent="0.2">
      <c r="A101" s="46" t="s">
        <v>453</v>
      </c>
      <c r="B101" s="35" t="s">
        <v>213</v>
      </c>
      <c r="C101" s="47">
        <v>3136237795</v>
      </c>
      <c r="D101" s="44" t="str">
        <f>IF($B101="N/A","N/A",IF(C101&gt;10,"No",IF(C101&lt;-10,"No","Yes")))</f>
        <v>N/A</v>
      </c>
      <c r="E101" s="47">
        <v>4225987612</v>
      </c>
      <c r="F101" s="44" t="str">
        <f>IF($B101="N/A","N/A",IF(E101&gt;10,"No",IF(E101&lt;-10,"No","Yes")))</f>
        <v>N/A</v>
      </c>
      <c r="G101" s="47">
        <v>4464217499</v>
      </c>
      <c r="H101" s="44" t="str">
        <f>IF($B101="N/A","N/A",IF(G101&gt;10,"No",IF(G101&lt;-10,"No","Yes")))</f>
        <v>N/A</v>
      </c>
      <c r="I101" s="12">
        <v>34.75</v>
      </c>
      <c r="J101" s="12">
        <v>5.6369999999999996</v>
      </c>
      <c r="K101" s="45" t="s">
        <v>736</v>
      </c>
      <c r="L101" s="9" t="str">
        <f t="shared" si="38"/>
        <v>Yes</v>
      </c>
    </row>
    <row r="102" spans="1:12" x14ac:dyDescent="0.2">
      <c r="A102" s="46" t="s">
        <v>454</v>
      </c>
      <c r="B102" s="35" t="s">
        <v>213</v>
      </c>
      <c r="C102" s="47">
        <v>92377764</v>
      </c>
      <c r="D102" s="44" t="str">
        <f>IF($B102="N/A","N/A",IF(C102&gt;10,"No",IF(C102&lt;-10,"No","Yes")))</f>
        <v>N/A</v>
      </c>
      <c r="E102" s="47">
        <v>106548192</v>
      </c>
      <c r="F102" s="44" t="str">
        <f>IF($B102="N/A","N/A",IF(E102&gt;10,"No",IF(E102&lt;-10,"No","Yes")))</f>
        <v>N/A</v>
      </c>
      <c r="G102" s="47">
        <v>107479143</v>
      </c>
      <c r="H102" s="44" t="str">
        <f>IF($B102="N/A","N/A",IF(G102&gt;10,"No",IF(G102&lt;-10,"No","Yes")))</f>
        <v>N/A</v>
      </c>
      <c r="I102" s="12">
        <v>15.34</v>
      </c>
      <c r="J102" s="12">
        <v>0.87370000000000003</v>
      </c>
      <c r="K102" s="45" t="s">
        <v>736</v>
      </c>
      <c r="L102" s="9" t="str">
        <f t="shared" si="38"/>
        <v>Yes</v>
      </c>
    </row>
    <row r="103" spans="1:12" x14ac:dyDescent="0.2">
      <c r="A103" s="46" t="s">
        <v>455</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1745</v>
      </c>
      <c r="J103" s="12" t="s">
        <v>1745</v>
      </c>
      <c r="K103" s="45" t="s">
        <v>736</v>
      </c>
      <c r="L103" s="9" t="str">
        <f t="shared" si="38"/>
        <v>N/A</v>
      </c>
    </row>
    <row r="104" spans="1:12" x14ac:dyDescent="0.2">
      <c r="A104" s="46" t="s">
        <v>108</v>
      </c>
      <c r="B104" s="61" t="s">
        <v>295</v>
      </c>
      <c r="C104" s="8">
        <v>1.6471088223999999</v>
      </c>
      <c r="D104" s="44" t="str">
        <f>IF($B104="N/A","N/A",IF(C104&gt;2,"No",IF(C104&lt;0.9,"No","Yes")))</f>
        <v>Yes</v>
      </c>
      <c r="E104" s="8">
        <v>1.7495552231</v>
      </c>
      <c r="F104" s="44" t="str">
        <f>IF($B104="N/A","N/A",IF(E104&gt;2,"No",IF(E104&lt;0.9,"No","Yes")))</f>
        <v>Yes</v>
      </c>
      <c r="G104" s="8">
        <v>1.757358253</v>
      </c>
      <c r="H104" s="44" t="str">
        <f>IF($B104="N/A","N/A",IF(G104&gt;2,"No",IF(G104&lt;0.9,"No","Yes")))</f>
        <v>Yes</v>
      </c>
      <c r="I104" s="12">
        <v>6.22</v>
      </c>
      <c r="J104" s="12">
        <v>0.44600000000000001</v>
      </c>
      <c r="K104" s="45" t="s">
        <v>736</v>
      </c>
      <c r="L104" s="9" t="str">
        <f t="shared" si="38"/>
        <v>Yes</v>
      </c>
    </row>
    <row r="105" spans="1:12" x14ac:dyDescent="0.2">
      <c r="A105" s="46" t="s">
        <v>456</v>
      </c>
      <c r="B105" s="61" t="s">
        <v>295</v>
      </c>
      <c r="C105" s="8">
        <v>1.0501315296</v>
      </c>
      <c r="D105" s="44" t="str">
        <f>IF($B105="N/A","N/A",IF(C105&gt;2,"No",IF(C105&lt;0.9,"No","Yes")))</f>
        <v>Yes</v>
      </c>
      <c r="E105" s="8">
        <v>1.0412850221000001</v>
      </c>
      <c r="F105" s="44" t="str">
        <f>IF($B105="N/A","N/A",IF(E105&gt;2,"No",IF(E105&lt;0.9,"No","Yes")))</f>
        <v>Yes</v>
      </c>
      <c r="G105" s="8">
        <v>1.0416810426000001</v>
      </c>
      <c r="H105" s="44" t="str">
        <f>IF($B105="N/A","N/A",IF(G105&gt;2,"No",IF(G105&lt;0.9,"No","Yes")))</f>
        <v>Yes</v>
      </c>
      <c r="I105" s="12">
        <v>-0.84199999999999997</v>
      </c>
      <c r="J105" s="12">
        <v>3.7999999999999999E-2</v>
      </c>
      <c r="K105" s="45" t="s">
        <v>736</v>
      </c>
      <c r="L105" s="9" t="str">
        <f t="shared" si="38"/>
        <v>Yes</v>
      </c>
    </row>
    <row r="106" spans="1:12" x14ac:dyDescent="0.2">
      <c r="A106" s="46" t="s">
        <v>457</v>
      </c>
      <c r="B106" s="61" t="s">
        <v>295</v>
      </c>
      <c r="C106" s="8">
        <v>0.91822969259999998</v>
      </c>
      <c r="D106" s="44" t="str">
        <f>IF($B106="N/A","N/A",IF(C106&gt;2,"No",IF(C106&lt;0.9,"No","Yes")))</f>
        <v>Yes</v>
      </c>
      <c r="E106" s="8">
        <v>0.94120019030000002</v>
      </c>
      <c r="F106" s="44" t="str">
        <f>IF($B106="N/A","N/A",IF(E106&gt;2,"No",IF(E106&lt;0.9,"No","Yes")))</f>
        <v>Yes</v>
      </c>
      <c r="G106" s="8">
        <v>0.94284696489999997</v>
      </c>
      <c r="H106" s="44" t="str">
        <f>IF($B106="N/A","N/A",IF(G106&gt;2,"No",IF(G106&lt;0.9,"No","Yes")))</f>
        <v>Yes</v>
      </c>
      <c r="I106" s="12">
        <v>2.5019999999999998</v>
      </c>
      <c r="J106" s="12">
        <v>0.17499999999999999</v>
      </c>
      <c r="K106" s="45" t="s">
        <v>736</v>
      </c>
      <c r="L106" s="9" t="str">
        <f t="shared" si="38"/>
        <v>Yes</v>
      </c>
    </row>
    <row r="107" spans="1:12" x14ac:dyDescent="0.2">
      <c r="A107" s="46" t="s">
        <v>458</v>
      </c>
      <c r="B107" s="61" t="s">
        <v>295</v>
      </c>
      <c r="C107" s="8" t="s">
        <v>1745</v>
      </c>
      <c r="D107" s="44" t="str">
        <f>IF($B107="N/A","N/A",IF(C107&gt;2,"No",IF(C107&lt;0.9,"No","Yes")))</f>
        <v>No</v>
      </c>
      <c r="E107" s="8" t="s">
        <v>1745</v>
      </c>
      <c r="F107" s="44" t="str">
        <f>IF($B107="N/A","N/A",IF(E107&gt;2,"No",IF(E107&lt;0.9,"No","Yes")))</f>
        <v>No</v>
      </c>
      <c r="G107" s="8" t="s">
        <v>1745</v>
      </c>
      <c r="H107" s="44" t="str">
        <f>IF($B107="N/A","N/A",IF(G107&gt;2,"No",IF(G107&lt;0.9,"No","Yes")))</f>
        <v>No</v>
      </c>
      <c r="I107" s="12" t="s">
        <v>1745</v>
      </c>
      <c r="J107" s="12" t="s">
        <v>1745</v>
      </c>
      <c r="K107" s="45" t="s">
        <v>736</v>
      </c>
      <c r="L107" s="9" t="str">
        <f t="shared" si="38"/>
        <v>N/A</v>
      </c>
    </row>
    <row r="108" spans="1:12" x14ac:dyDescent="0.2">
      <c r="A108" s="46" t="s">
        <v>1272</v>
      </c>
      <c r="B108" s="35" t="s">
        <v>213</v>
      </c>
      <c r="C108" s="47">
        <v>239.40173131</v>
      </c>
      <c r="D108" s="44" t="str">
        <f>IF($B108="N/A","N/A",IF(C108&gt;10,"No",IF(C108&lt;-10,"No","Yes")))</f>
        <v>N/A</v>
      </c>
      <c r="E108" s="47">
        <v>307.19143231999999</v>
      </c>
      <c r="F108" s="44" t="str">
        <f>IF($B108="N/A","N/A",IF(E108&gt;10,"No",IF(E108&lt;-10,"No","Yes")))</f>
        <v>N/A</v>
      </c>
      <c r="G108" s="47">
        <v>320.39640978</v>
      </c>
      <c r="H108" s="44" t="str">
        <f>IF($B108="N/A","N/A",IF(G108&gt;10,"No",IF(G108&lt;-10,"No","Yes")))</f>
        <v>N/A</v>
      </c>
      <c r="I108" s="12">
        <v>28.32</v>
      </c>
      <c r="J108" s="12">
        <v>4.2990000000000004</v>
      </c>
      <c r="K108" s="45" t="s">
        <v>736</v>
      </c>
      <c r="L108" s="9" t="str">
        <f t="shared" si="38"/>
        <v>Yes</v>
      </c>
    </row>
    <row r="109" spans="1:12" x14ac:dyDescent="0.2">
      <c r="A109" s="46" t="s">
        <v>1273</v>
      </c>
      <c r="B109" s="35" t="s">
        <v>213</v>
      </c>
      <c r="C109" s="47">
        <v>296.62965871</v>
      </c>
      <c r="D109" s="44" t="str">
        <f>IF($B109="N/A","N/A",IF(C109&gt;10,"No",IF(C109&lt;-10,"No","Yes")))</f>
        <v>N/A</v>
      </c>
      <c r="E109" s="47">
        <v>342.80783738999997</v>
      </c>
      <c r="F109" s="44" t="str">
        <f>IF($B109="N/A","N/A",IF(E109&gt;10,"No",IF(E109&lt;-10,"No","Yes")))</f>
        <v>N/A</v>
      </c>
      <c r="G109" s="47">
        <v>354.08125380000001</v>
      </c>
      <c r="H109" s="44" t="str">
        <f>IF($B109="N/A","N/A",IF(G109&gt;10,"No",IF(G109&lt;-10,"No","Yes")))</f>
        <v>N/A</v>
      </c>
      <c r="I109" s="12">
        <v>15.57</v>
      </c>
      <c r="J109" s="12">
        <v>3.2890000000000001</v>
      </c>
      <c r="K109" s="45" t="s">
        <v>736</v>
      </c>
      <c r="L109" s="9" t="str">
        <f t="shared" si="38"/>
        <v>Yes</v>
      </c>
    </row>
    <row r="110" spans="1:12" x14ac:dyDescent="0.2">
      <c r="A110" s="46" t="s">
        <v>1274</v>
      </c>
      <c r="B110" s="35" t="s">
        <v>213</v>
      </c>
      <c r="C110" s="47">
        <v>7.6347398492999998</v>
      </c>
      <c r="D110" s="44" t="str">
        <f>IF($B110="N/A","N/A",IF(C110&gt;10,"No",IF(C110&lt;-10,"No","Yes")))</f>
        <v>N/A</v>
      </c>
      <c r="E110" s="47">
        <v>8.4708017124000001</v>
      </c>
      <c r="F110" s="44" t="str">
        <f>IF($B110="N/A","N/A",IF(E110&gt;10,"No",IF(E110&lt;-10,"No","Yes")))</f>
        <v>N/A</v>
      </c>
      <c r="G110" s="47">
        <v>8.4856226841000009</v>
      </c>
      <c r="H110" s="44" t="str">
        <f>IF($B110="N/A","N/A",IF(G110&gt;10,"No",IF(G110&lt;-10,"No","Yes")))</f>
        <v>N/A</v>
      </c>
      <c r="I110" s="12">
        <v>10.95</v>
      </c>
      <c r="J110" s="12">
        <v>0.17499999999999999</v>
      </c>
      <c r="K110" s="45" t="s">
        <v>736</v>
      </c>
      <c r="L110" s="9" t="str">
        <f t="shared" si="38"/>
        <v>Yes</v>
      </c>
    </row>
    <row r="111" spans="1:12" x14ac:dyDescent="0.2">
      <c r="A111" s="46" t="s">
        <v>1275</v>
      </c>
      <c r="B111" s="35" t="s">
        <v>213</v>
      </c>
      <c r="C111" s="47" t="s">
        <v>1745</v>
      </c>
      <c r="D111" s="44" t="str">
        <f>IF($B111="N/A","N/A",IF(C111&gt;10,"No",IF(C111&lt;-10,"No","Yes")))</f>
        <v>N/A</v>
      </c>
      <c r="E111" s="47" t="s">
        <v>1745</v>
      </c>
      <c r="F111" s="44" t="str">
        <f>IF($B111="N/A","N/A",IF(E111&gt;10,"No",IF(E111&lt;-10,"No","Yes")))</f>
        <v>N/A</v>
      </c>
      <c r="G111" s="47" t="s">
        <v>1745</v>
      </c>
      <c r="H111" s="44" t="str">
        <f>IF($B111="N/A","N/A",IF(G111&gt;10,"No",IF(G111&lt;-10,"No","Yes")))</f>
        <v>N/A</v>
      </c>
      <c r="I111" s="12" t="s">
        <v>1745</v>
      </c>
      <c r="J111" s="12" t="s">
        <v>1745</v>
      </c>
      <c r="K111" s="45" t="s">
        <v>736</v>
      </c>
      <c r="L111" s="9" t="str">
        <f t="shared" si="38"/>
        <v>N/A</v>
      </c>
    </row>
    <row r="112" spans="1:12" x14ac:dyDescent="0.2">
      <c r="A112" s="46" t="s">
        <v>325</v>
      </c>
      <c r="B112" s="48" t="s">
        <v>296</v>
      </c>
      <c r="C112" s="8">
        <v>94.400177004</v>
      </c>
      <c r="D112" s="44" t="str">
        <f>IF(OR($B112="N/A",$C112="N/A"),"N/A",IF(C112&gt;98,"Yes","No"))</f>
        <v>No</v>
      </c>
      <c r="E112" s="8">
        <v>96.213475337999995</v>
      </c>
      <c r="F112" s="44" t="str">
        <f>IF(OR($B112="N/A",$E112="N/A"),"N/A",IF(E112&gt;98,"Yes","No"))</f>
        <v>No</v>
      </c>
      <c r="G112" s="8">
        <v>96.705644254999996</v>
      </c>
      <c r="H112" s="44" t="str">
        <f t="shared" ref="H112:H115" si="39">IF($B112="N/A","N/A",IF(G112&gt;98,"Yes","No"))</f>
        <v>No</v>
      </c>
      <c r="I112" s="12">
        <v>1.921</v>
      </c>
      <c r="J112" s="12">
        <v>0.51149999999999995</v>
      </c>
      <c r="K112" s="45" t="s">
        <v>736</v>
      </c>
      <c r="L112" s="9" t="str">
        <f>IF(J112="Div by 0", "N/A", IF(OR(J112="N/A",K112="N/A"),"N/A", IF(J112&gt;VALUE(MID(K112,1,2)), "No", IF(J112&lt;-1*VALUE(MID(K112,1,2)), "No", "Yes"))))</f>
        <v>Yes</v>
      </c>
    </row>
    <row r="113" spans="1:12" x14ac:dyDescent="0.2">
      <c r="A113" s="46" t="s">
        <v>459</v>
      </c>
      <c r="B113" s="48" t="s">
        <v>296</v>
      </c>
      <c r="C113" s="8">
        <v>98.329122694999995</v>
      </c>
      <c r="D113" s="44" t="str">
        <f t="shared" ref="D113:D115" si="40">IF(OR($B113="N/A",$C113="N/A"),"N/A",IF(C113&gt;98,"Yes","No"))</f>
        <v>Yes</v>
      </c>
      <c r="E113" s="8">
        <v>98.816604139000006</v>
      </c>
      <c r="F113" s="44" t="str">
        <f t="shared" ref="F113:F115" si="41">IF(OR($B113="N/A",$E113="N/A"),"N/A",IF(E113&gt;98,"Yes","No"))</f>
        <v>Yes</v>
      </c>
      <c r="G113" s="8">
        <v>99.012117592999999</v>
      </c>
      <c r="H113" s="44" t="str">
        <f t="shared" si="39"/>
        <v>Yes</v>
      </c>
      <c r="I113" s="12">
        <v>0.49580000000000002</v>
      </c>
      <c r="J113" s="12">
        <v>0.19789999999999999</v>
      </c>
      <c r="K113" s="45" t="s">
        <v>736</v>
      </c>
      <c r="L113" s="9" t="str">
        <f t="shared" ref="L113:L115" si="42">IF(J113="Div by 0", "N/A", IF(OR(J113="N/A",K113="N/A"),"N/A", IF(J113&gt;VALUE(MID(K113,1,2)), "No", IF(J113&lt;-1*VALUE(MID(K113,1,2)), "No", "Yes"))))</f>
        <v>Yes</v>
      </c>
    </row>
    <row r="114" spans="1:12" x14ac:dyDescent="0.2">
      <c r="A114" s="46" t="s">
        <v>460</v>
      </c>
      <c r="B114" s="48" t="s">
        <v>296</v>
      </c>
      <c r="C114" s="8">
        <v>93.595588746000004</v>
      </c>
      <c r="D114" s="44" t="str">
        <f t="shared" si="40"/>
        <v>No</v>
      </c>
      <c r="E114" s="8">
        <v>95.613415611999997</v>
      </c>
      <c r="F114" s="44" t="str">
        <f t="shared" si="41"/>
        <v>No</v>
      </c>
      <c r="G114" s="8">
        <v>96.163519483000002</v>
      </c>
      <c r="H114" s="44" t="str">
        <f t="shared" si="39"/>
        <v>No</v>
      </c>
      <c r="I114" s="12">
        <v>2.1560000000000001</v>
      </c>
      <c r="J114" s="12">
        <v>0.57530000000000003</v>
      </c>
      <c r="K114" s="45" t="s">
        <v>736</v>
      </c>
      <c r="L114" s="9" t="str">
        <f t="shared" si="42"/>
        <v>Yes</v>
      </c>
    </row>
    <row r="115" spans="1:12" x14ac:dyDescent="0.2">
      <c r="A115" s="46" t="s">
        <v>461</v>
      </c>
      <c r="B115" s="48" t="s">
        <v>296</v>
      </c>
      <c r="C115" s="8" t="s">
        <v>1745</v>
      </c>
      <c r="D115" s="44" t="str">
        <f t="shared" si="40"/>
        <v>Yes</v>
      </c>
      <c r="E115" s="8" t="s">
        <v>1745</v>
      </c>
      <c r="F115" s="44" t="str">
        <f t="shared" si="41"/>
        <v>Yes</v>
      </c>
      <c r="G115" s="8" t="s">
        <v>1745</v>
      </c>
      <c r="H115" s="44" t="str">
        <f t="shared" si="39"/>
        <v>Yes</v>
      </c>
      <c r="I115" s="12" t="s">
        <v>1745</v>
      </c>
      <c r="J115" s="12" t="s">
        <v>1745</v>
      </c>
      <c r="K115" s="45" t="s">
        <v>736</v>
      </c>
      <c r="L115" s="9" t="str">
        <f t="shared" si="42"/>
        <v>N/A</v>
      </c>
    </row>
    <row r="116" spans="1:12" x14ac:dyDescent="0.2">
      <c r="A116" s="3" t="s">
        <v>462</v>
      </c>
      <c r="B116" s="48" t="s">
        <v>213</v>
      </c>
      <c r="C116" s="50">
        <v>1355900</v>
      </c>
      <c r="D116" s="44" t="str">
        <f>IF($B116="N/A","N/A",IF(C116&gt;10,"No",IF(C116&lt;-10,"No","Yes")))</f>
        <v>N/A</v>
      </c>
      <c r="E116" s="50">
        <v>1398644</v>
      </c>
      <c r="F116" s="44" t="str">
        <f>IF($B116="N/A","N/A",IF(E116&gt;10,"No",IF(E116&lt;-10,"No","Yes")))</f>
        <v>N/A</v>
      </c>
      <c r="G116" s="50">
        <v>1423040</v>
      </c>
      <c r="H116" s="44" t="str">
        <f>IF($B116="N/A","N/A",IF(G116&gt;10,"No",IF(G116&lt;-10,"No","Yes")))</f>
        <v>N/A</v>
      </c>
      <c r="I116" s="12">
        <v>3.1520000000000001</v>
      </c>
      <c r="J116" s="12">
        <v>1.744</v>
      </c>
      <c r="K116" s="48" t="s">
        <v>736</v>
      </c>
      <c r="L116" s="9" t="str">
        <f>IF(J116="Div by 0", "N/A", IF(OR(J116="N/A",K116="N/A"),"N/A", IF(J116&gt;VALUE(MID(K116,1,2)), "No", IF(J116&lt;-1*VALUE(MID(K116,1,2)), "No", "Yes"))))</f>
        <v>Yes</v>
      </c>
    </row>
    <row r="117" spans="1:12" x14ac:dyDescent="0.2">
      <c r="A117" s="3" t="s">
        <v>211</v>
      </c>
      <c r="B117" s="48" t="s">
        <v>213</v>
      </c>
      <c r="C117" s="8">
        <v>72.483737739000006</v>
      </c>
      <c r="D117" s="44" t="str">
        <f>IF($B117="N/A","N/A",IF(C117&gt;10,"No",IF(C117&lt;-10,"No","Yes")))</f>
        <v>N/A</v>
      </c>
      <c r="E117" s="8">
        <v>76.955536933999994</v>
      </c>
      <c r="F117" s="44" t="str">
        <f>IF($B117="N/A","N/A",IF(E117&gt;10,"No",IF(E117&lt;-10,"No","Yes")))</f>
        <v>N/A</v>
      </c>
      <c r="G117" s="8">
        <v>79.885878120000001</v>
      </c>
      <c r="H117" s="44" t="str">
        <f>IF($B117="N/A","N/A",IF(G117&gt;10,"No",IF(G117&lt;-10,"No","Yes")))</f>
        <v>N/A</v>
      </c>
      <c r="I117" s="12">
        <v>6.1689999999999996</v>
      </c>
      <c r="J117" s="12">
        <v>3.8079999999999998</v>
      </c>
      <c r="K117" s="48" t="s">
        <v>736</v>
      </c>
      <c r="L117" s="9" t="str">
        <f>IF(J117="Div by 0", "N/A", IF(OR(J117="N/A",K117="N/A"),"N/A", IF(J117&gt;VALUE(MID(K117,1,2)), "No", IF(J117&lt;-1*VALUE(MID(K117,1,2)), "No", "Yes"))))</f>
        <v>Yes</v>
      </c>
    </row>
    <row r="118" spans="1:12" x14ac:dyDescent="0.2">
      <c r="A118" s="4" t="s">
        <v>1614</v>
      </c>
      <c r="B118" s="48" t="s">
        <v>213</v>
      </c>
      <c r="C118" s="14">
        <v>16287053</v>
      </c>
      <c r="D118" s="11" t="str">
        <f>IF($B118="N/A","N/A",IF(C118&gt;10,"No",IF(C118&lt;-10,"No","Yes")))</f>
        <v>N/A</v>
      </c>
      <c r="E118" s="14">
        <v>9145796</v>
      </c>
      <c r="F118" s="11" t="str">
        <f>IF($B118="N/A","N/A",IF(E118&gt;10,"No",IF(E118&lt;-10,"No","Yes")))</f>
        <v>N/A</v>
      </c>
      <c r="G118" s="14">
        <v>8405069</v>
      </c>
      <c r="H118" s="11" t="str">
        <f>IF($B118="N/A","N/A",IF(G118&gt;10,"No",IF(G118&lt;-10,"No","Yes")))</f>
        <v>N/A</v>
      </c>
      <c r="I118" s="57">
        <v>-43.8</v>
      </c>
      <c r="J118" s="57">
        <v>-8.1</v>
      </c>
      <c r="K118" s="48" t="s">
        <v>736</v>
      </c>
      <c r="L118" s="9" t="str">
        <f>IF(J118="Div by 0", "N/A", IF(K118="N/A","N/A", IF(J118&gt;VALUE(MID(K118,1,2)), "No", IF(J118&lt;-1*VALUE(MID(K118,1,2)), "No", "Yes"))))</f>
        <v>Yes</v>
      </c>
    </row>
    <row r="119" spans="1:12" x14ac:dyDescent="0.2">
      <c r="A119" s="4" t="s">
        <v>1615</v>
      </c>
      <c r="B119" s="48" t="s">
        <v>213</v>
      </c>
      <c r="C119" s="14">
        <v>2965088799</v>
      </c>
      <c r="D119" s="11" t="str">
        <f>IF($B119="N/A","N/A",IF(C119&gt;10,"No",IF(C119&lt;-10,"No","Yes")))</f>
        <v>N/A</v>
      </c>
      <c r="E119" s="14">
        <v>2821233184</v>
      </c>
      <c r="F119" s="11" t="str">
        <f>IF($B119="N/A","N/A",IF(E119&gt;10,"No",IF(E119&lt;-10,"No","Yes")))</f>
        <v>N/A</v>
      </c>
      <c r="G119" s="14">
        <v>2804800341</v>
      </c>
      <c r="H119" s="11" t="str">
        <f>IF($B119="N/A","N/A",IF(G119&gt;10,"No",IF(G119&lt;-10,"No","Yes")))</f>
        <v>N/A</v>
      </c>
      <c r="I119" s="57">
        <v>-4.8499999999999996</v>
      </c>
      <c r="J119" s="57">
        <v>-0.58199999999999996</v>
      </c>
      <c r="K119" s="48" t="s">
        <v>736</v>
      </c>
      <c r="L119" s="9" t="str">
        <f>IF(J119="Div by 0", "N/A", IF(K119="N/A","N/A", IF(J119&gt;VALUE(MID(K119,1,2)), "No", IF(J119&lt;-1*VALUE(MID(K119,1,2)), "No", "Yes"))))</f>
        <v>Yes</v>
      </c>
    </row>
    <row r="120" spans="1:12" x14ac:dyDescent="0.2">
      <c r="A120" s="4" t="s">
        <v>1616</v>
      </c>
      <c r="B120" s="48" t="s">
        <v>213</v>
      </c>
      <c r="C120" s="1">
        <v>189806</v>
      </c>
      <c r="D120" s="11" t="str">
        <f>IF($B120="N/A","N/A",IF(C120&gt;10,"No",IF(C120&lt;-10,"No","Yes")))</f>
        <v>N/A</v>
      </c>
      <c r="E120" s="1">
        <v>169047</v>
      </c>
      <c r="F120" s="11" t="str">
        <f>IF($B120="N/A","N/A",IF(E120&gt;10,"No",IF(E120&lt;-10,"No","Yes")))</f>
        <v>N/A</v>
      </c>
      <c r="G120" s="1">
        <v>155379</v>
      </c>
      <c r="H120" s="11" t="str">
        <f>IF($B120="N/A","N/A",IF(G120&gt;10,"No",IF(G120&lt;-10,"No","Yes")))</f>
        <v>N/A</v>
      </c>
      <c r="I120" s="57">
        <v>-10.9</v>
      </c>
      <c r="J120" s="57">
        <v>-8.09</v>
      </c>
      <c r="K120" s="48" t="s">
        <v>736</v>
      </c>
      <c r="L120" s="9" t="str">
        <f>IF(J120="Div by 0", "N/A", IF(K120="N/A","N/A", IF(J120&gt;VALUE(MID(K120,1,2)), "No", IF(J120&lt;-1*VALUE(MID(K120,1,2)), "No", "Yes"))))</f>
        <v>Yes</v>
      </c>
    </row>
    <row r="121" spans="1:12" x14ac:dyDescent="0.2">
      <c r="A121" s="4" t="s">
        <v>1617</v>
      </c>
      <c r="B121" s="5" t="s">
        <v>213</v>
      </c>
      <c r="C121" s="1">
        <v>43601</v>
      </c>
      <c r="D121" s="9" t="str">
        <f t="shared" ref="D121:H134" si="43">IF($B121="N/A","N/A",IF(C121&lt;0,"No","Yes"))</f>
        <v>N/A</v>
      </c>
      <c r="E121" s="1">
        <v>35066</v>
      </c>
      <c r="F121" s="9" t="str">
        <f t="shared" si="43"/>
        <v>N/A</v>
      </c>
      <c r="G121" s="1">
        <v>33959</v>
      </c>
      <c r="H121" s="9" t="str">
        <f t="shared" si="43"/>
        <v>N/A</v>
      </c>
      <c r="I121" s="57">
        <v>-19.600000000000001</v>
      </c>
      <c r="J121" s="57">
        <v>-3.16</v>
      </c>
      <c r="K121" s="5" t="s">
        <v>736</v>
      </c>
      <c r="L121" s="9" t="str">
        <f t="shared" ref="L121:L142" si="44">IF(J121="Div by 0", "N/A", IF(OR(J121="N/A",K121="N/A"),"N/A", IF(J121&gt;VALUE(MID(K121,1,2)), "No", IF(J121&lt;-1*VALUE(MID(K121,1,2)), "No", "Yes"))))</f>
        <v>Yes</v>
      </c>
    </row>
    <row r="122" spans="1:12" x14ac:dyDescent="0.2">
      <c r="A122" s="4" t="s">
        <v>1618</v>
      </c>
      <c r="B122" s="5" t="s">
        <v>213</v>
      </c>
      <c r="C122" s="1">
        <v>28491</v>
      </c>
      <c r="D122" s="9" t="str">
        <f t="shared" si="43"/>
        <v>N/A</v>
      </c>
      <c r="E122" s="1">
        <v>20753</v>
      </c>
      <c r="F122" s="9" t="str">
        <f t="shared" si="43"/>
        <v>N/A</v>
      </c>
      <c r="G122" s="1">
        <v>19524</v>
      </c>
      <c r="H122" s="9" t="str">
        <f t="shared" si="43"/>
        <v>N/A</v>
      </c>
      <c r="I122" s="57">
        <v>-27.2</v>
      </c>
      <c r="J122" s="57">
        <v>-5.92</v>
      </c>
      <c r="K122" s="5" t="s">
        <v>736</v>
      </c>
      <c r="L122" s="9" t="str">
        <f t="shared" si="44"/>
        <v>Yes</v>
      </c>
    </row>
    <row r="123" spans="1:12" x14ac:dyDescent="0.2">
      <c r="A123" s="4" t="s">
        <v>1619</v>
      </c>
      <c r="B123" s="5" t="s">
        <v>213</v>
      </c>
      <c r="C123" s="1">
        <v>32065</v>
      </c>
      <c r="D123" s="9" t="str">
        <f t="shared" si="43"/>
        <v>N/A</v>
      </c>
      <c r="E123" s="1">
        <v>30155</v>
      </c>
      <c r="F123" s="9" t="str">
        <f t="shared" si="43"/>
        <v>N/A</v>
      </c>
      <c r="G123" s="1">
        <v>27774</v>
      </c>
      <c r="H123" s="9" t="str">
        <f t="shared" si="43"/>
        <v>N/A</v>
      </c>
      <c r="I123" s="57">
        <v>-5.96</v>
      </c>
      <c r="J123" s="57">
        <v>-7.9</v>
      </c>
      <c r="K123" s="5" t="s">
        <v>736</v>
      </c>
      <c r="L123" s="9" t="str">
        <f t="shared" si="44"/>
        <v>Yes</v>
      </c>
    </row>
    <row r="124" spans="1:12" x14ac:dyDescent="0.2">
      <c r="A124" s="4" t="s">
        <v>1620</v>
      </c>
      <c r="B124" s="5" t="s">
        <v>213</v>
      </c>
      <c r="C124" s="1">
        <v>85649</v>
      </c>
      <c r="D124" s="9" t="str">
        <f t="shared" si="43"/>
        <v>N/A</v>
      </c>
      <c r="E124" s="1">
        <v>83073</v>
      </c>
      <c r="F124" s="9" t="str">
        <f t="shared" si="43"/>
        <v>N/A</v>
      </c>
      <c r="G124" s="1">
        <v>74122</v>
      </c>
      <c r="H124" s="9" t="str">
        <f t="shared" si="43"/>
        <v>N/A</v>
      </c>
      <c r="I124" s="57">
        <v>-3.01</v>
      </c>
      <c r="J124" s="57">
        <v>-10.8</v>
      </c>
      <c r="K124" s="5" t="s">
        <v>736</v>
      </c>
      <c r="L124" s="9" t="str">
        <f t="shared" si="44"/>
        <v>Yes</v>
      </c>
    </row>
    <row r="125" spans="1:12" x14ac:dyDescent="0.2">
      <c r="A125" s="2" t="s">
        <v>1621</v>
      </c>
      <c r="B125" s="5" t="s">
        <v>213</v>
      </c>
      <c r="C125" s="62">
        <v>13.907860769999999</v>
      </c>
      <c r="D125" s="9" t="str">
        <f t="shared" si="43"/>
        <v>N/A</v>
      </c>
      <c r="E125" s="62">
        <v>11.987542095</v>
      </c>
      <c r="F125" s="9" t="str">
        <f t="shared" si="43"/>
        <v>N/A</v>
      </c>
      <c r="G125" s="62">
        <v>10.803990925000001</v>
      </c>
      <c r="H125" s="9" t="str">
        <f t="shared" si="43"/>
        <v>N/A</v>
      </c>
      <c r="I125" s="12">
        <v>-13.8</v>
      </c>
      <c r="J125" s="12">
        <v>-9.8699999999999992</v>
      </c>
      <c r="K125" s="48" t="s">
        <v>736</v>
      </c>
      <c r="L125" s="9" t="str">
        <f>IF(J125="Div by 0", "N/A", IF(OR(J125="N/A",K125="N/A"),"N/A", IF(J125&gt;VALUE(MID(K125,1,2)), "No", IF(J125&lt;-1*VALUE(MID(K125,1,2)), "No", "Yes"))))</f>
        <v>Yes</v>
      </c>
    </row>
    <row r="126" spans="1:12" ht="25.5" x14ac:dyDescent="0.2">
      <c r="A126" s="2" t="s">
        <v>1622</v>
      </c>
      <c r="B126" s="5" t="s">
        <v>213</v>
      </c>
      <c r="C126" s="62">
        <v>38.0273337</v>
      </c>
      <c r="D126" s="9" t="str">
        <f t="shared" si="43"/>
        <v>N/A</v>
      </c>
      <c r="E126" s="62">
        <v>30.051591451</v>
      </c>
      <c r="F126" s="9" t="str">
        <f t="shared" si="43"/>
        <v>N/A</v>
      </c>
      <c r="G126" s="62">
        <v>28.832324399000001</v>
      </c>
      <c r="H126" s="9" t="str">
        <f t="shared" si="43"/>
        <v>N/A</v>
      </c>
      <c r="I126" s="12">
        <v>-21</v>
      </c>
      <c r="J126" s="12">
        <v>-4.0599999999999996</v>
      </c>
      <c r="K126" s="5" t="s">
        <v>736</v>
      </c>
      <c r="L126" s="9" t="str">
        <f t="shared" ref="L126:L129" si="45">IF(J126="Div by 0", "N/A", IF(OR(J126="N/A",K126="N/A"),"N/A", IF(J126&gt;VALUE(MID(K126,1,2)), "No", IF(J126&lt;-1*VALUE(MID(K126,1,2)), "No", "Yes"))))</f>
        <v>Yes</v>
      </c>
    </row>
    <row r="127" spans="1:12" ht="25.5" x14ac:dyDescent="0.2">
      <c r="A127" s="2" t="s">
        <v>1623</v>
      </c>
      <c r="B127" s="5" t="s">
        <v>213</v>
      </c>
      <c r="C127" s="62">
        <v>13.884232276000001</v>
      </c>
      <c r="D127" s="9" t="str">
        <f t="shared" si="43"/>
        <v>N/A</v>
      </c>
      <c r="E127" s="62">
        <v>9.8668289506000004</v>
      </c>
      <c r="F127" s="9" t="str">
        <f t="shared" si="43"/>
        <v>N/A</v>
      </c>
      <c r="G127" s="62">
        <v>9.1178682009000003</v>
      </c>
      <c r="H127" s="9" t="str">
        <f t="shared" si="43"/>
        <v>N/A</v>
      </c>
      <c r="I127" s="12">
        <v>-28.9</v>
      </c>
      <c r="J127" s="12">
        <v>-7.59</v>
      </c>
      <c r="K127" s="5" t="s">
        <v>736</v>
      </c>
      <c r="L127" s="9" t="str">
        <f t="shared" si="45"/>
        <v>Yes</v>
      </c>
    </row>
    <row r="128" spans="1:12" ht="25.5" x14ac:dyDescent="0.2">
      <c r="A128" s="2" t="s">
        <v>1624</v>
      </c>
      <c r="B128" s="5" t="s">
        <v>213</v>
      </c>
      <c r="C128" s="62">
        <v>4.6411889780999998</v>
      </c>
      <c r="D128" s="9" t="str">
        <f t="shared" si="43"/>
        <v>N/A</v>
      </c>
      <c r="E128" s="62">
        <v>4.2036486917999998</v>
      </c>
      <c r="F128" s="9" t="str">
        <f t="shared" si="43"/>
        <v>N/A</v>
      </c>
      <c r="G128" s="62">
        <v>3.7740720408000001</v>
      </c>
      <c r="H128" s="9" t="str">
        <f t="shared" si="43"/>
        <v>N/A</v>
      </c>
      <c r="I128" s="12">
        <v>-9.43</v>
      </c>
      <c r="J128" s="12">
        <v>-10.199999999999999</v>
      </c>
      <c r="K128" s="5" t="s">
        <v>736</v>
      </c>
      <c r="L128" s="9" t="str">
        <f t="shared" si="45"/>
        <v>Yes</v>
      </c>
    </row>
    <row r="129" spans="1:12" ht="25.5" x14ac:dyDescent="0.2">
      <c r="A129" s="2" t="s">
        <v>1625</v>
      </c>
      <c r="B129" s="5" t="s">
        <v>213</v>
      </c>
      <c r="C129" s="62">
        <v>24.194701115000001</v>
      </c>
      <c r="D129" s="9" t="str">
        <f t="shared" si="43"/>
        <v>N/A</v>
      </c>
      <c r="E129" s="62">
        <v>22.708771278</v>
      </c>
      <c r="F129" s="9" t="str">
        <f t="shared" si="43"/>
        <v>N/A</v>
      </c>
      <c r="G129" s="62">
        <v>20.014743328000002</v>
      </c>
      <c r="H129" s="9" t="str">
        <f t="shared" si="43"/>
        <v>N/A</v>
      </c>
      <c r="I129" s="12">
        <v>-6.14</v>
      </c>
      <c r="J129" s="12">
        <v>-11.9</v>
      </c>
      <c r="K129" s="5" t="s">
        <v>736</v>
      </c>
      <c r="L129" s="9" t="str">
        <f t="shared" si="45"/>
        <v>Yes</v>
      </c>
    </row>
    <row r="130" spans="1:12" ht="25.5" x14ac:dyDescent="0.2">
      <c r="A130" s="2" t="s">
        <v>1626</v>
      </c>
      <c r="B130" s="5" t="s">
        <v>213</v>
      </c>
      <c r="C130" s="62">
        <v>0.47048038520000002</v>
      </c>
      <c r="D130" s="9" t="str">
        <f t="shared" si="43"/>
        <v>N/A</v>
      </c>
      <c r="E130" s="62">
        <v>0.64301643919999996</v>
      </c>
      <c r="F130" s="9" t="str">
        <f t="shared" si="43"/>
        <v>N/A</v>
      </c>
      <c r="G130" s="62">
        <v>16.215833541999999</v>
      </c>
      <c r="H130" s="9" t="str">
        <f t="shared" si="43"/>
        <v>N/A</v>
      </c>
      <c r="I130" s="12">
        <v>36.67</v>
      </c>
      <c r="J130" s="12">
        <v>2422</v>
      </c>
      <c r="K130" s="48" t="s">
        <v>736</v>
      </c>
      <c r="L130" s="9" t="str">
        <f>IF(J130="Div by 0", "N/A", IF(OR(J130="N/A",K130="N/A"),"N/A", IF(J130&gt;VALUE(MID(K130,1,2)), "No", IF(J130&lt;-1*VALUE(MID(K130,1,2)), "No", "Yes"))))</f>
        <v>No</v>
      </c>
    </row>
    <row r="131" spans="1:12" ht="25.5" x14ac:dyDescent="0.2">
      <c r="A131" s="2" t="s">
        <v>1627</v>
      </c>
      <c r="B131" s="5" t="s">
        <v>213</v>
      </c>
      <c r="C131" s="62">
        <v>0.66741588500000004</v>
      </c>
      <c r="D131" s="9" t="str">
        <f t="shared" si="43"/>
        <v>N/A</v>
      </c>
      <c r="E131" s="62">
        <v>1.0922260879000001</v>
      </c>
      <c r="F131" s="9" t="str">
        <f t="shared" si="43"/>
        <v>N/A</v>
      </c>
      <c r="G131" s="62">
        <v>32.439117760000002</v>
      </c>
      <c r="H131" s="9" t="str">
        <f t="shared" si="43"/>
        <v>N/A</v>
      </c>
      <c r="I131" s="12">
        <v>63.65</v>
      </c>
      <c r="J131" s="12">
        <v>2870</v>
      </c>
      <c r="K131" s="5" t="s">
        <v>736</v>
      </c>
      <c r="L131" s="9" t="str">
        <f t="shared" si="44"/>
        <v>No</v>
      </c>
    </row>
    <row r="132" spans="1:12" ht="25.5" x14ac:dyDescent="0.2">
      <c r="A132" s="2" t="s">
        <v>494</v>
      </c>
      <c r="B132" s="5" t="s">
        <v>213</v>
      </c>
      <c r="C132" s="62">
        <v>0.89852936009999995</v>
      </c>
      <c r="D132" s="9" t="str">
        <f t="shared" si="43"/>
        <v>N/A</v>
      </c>
      <c r="E132" s="62">
        <v>0.99744615240000001</v>
      </c>
      <c r="F132" s="9" t="str">
        <f t="shared" si="43"/>
        <v>N/A</v>
      </c>
      <c r="G132" s="62">
        <v>33.527965580999997</v>
      </c>
      <c r="H132" s="9" t="str">
        <f t="shared" si="43"/>
        <v>N/A</v>
      </c>
      <c r="I132" s="12">
        <v>11.01</v>
      </c>
      <c r="J132" s="12">
        <v>3261</v>
      </c>
      <c r="K132" s="5" t="s">
        <v>736</v>
      </c>
      <c r="L132" s="9" t="str">
        <f t="shared" si="44"/>
        <v>No</v>
      </c>
    </row>
    <row r="133" spans="1:12" ht="25.5" x14ac:dyDescent="0.2">
      <c r="A133" s="2" t="s">
        <v>495</v>
      </c>
      <c r="B133" s="5" t="s">
        <v>213</v>
      </c>
      <c r="C133" s="62">
        <v>0.59566505540000003</v>
      </c>
      <c r="D133" s="9" t="str">
        <f t="shared" si="43"/>
        <v>N/A</v>
      </c>
      <c r="E133" s="62">
        <v>1.1905156690000001</v>
      </c>
      <c r="F133" s="9" t="str">
        <f t="shared" si="43"/>
        <v>N/A</v>
      </c>
      <c r="G133" s="62">
        <v>1.3969899906000001</v>
      </c>
      <c r="H133" s="9" t="str">
        <f t="shared" si="43"/>
        <v>N/A</v>
      </c>
      <c r="I133" s="12">
        <v>99.86</v>
      </c>
      <c r="J133" s="12">
        <v>17.34</v>
      </c>
      <c r="K133" s="5" t="s">
        <v>736</v>
      </c>
      <c r="L133" s="9" t="str">
        <f t="shared" si="44"/>
        <v>Yes</v>
      </c>
    </row>
    <row r="134" spans="1:12" ht="25.5" x14ac:dyDescent="0.2">
      <c r="A134" s="2" t="s">
        <v>496</v>
      </c>
      <c r="B134" s="5" t="s">
        <v>213</v>
      </c>
      <c r="C134" s="62">
        <v>0.18097117300000001</v>
      </c>
      <c r="D134" s="9" t="str">
        <f t="shared" si="43"/>
        <v>N/A</v>
      </c>
      <c r="E134" s="62">
        <v>0.16611895560000001</v>
      </c>
      <c r="F134" s="9" t="str">
        <f t="shared" si="43"/>
        <v>N/A</v>
      </c>
      <c r="G134" s="62">
        <v>9.7757750735000002</v>
      </c>
      <c r="H134" s="9" t="str">
        <f t="shared" si="43"/>
        <v>N/A</v>
      </c>
      <c r="I134" s="12">
        <v>-8.2100000000000009</v>
      </c>
      <c r="J134" s="12">
        <v>5785</v>
      </c>
      <c r="K134" s="5" t="s">
        <v>736</v>
      </c>
      <c r="L134" s="9" t="str">
        <f t="shared" si="44"/>
        <v>No</v>
      </c>
    </row>
    <row r="135" spans="1:12" ht="25.5" x14ac:dyDescent="0.2">
      <c r="A135" s="2" t="s">
        <v>497</v>
      </c>
      <c r="B135" s="35" t="s">
        <v>213</v>
      </c>
      <c r="C135" s="62">
        <v>8.1135475200000001E-2</v>
      </c>
      <c r="D135" s="44" t="str">
        <f t="shared" ref="D135:D141" si="46">IF($B135="N/A","N/A",IF(C135&gt;10,"No",IF(C135&lt;-10,"No","Yes")))</f>
        <v>N/A</v>
      </c>
      <c r="E135" s="62">
        <v>8.5774961999999996E-2</v>
      </c>
      <c r="F135" s="44" t="str">
        <f t="shared" ref="F135:F141" si="47">IF($B135="N/A","N/A",IF(E135&gt;10,"No",IF(E135&lt;-10,"No","Yes")))</f>
        <v>N/A</v>
      </c>
      <c r="G135" s="62">
        <v>9.9112492699999999E-2</v>
      </c>
      <c r="H135" s="44" t="str">
        <f t="shared" ref="H135:H141" si="48">IF($B135="N/A","N/A",IF(G135&gt;10,"No",IF(G135&lt;-10,"No","Yes")))</f>
        <v>N/A</v>
      </c>
      <c r="I135" s="12">
        <v>5.718</v>
      </c>
      <c r="J135" s="12">
        <v>15.55</v>
      </c>
      <c r="K135" s="5" t="s">
        <v>736</v>
      </c>
      <c r="L135" s="9" t="str">
        <f t="shared" si="44"/>
        <v>Yes</v>
      </c>
    </row>
    <row r="136" spans="1:12" ht="25.5" x14ac:dyDescent="0.2">
      <c r="A136" s="2" t="s">
        <v>498</v>
      </c>
      <c r="B136" s="35" t="s">
        <v>213</v>
      </c>
      <c r="C136" s="62">
        <v>2.0547295699999999E-2</v>
      </c>
      <c r="D136" s="44" t="str">
        <f t="shared" si="46"/>
        <v>N/A</v>
      </c>
      <c r="E136" s="62">
        <v>1.12394778E-2</v>
      </c>
      <c r="F136" s="44" t="str">
        <f t="shared" si="47"/>
        <v>N/A</v>
      </c>
      <c r="G136" s="62">
        <v>1.22281647E-2</v>
      </c>
      <c r="H136" s="44" t="str">
        <f t="shared" si="48"/>
        <v>N/A</v>
      </c>
      <c r="I136" s="12">
        <v>-45.3</v>
      </c>
      <c r="J136" s="12">
        <v>8.7970000000000006</v>
      </c>
      <c r="K136" s="5" t="s">
        <v>736</v>
      </c>
      <c r="L136" s="9" t="str">
        <f t="shared" si="44"/>
        <v>Yes</v>
      </c>
    </row>
    <row r="137" spans="1:12" ht="25.5" x14ac:dyDescent="0.2">
      <c r="A137" s="2" t="s">
        <v>499</v>
      </c>
      <c r="B137" s="35" t="s">
        <v>213</v>
      </c>
      <c r="C137" s="62">
        <v>0.24814810910000001</v>
      </c>
      <c r="D137" s="44" t="str">
        <f t="shared" si="46"/>
        <v>N/A</v>
      </c>
      <c r="E137" s="62">
        <v>0.37445207549999998</v>
      </c>
      <c r="F137" s="44" t="str">
        <f t="shared" si="47"/>
        <v>N/A</v>
      </c>
      <c r="G137" s="62">
        <v>0.31535793130000001</v>
      </c>
      <c r="H137" s="44" t="str">
        <f t="shared" si="48"/>
        <v>N/A</v>
      </c>
      <c r="I137" s="12">
        <v>50.9</v>
      </c>
      <c r="J137" s="12">
        <v>-15.8</v>
      </c>
      <c r="K137" s="5" t="s">
        <v>736</v>
      </c>
      <c r="L137" s="9" t="str">
        <f t="shared" si="44"/>
        <v>Yes</v>
      </c>
    </row>
    <row r="138" spans="1:12" ht="25.5" x14ac:dyDescent="0.2">
      <c r="A138" s="2" t="s">
        <v>500</v>
      </c>
      <c r="B138" s="35" t="s">
        <v>213</v>
      </c>
      <c r="C138" s="62">
        <v>3.95140301E-2</v>
      </c>
      <c r="D138" s="44" t="str">
        <f t="shared" si="46"/>
        <v>N/A</v>
      </c>
      <c r="E138" s="62">
        <v>4.3183256699999999E-2</v>
      </c>
      <c r="F138" s="44" t="str">
        <f t="shared" si="47"/>
        <v>N/A</v>
      </c>
      <c r="G138" s="62">
        <v>15.789778542000001</v>
      </c>
      <c r="H138" s="44" t="str">
        <f t="shared" si="48"/>
        <v>N/A</v>
      </c>
      <c r="I138" s="12">
        <v>9.2859999999999996</v>
      </c>
      <c r="J138" s="12">
        <v>36465</v>
      </c>
      <c r="K138" s="5" t="s">
        <v>736</v>
      </c>
      <c r="L138" s="9" t="str">
        <f t="shared" si="44"/>
        <v>No</v>
      </c>
    </row>
    <row r="139" spans="1:12" ht="25.5" x14ac:dyDescent="0.2">
      <c r="A139" s="2" t="s">
        <v>501</v>
      </c>
      <c r="B139" s="35" t="s">
        <v>213</v>
      </c>
      <c r="C139" s="62">
        <v>0</v>
      </c>
      <c r="D139" s="44" t="str">
        <f t="shared" si="46"/>
        <v>N/A</v>
      </c>
      <c r="E139" s="62">
        <v>0</v>
      </c>
      <c r="F139" s="44" t="str">
        <f t="shared" si="47"/>
        <v>N/A</v>
      </c>
      <c r="G139" s="62">
        <v>0</v>
      </c>
      <c r="H139" s="44" t="str">
        <f t="shared" si="48"/>
        <v>N/A</v>
      </c>
      <c r="I139" s="12" t="s">
        <v>1745</v>
      </c>
      <c r="J139" s="12" t="s">
        <v>1745</v>
      </c>
      <c r="K139" s="5" t="s">
        <v>736</v>
      </c>
      <c r="L139" s="9" t="str">
        <f t="shared" si="44"/>
        <v>N/A</v>
      </c>
    </row>
    <row r="140" spans="1:12" ht="25.5" x14ac:dyDescent="0.2">
      <c r="A140" s="2" t="s">
        <v>502</v>
      </c>
      <c r="B140" s="35" t="s">
        <v>213</v>
      </c>
      <c r="C140" s="62">
        <v>1.0537074699999999E-2</v>
      </c>
      <c r="D140" s="44" t="str">
        <f t="shared" si="46"/>
        <v>N/A</v>
      </c>
      <c r="E140" s="62">
        <v>2.7211367300000001E-2</v>
      </c>
      <c r="F140" s="44" t="str">
        <f t="shared" si="47"/>
        <v>N/A</v>
      </c>
      <c r="G140" s="62">
        <v>1.8020453200000001E-2</v>
      </c>
      <c r="H140" s="44" t="str">
        <f t="shared" si="48"/>
        <v>N/A</v>
      </c>
      <c r="I140" s="12">
        <v>158.19999999999999</v>
      </c>
      <c r="J140" s="12">
        <v>-33.799999999999997</v>
      </c>
      <c r="K140" s="5" t="s">
        <v>736</v>
      </c>
      <c r="L140" s="9" t="str">
        <f t="shared" si="44"/>
        <v>No</v>
      </c>
    </row>
    <row r="141" spans="1:12" ht="25.5" x14ac:dyDescent="0.2">
      <c r="A141" s="2" t="s">
        <v>503</v>
      </c>
      <c r="B141" s="35" t="s">
        <v>213</v>
      </c>
      <c r="C141" s="62">
        <v>0</v>
      </c>
      <c r="D141" s="44" t="str">
        <f t="shared" si="46"/>
        <v>N/A</v>
      </c>
      <c r="E141" s="62">
        <v>0</v>
      </c>
      <c r="F141" s="44" t="str">
        <f t="shared" si="47"/>
        <v>N/A</v>
      </c>
      <c r="G141" s="62">
        <v>0</v>
      </c>
      <c r="H141" s="44" t="str">
        <f t="shared" si="48"/>
        <v>N/A</v>
      </c>
      <c r="I141" s="12" t="s">
        <v>1745</v>
      </c>
      <c r="J141" s="12" t="s">
        <v>1745</v>
      </c>
      <c r="K141" s="5" t="s">
        <v>736</v>
      </c>
      <c r="L141" s="9" t="str">
        <f t="shared" si="44"/>
        <v>N/A</v>
      </c>
    </row>
    <row r="142" spans="1:12" ht="25.5" x14ac:dyDescent="0.2">
      <c r="A142" s="2" t="s">
        <v>504</v>
      </c>
      <c r="B142" s="35" t="s">
        <v>213</v>
      </c>
      <c r="C142" s="62">
        <v>0.86245956400000001</v>
      </c>
      <c r="D142" s="9" t="str">
        <f t="shared" ref="D142" si="49">IF($B142="N/A","N/A",IF(C142&lt;0,"No","Yes"))</f>
        <v>N/A</v>
      </c>
      <c r="E142" s="62">
        <v>1.1967086077</v>
      </c>
      <c r="F142" s="9" t="str">
        <f t="shared" ref="F142" si="50">IF($B142="N/A","N/A",IF(E142&lt;0,"No","Yes"))</f>
        <v>N/A</v>
      </c>
      <c r="G142" s="62">
        <v>1.2183113548</v>
      </c>
      <c r="H142" s="9" t="str">
        <f t="shared" ref="H142" si="51">IF($B142="N/A","N/A",IF(G142&lt;0,"No","Yes"))</f>
        <v>N/A</v>
      </c>
      <c r="I142" s="12">
        <v>38.76</v>
      </c>
      <c r="J142" s="12">
        <v>1.8049999999999999</v>
      </c>
      <c r="K142" s="5" t="s">
        <v>736</v>
      </c>
      <c r="L142" s="9" t="str">
        <f t="shared" si="44"/>
        <v>Yes</v>
      </c>
    </row>
    <row r="143" spans="1:12" x14ac:dyDescent="0.2">
      <c r="A143" s="3" t="s">
        <v>733</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1745</v>
      </c>
      <c r="J143" s="12" t="s">
        <v>1745</v>
      </c>
      <c r="K143" s="45" t="s">
        <v>736</v>
      </c>
      <c r="L143" s="9" t="str">
        <f>IF(J143="Div by 0", "N/A", IF(K143="N/A","N/A", IF(J143&gt;VALUE(MID(K143,1,2)), "No", IF(J143&lt;-1*VALUE(MID(K143,1,2)), "No", "Yes"))))</f>
        <v>N/A</v>
      </c>
    </row>
    <row r="144" spans="1:12" x14ac:dyDescent="0.2">
      <c r="A144" s="3" t="s">
        <v>734</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1745</v>
      </c>
      <c r="J144" s="12" t="s">
        <v>1745</v>
      </c>
      <c r="K144" s="45" t="s">
        <v>736</v>
      </c>
      <c r="L144" s="9" t="str">
        <f>IF(J144="Div by 0", "N/A", IF(K144="N/A","N/A", IF(J144&gt;VALUE(MID(K144,1,2)), "No", IF(J144&lt;-1*VALUE(MID(K144,1,2)), "No", "Yes"))))</f>
        <v>N/A</v>
      </c>
    </row>
    <row r="145" spans="1:12" x14ac:dyDescent="0.2">
      <c r="A145" s="2" t="s">
        <v>505</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1745</v>
      </c>
      <c r="J145" s="12" t="s">
        <v>1745</v>
      </c>
      <c r="K145" s="48" t="s">
        <v>736</v>
      </c>
      <c r="L145" s="9" t="str">
        <f>IF(J145="Div by 0", "N/A", IF(OR(J145="N/A",K145="N/A"),"N/A", IF(J145&gt;VALUE(MID(K145,1,2)), "No", IF(J145&lt;-1*VALUE(MID(K145,1,2)), "No", "Yes"))))</f>
        <v>N/A</v>
      </c>
    </row>
    <row r="146" spans="1:12" x14ac:dyDescent="0.2">
      <c r="A146" s="2" t="s">
        <v>506</v>
      </c>
      <c r="B146" s="5" t="s">
        <v>213</v>
      </c>
      <c r="C146" s="62">
        <v>0</v>
      </c>
      <c r="D146" s="9" t="str">
        <f t="shared" si="52"/>
        <v>N/A</v>
      </c>
      <c r="E146" s="62">
        <v>0</v>
      </c>
      <c r="F146" s="9" t="str">
        <f t="shared" si="53"/>
        <v>N/A</v>
      </c>
      <c r="G146" s="62">
        <v>0</v>
      </c>
      <c r="H146" s="9" t="str">
        <f t="shared" si="54"/>
        <v>N/A</v>
      </c>
      <c r="I146" s="12" t="s">
        <v>1745</v>
      </c>
      <c r="J146" s="12" t="s">
        <v>1745</v>
      </c>
      <c r="K146" s="5" t="s">
        <v>736</v>
      </c>
      <c r="L146" s="9" t="str">
        <f t="shared" ref="L146:L149" si="55">IF(J146="Div by 0", "N/A", IF(OR(J146="N/A",K146="N/A"),"N/A", IF(J146&gt;VALUE(MID(K146,1,2)), "No", IF(J146&lt;-1*VALUE(MID(K146,1,2)), "No", "Yes"))))</f>
        <v>N/A</v>
      </c>
    </row>
    <row r="147" spans="1:12" x14ac:dyDescent="0.2">
      <c r="A147" s="2" t="s">
        <v>507</v>
      </c>
      <c r="B147" s="5" t="s">
        <v>213</v>
      </c>
      <c r="C147" s="62">
        <v>0</v>
      </c>
      <c r="D147" s="9" t="str">
        <f t="shared" si="52"/>
        <v>N/A</v>
      </c>
      <c r="E147" s="62">
        <v>0</v>
      </c>
      <c r="F147" s="9" t="str">
        <f t="shared" si="53"/>
        <v>N/A</v>
      </c>
      <c r="G147" s="62">
        <v>0</v>
      </c>
      <c r="H147" s="9" t="str">
        <f t="shared" si="54"/>
        <v>N/A</v>
      </c>
      <c r="I147" s="12" t="s">
        <v>1745</v>
      </c>
      <c r="J147" s="12" t="s">
        <v>1745</v>
      </c>
      <c r="K147" s="5" t="s">
        <v>736</v>
      </c>
      <c r="L147" s="9" t="str">
        <f t="shared" si="55"/>
        <v>N/A</v>
      </c>
    </row>
    <row r="148" spans="1:12" x14ac:dyDescent="0.2">
      <c r="A148" s="2" t="s">
        <v>508</v>
      </c>
      <c r="B148" s="5" t="s">
        <v>213</v>
      </c>
      <c r="C148" s="62">
        <v>0</v>
      </c>
      <c r="D148" s="9" t="str">
        <f t="shared" si="52"/>
        <v>N/A</v>
      </c>
      <c r="E148" s="62">
        <v>0</v>
      </c>
      <c r="F148" s="9" t="str">
        <f t="shared" si="53"/>
        <v>N/A</v>
      </c>
      <c r="G148" s="62">
        <v>0</v>
      </c>
      <c r="H148" s="9" t="str">
        <f t="shared" si="54"/>
        <v>N/A</v>
      </c>
      <c r="I148" s="12" t="s">
        <v>1745</v>
      </c>
      <c r="J148" s="12" t="s">
        <v>1745</v>
      </c>
      <c r="K148" s="5" t="s">
        <v>736</v>
      </c>
      <c r="L148" s="9" t="str">
        <f t="shared" si="55"/>
        <v>N/A</v>
      </c>
    </row>
    <row r="149" spans="1:12" x14ac:dyDescent="0.2">
      <c r="A149" s="2" t="s">
        <v>509</v>
      </c>
      <c r="B149" s="5" t="s">
        <v>213</v>
      </c>
      <c r="C149" s="62">
        <v>0</v>
      </c>
      <c r="D149" s="9" t="str">
        <f t="shared" si="52"/>
        <v>N/A</v>
      </c>
      <c r="E149" s="62">
        <v>0</v>
      </c>
      <c r="F149" s="9" t="str">
        <f t="shared" si="53"/>
        <v>N/A</v>
      </c>
      <c r="G149" s="62">
        <v>0</v>
      </c>
      <c r="H149" s="9" t="str">
        <f t="shared" si="54"/>
        <v>N/A</v>
      </c>
      <c r="I149" s="12" t="s">
        <v>1745</v>
      </c>
      <c r="J149" s="12" t="s">
        <v>1745</v>
      </c>
      <c r="K149" s="5" t="s">
        <v>736</v>
      </c>
      <c r="L149" s="9" t="str">
        <f t="shared" si="55"/>
        <v>N/A</v>
      </c>
    </row>
    <row r="150" spans="1:12" x14ac:dyDescent="0.2">
      <c r="A150" s="4" t="s">
        <v>735</v>
      </c>
      <c r="B150" s="48" t="s">
        <v>213</v>
      </c>
      <c r="C150" s="1">
        <v>1166094</v>
      </c>
      <c r="D150" s="11" t="str">
        <f t="shared" ref="D150:D172" si="56">IF($B150="N/A","N/A",IF(C150&gt;10,"No",IF(C150&lt;-10,"No","Yes")))</f>
        <v>N/A</v>
      </c>
      <c r="E150" s="1">
        <v>1229597</v>
      </c>
      <c r="F150" s="11" t="str">
        <f t="shared" ref="F150:F172" si="57">IF($B150="N/A","N/A",IF(E150&gt;10,"No",IF(E150&lt;-10,"No","Yes")))</f>
        <v>N/A</v>
      </c>
      <c r="G150" s="1">
        <v>1267661</v>
      </c>
      <c r="H150" s="11" t="str">
        <f t="shared" ref="H150:H172" si="58">IF($B150="N/A","N/A",IF(G150&gt;10,"No",IF(G150&lt;-10,"No","Yes")))</f>
        <v>N/A</v>
      </c>
      <c r="I150" s="12">
        <v>5.4459999999999997</v>
      </c>
      <c r="J150" s="12">
        <v>3.0960000000000001</v>
      </c>
      <c r="K150" s="48" t="s">
        <v>736</v>
      </c>
      <c r="L150" s="9" t="str">
        <f t="shared" ref="L150:L172" si="59">IF(J150="Div by 0", "N/A", IF(K150="N/A","N/A", IF(J150&gt;VALUE(MID(K150,1,2)), "No", IF(J150&lt;-1*VALUE(MID(K150,1,2)), "No", "Yes"))))</f>
        <v>Yes</v>
      </c>
    </row>
    <row r="151" spans="1:12" x14ac:dyDescent="0.2">
      <c r="A151" s="4" t="s">
        <v>532</v>
      </c>
      <c r="B151" s="48" t="s">
        <v>213</v>
      </c>
      <c r="C151" s="1">
        <v>71052</v>
      </c>
      <c r="D151" s="11" t="str">
        <f t="shared" si="56"/>
        <v>N/A</v>
      </c>
      <c r="E151" s="1">
        <v>81515</v>
      </c>
      <c r="F151" s="11" t="str">
        <f t="shared" si="57"/>
        <v>N/A</v>
      </c>
      <c r="G151" s="1">
        <v>83738</v>
      </c>
      <c r="H151" s="11" t="str">
        <f t="shared" si="58"/>
        <v>N/A</v>
      </c>
      <c r="I151" s="12">
        <v>14.73</v>
      </c>
      <c r="J151" s="12">
        <v>2.7269999999999999</v>
      </c>
      <c r="K151" s="48" t="s">
        <v>736</v>
      </c>
      <c r="L151" s="9" t="str">
        <f t="shared" si="59"/>
        <v>Yes</v>
      </c>
    </row>
    <row r="152" spans="1:12" x14ac:dyDescent="0.2">
      <c r="A152" s="4" t="s">
        <v>533</v>
      </c>
      <c r="B152" s="48" t="s">
        <v>213</v>
      </c>
      <c r="C152" s="1">
        <v>176519</v>
      </c>
      <c r="D152" s="11" t="str">
        <f t="shared" si="56"/>
        <v>N/A</v>
      </c>
      <c r="E152" s="1">
        <v>189262</v>
      </c>
      <c r="F152" s="11" t="str">
        <f t="shared" si="57"/>
        <v>N/A</v>
      </c>
      <c r="G152" s="1">
        <v>194304</v>
      </c>
      <c r="H152" s="11" t="str">
        <f t="shared" si="58"/>
        <v>N/A</v>
      </c>
      <c r="I152" s="12">
        <v>7.2190000000000003</v>
      </c>
      <c r="J152" s="12">
        <v>2.6640000000000001</v>
      </c>
      <c r="K152" s="48" t="s">
        <v>736</v>
      </c>
      <c r="L152" s="9" t="str">
        <f t="shared" si="59"/>
        <v>Yes</v>
      </c>
    </row>
    <row r="153" spans="1:12" x14ac:dyDescent="0.2">
      <c r="A153" s="4" t="s">
        <v>534</v>
      </c>
      <c r="B153" s="48" t="s">
        <v>213</v>
      </c>
      <c r="C153" s="1">
        <v>656888</v>
      </c>
      <c r="D153" s="11" t="str">
        <f t="shared" si="56"/>
        <v>N/A</v>
      </c>
      <c r="E153" s="1">
        <v>682349</v>
      </c>
      <c r="F153" s="11" t="str">
        <f t="shared" si="57"/>
        <v>N/A</v>
      </c>
      <c r="G153" s="1">
        <v>699752</v>
      </c>
      <c r="H153" s="11" t="str">
        <f t="shared" si="58"/>
        <v>N/A</v>
      </c>
      <c r="I153" s="12">
        <v>3.8759999999999999</v>
      </c>
      <c r="J153" s="12">
        <v>2.5499999999999998</v>
      </c>
      <c r="K153" s="48" t="s">
        <v>736</v>
      </c>
      <c r="L153" s="9" t="str">
        <f t="shared" si="59"/>
        <v>Yes</v>
      </c>
    </row>
    <row r="154" spans="1:12" x14ac:dyDescent="0.2">
      <c r="A154" s="4" t="s">
        <v>535</v>
      </c>
      <c r="B154" s="48" t="s">
        <v>213</v>
      </c>
      <c r="C154" s="1">
        <v>261635</v>
      </c>
      <c r="D154" s="11" t="str">
        <f t="shared" si="56"/>
        <v>N/A</v>
      </c>
      <c r="E154" s="1">
        <v>276471</v>
      </c>
      <c r="F154" s="11" t="str">
        <f t="shared" si="57"/>
        <v>N/A</v>
      </c>
      <c r="G154" s="1">
        <v>289867</v>
      </c>
      <c r="H154" s="11" t="str">
        <f t="shared" si="58"/>
        <v>N/A</v>
      </c>
      <c r="I154" s="12">
        <v>5.67</v>
      </c>
      <c r="J154" s="12">
        <v>4.8449999999999998</v>
      </c>
      <c r="K154" s="48" t="s">
        <v>736</v>
      </c>
      <c r="L154" s="9" t="str">
        <f t="shared" si="59"/>
        <v>Yes</v>
      </c>
    </row>
    <row r="155" spans="1:12" x14ac:dyDescent="0.2">
      <c r="A155" s="2" t="s">
        <v>536</v>
      </c>
      <c r="B155" s="5" t="s">
        <v>213</v>
      </c>
      <c r="C155" s="62">
        <v>85.444469601999998</v>
      </c>
      <c r="D155" s="9" t="str">
        <f t="shared" ref="D155:D159" si="60">IF($B155="N/A","N/A",IF(C155&lt;0,"No","Yes"))</f>
        <v>N/A</v>
      </c>
      <c r="E155" s="62">
        <v>87.193773316999994</v>
      </c>
      <c r="F155" s="9" t="str">
        <f t="shared" ref="F155:F159" si="61">IF($B155="N/A","N/A",IF(E155&lt;0,"No","Yes"))</f>
        <v>N/A</v>
      </c>
      <c r="G155" s="62">
        <v>88.144459286</v>
      </c>
      <c r="H155" s="9" t="str">
        <f t="shared" ref="H155:H159" si="62">IF($B155="N/A","N/A",IF(G155&lt;0,"No","Yes"))</f>
        <v>N/A</v>
      </c>
      <c r="I155" s="12">
        <v>2.0470000000000002</v>
      </c>
      <c r="J155" s="12">
        <v>1.0900000000000001</v>
      </c>
      <c r="K155" s="48" t="s">
        <v>736</v>
      </c>
      <c r="L155" s="9" t="str">
        <f>IF(J155="Div by 0", "N/A", IF(OR(J155="N/A",K155="N/A"),"N/A", IF(J155&gt;VALUE(MID(K155,1,2)), "No", IF(J155&lt;-1*VALUE(MID(K155,1,2)), "No", "Yes"))))</f>
        <v>Yes</v>
      </c>
    </row>
    <row r="156" spans="1:12" ht="25.5" x14ac:dyDescent="0.2">
      <c r="A156" s="2" t="s">
        <v>537</v>
      </c>
      <c r="B156" s="5" t="s">
        <v>213</v>
      </c>
      <c r="C156" s="62">
        <v>61.969177633999998</v>
      </c>
      <c r="D156" s="9" t="str">
        <f t="shared" si="60"/>
        <v>N/A</v>
      </c>
      <c r="E156" s="62">
        <v>69.858423461000001</v>
      </c>
      <c r="F156" s="9" t="str">
        <f t="shared" si="61"/>
        <v>N/A</v>
      </c>
      <c r="G156" s="62">
        <v>71.096356798000002</v>
      </c>
      <c r="H156" s="9" t="str">
        <f t="shared" si="62"/>
        <v>N/A</v>
      </c>
      <c r="I156" s="12">
        <v>12.73</v>
      </c>
      <c r="J156" s="12">
        <v>1.772</v>
      </c>
      <c r="K156" s="5" t="s">
        <v>736</v>
      </c>
      <c r="L156" s="9" t="str">
        <f t="shared" ref="L156:L159" si="63">IF(J156="Div by 0", "N/A", IF(OR(J156="N/A",K156="N/A"),"N/A", IF(J156&gt;VALUE(MID(K156,1,2)), "No", IF(J156&lt;-1*VALUE(MID(K156,1,2)), "No", "Yes"))))</f>
        <v>Yes</v>
      </c>
    </row>
    <row r="157" spans="1:12" ht="25.5" x14ac:dyDescent="0.2">
      <c r="A157" s="2" t="s">
        <v>538</v>
      </c>
      <c r="B157" s="5" t="s">
        <v>213</v>
      </c>
      <c r="C157" s="62">
        <v>86.021227655999994</v>
      </c>
      <c r="D157" s="9" t="str">
        <f t="shared" si="60"/>
        <v>N/A</v>
      </c>
      <c r="E157" s="62">
        <v>89.982931664999995</v>
      </c>
      <c r="F157" s="9" t="str">
        <f t="shared" si="61"/>
        <v>N/A</v>
      </c>
      <c r="G157" s="62">
        <v>90.741562329000004</v>
      </c>
      <c r="H157" s="9" t="str">
        <f t="shared" si="62"/>
        <v>N/A</v>
      </c>
      <c r="I157" s="12">
        <v>4.6050000000000004</v>
      </c>
      <c r="J157" s="12">
        <v>0.84309999999999996</v>
      </c>
      <c r="K157" s="5" t="s">
        <v>736</v>
      </c>
      <c r="L157" s="9" t="str">
        <f t="shared" si="63"/>
        <v>Yes</v>
      </c>
    </row>
    <row r="158" spans="1:12" ht="25.5" x14ac:dyDescent="0.2">
      <c r="A158" s="2" t="s">
        <v>539</v>
      </c>
      <c r="B158" s="5" t="s">
        <v>213</v>
      </c>
      <c r="C158" s="62">
        <v>95.080035722999995</v>
      </c>
      <c r="D158" s="9" t="str">
        <f t="shared" si="60"/>
        <v>N/A</v>
      </c>
      <c r="E158" s="62">
        <v>95.120394004000005</v>
      </c>
      <c r="F158" s="9" t="str">
        <f t="shared" si="61"/>
        <v>N/A</v>
      </c>
      <c r="G158" s="62">
        <v>95.085852189999997</v>
      </c>
      <c r="H158" s="9" t="str">
        <f t="shared" si="62"/>
        <v>N/A</v>
      </c>
      <c r="I158" s="12">
        <v>4.24E-2</v>
      </c>
      <c r="J158" s="12">
        <v>-3.5999999999999997E-2</v>
      </c>
      <c r="K158" s="5" t="s">
        <v>736</v>
      </c>
      <c r="L158" s="9" t="str">
        <f t="shared" si="63"/>
        <v>Yes</v>
      </c>
    </row>
    <row r="159" spans="1:12" ht="25.5" x14ac:dyDescent="0.2">
      <c r="A159" s="2" t="s">
        <v>540</v>
      </c>
      <c r="B159" s="5" t="s">
        <v>213</v>
      </c>
      <c r="C159" s="62">
        <v>73.908400870999998</v>
      </c>
      <c r="D159" s="9" t="str">
        <f t="shared" si="60"/>
        <v>N/A</v>
      </c>
      <c r="E159" s="62">
        <v>75.575899557</v>
      </c>
      <c r="F159" s="9" t="str">
        <f t="shared" si="61"/>
        <v>N/A</v>
      </c>
      <c r="G159" s="62">
        <v>78.271142229999995</v>
      </c>
      <c r="H159" s="9" t="str">
        <f t="shared" si="62"/>
        <v>N/A</v>
      </c>
      <c r="I159" s="12">
        <v>2.2559999999999998</v>
      </c>
      <c r="J159" s="12">
        <v>3.5659999999999998</v>
      </c>
      <c r="K159" s="5" t="s">
        <v>736</v>
      </c>
      <c r="L159" s="9" t="str">
        <f t="shared" si="63"/>
        <v>Yes</v>
      </c>
    </row>
    <row r="160" spans="1:12" ht="25.5" x14ac:dyDescent="0.2">
      <c r="A160" s="4" t="s">
        <v>541</v>
      </c>
      <c r="B160" s="48" t="s">
        <v>213</v>
      </c>
      <c r="C160" s="1">
        <v>881166.4</v>
      </c>
      <c r="D160" s="11" t="str">
        <f t="shared" si="56"/>
        <v>N/A</v>
      </c>
      <c r="E160" s="1">
        <v>1027347.15</v>
      </c>
      <c r="F160" s="11" t="str">
        <f t="shared" si="57"/>
        <v>N/A</v>
      </c>
      <c r="G160" s="1">
        <v>1050743.22</v>
      </c>
      <c r="H160" s="11" t="str">
        <f t="shared" si="58"/>
        <v>N/A</v>
      </c>
      <c r="I160" s="12">
        <v>16.59</v>
      </c>
      <c r="J160" s="12">
        <v>2.2770000000000001</v>
      </c>
      <c r="K160" s="48" t="s">
        <v>736</v>
      </c>
      <c r="L160" s="9" t="str">
        <f t="shared" si="59"/>
        <v>Yes</v>
      </c>
    </row>
    <row r="161" spans="1:12" x14ac:dyDescent="0.2">
      <c r="A161" s="4" t="s">
        <v>542</v>
      </c>
      <c r="B161" s="48" t="s">
        <v>213</v>
      </c>
      <c r="C161" s="14">
        <v>3212328506</v>
      </c>
      <c r="D161" s="11" t="str">
        <f t="shared" si="56"/>
        <v>N/A</v>
      </c>
      <c r="E161" s="14">
        <v>4323390008</v>
      </c>
      <c r="F161" s="11" t="str">
        <f t="shared" si="57"/>
        <v>N/A</v>
      </c>
      <c r="G161" s="14">
        <v>4563291573</v>
      </c>
      <c r="H161" s="11" t="str">
        <f t="shared" si="58"/>
        <v>N/A</v>
      </c>
      <c r="I161" s="12">
        <v>34.590000000000003</v>
      </c>
      <c r="J161" s="12">
        <v>5.5490000000000004</v>
      </c>
      <c r="K161" s="48" t="s">
        <v>736</v>
      </c>
      <c r="L161" s="9" t="str">
        <f t="shared" si="59"/>
        <v>Yes</v>
      </c>
    </row>
    <row r="162" spans="1:12" x14ac:dyDescent="0.2">
      <c r="A162" s="4" t="s">
        <v>1276</v>
      </c>
      <c r="B162" s="48" t="s">
        <v>213</v>
      </c>
      <c r="C162" s="14">
        <v>2754.7766354999999</v>
      </c>
      <c r="D162" s="11" t="str">
        <f t="shared" si="56"/>
        <v>N/A</v>
      </c>
      <c r="E162" s="14">
        <v>3516.1032501</v>
      </c>
      <c r="F162" s="11" t="str">
        <f t="shared" si="57"/>
        <v>N/A</v>
      </c>
      <c r="G162" s="14">
        <v>3599.7727885999998</v>
      </c>
      <c r="H162" s="11" t="str">
        <f t="shared" si="58"/>
        <v>N/A</v>
      </c>
      <c r="I162" s="12">
        <v>27.64</v>
      </c>
      <c r="J162" s="12">
        <v>2.38</v>
      </c>
      <c r="K162" s="48" t="s">
        <v>736</v>
      </c>
      <c r="L162" s="9" t="str">
        <f t="shared" si="59"/>
        <v>Yes</v>
      </c>
    </row>
    <row r="163" spans="1:12" ht="25.5" x14ac:dyDescent="0.2">
      <c r="A163" s="4" t="s">
        <v>1277</v>
      </c>
      <c r="B163" s="48" t="s">
        <v>213</v>
      </c>
      <c r="C163" s="14">
        <v>2707.0499774999998</v>
      </c>
      <c r="D163" s="11" t="str">
        <f t="shared" si="56"/>
        <v>N/A</v>
      </c>
      <c r="E163" s="14">
        <v>5396.7593448999996</v>
      </c>
      <c r="F163" s="11" t="str">
        <f t="shared" si="57"/>
        <v>N/A</v>
      </c>
      <c r="G163" s="14">
        <v>5675.7364637000001</v>
      </c>
      <c r="H163" s="11" t="str">
        <f t="shared" si="58"/>
        <v>N/A</v>
      </c>
      <c r="I163" s="12">
        <v>99.36</v>
      </c>
      <c r="J163" s="12">
        <v>5.1689999999999996</v>
      </c>
      <c r="K163" s="48" t="s">
        <v>736</v>
      </c>
      <c r="L163" s="9" t="str">
        <f t="shared" si="59"/>
        <v>Yes</v>
      </c>
    </row>
    <row r="164" spans="1:12" ht="25.5" x14ac:dyDescent="0.2">
      <c r="A164" s="4" t="s">
        <v>1278</v>
      </c>
      <c r="B164" s="48" t="s">
        <v>213</v>
      </c>
      <c r="C164" s="14">
        <v>6035.0761788</v>
      </c>
      <c r="D164" s="11" t="str">
        <f t="shared" si="56"/>
        <v>N/A</v>
      </c>
      <c r="E164" s="14">
        <v>9190.8806998</v>
      </c>
      <c r="F164" s="11" t="str">
        <f t="shared" si="57"/>
        <v>N/A</v>
      </c>
      <c r="G164" s="14">
        <v>9575.0513577000002</v>
      </c>
      <c r="H164" s="11" t="str">
        <f t="shared" si="58"/>
        <v>N/A</v>
      </c>
      <c r="I164" s="12">
        <v>52.29</v>
      </c>
      <c r="J164" s="12">
        <v>4.18</v>
      </c>
      <c r="K164" s="48" t="s">
        <v>736</v>
      </c>
      <c r="L164" s="9" t="str">
        <f t="shared" si="59"/>
        <v>Yes</v>
      </c>
    </row>
    <row r="165" spans="1:12" ht="25.5" x14ac:dyDescent="0.2">
      <c r="A165" s="4" t="s">
        <v>1279</v>
      </c>
      <c r="B165" s="48" t="s">
        <v>213</v>
      </c>
      <c r="C165" s="14">
        <v>1551.9359738999999</v>
      </c>
      <c r="D165" s="11" t="str">
        <f t="shared" si="56"/>
        <v>N/A</v>
      </c>
      <c r="E165" s="14">
        <v>1622.4219072999999</v>
      </c>
      <c r="F165" s="11" t="str">
        <f t="shared" si="57"/>
        <v>N/A</v>
      </c>
      <c r="G165" s="14">
        <v>1647.3344884999999</v>
      </c>
      <c r="H165" s="11" t="str">
        <f t="shared" si="58"/>
        <v>N/A</v>
      </c>
      <c r="I165" s="12">
        <v>4.5419999999999998</v>
      </c>
      <c r="J165" s="12">
        <v>1.536</v>
      </c>
      <c r="K165" s="48" t="s">
        <v>736</v>
      </c>
      <c r="L165" s="9" t="str">
        <f t="shared" si="59"/>
        <v>Yes</v>
      </c>
    </row>
    <row r="166" spans="1:12" ht="25.5" x14ac:dyDescent="0.2">
      <c r="A166" s="4" t="s">
        <v>1280</v>
      </c>
      <c r="B166" s="48" t="s">
        <v>213</v>
      </c>
      <c r="C166" s="14">
        <v>3574.5732069000001</v>
      </c>
      <c r="D166" s="11" t="str">
        <f t="shared" si="56"/>
        <v>N/A</v>
      </c>
      <c r="E166" s="14">
        <v>3750.5949666000001</v>
      </c>
      <c r="F166" s="11" t="str">
        <f t="shared" si="57"/>
        <v>N/A</v>
      </c>
      <c r="G166" s="14">
        <v>3707.9776966999998</v>
      </c>
      <c r="H166" s="11" t="str">
        <f t="shared" si="58"/>
        <v>N/A</v>
      </c>
      <c r="I166" s="12">
        <v>4.9240000000000004</v>
      </c>
      <c r="J166" s="12">
        <v>-1.1399999999999999</v>
      </c>
      <c r="K166" s="48" t="s">
        <v>736</v>
      </c>
      <c r="L166" s="9" t="str">
        <f t="shared" si="59"/>
        <v>Yes</v>
      </c>
    </row>
    <row r="167" spans="1:12" x14ac:dyDescent="0.2">
      <c r="A167" s="46" t="s">
        <v>543</v>
      </c>
      <c r="B167" s="35" t="s">
        <v>213</v>
      </c>
      <c r="C167" s="47">
        <v>2982903632</v>
      </c>
      <c r="D167" s="44" t="str">
        <f t="shared" si="56"/>
        <v>N/A</v>
      </c>
      <c r="E167" s="47">
        <v>2007494288</v>
      </c>
      <c r="F167" s="44" t="str">
        <f t="shared" si="57"/>
        <v>N/A</v>
      </c>
      <c r="G167" s="47">
        <v>2127385379</v>
      </c>
      <c r="H167" s="44" t="str">
        <f t="shared" si="58"/>
        <v>N/A</v>
      </c>
      <c r="I167" s="12">
        <v>-32.700000000000003</v>
      </c>
      <c r="J167" s="12">
        <v>5.9720000000000004</v>
      </c>
      <c r="K167" s="45" t="s">
        <v>736</v>
      </c>
      <c r="L167" s="9" t="str">
        <f t="shared" si="59"/>
        <v>Yes</v>
      </c>
    </row>
    <row r="168" spans="1:12" x14ac:dyDescent="0.2">
      <c r="A168" s="46" t="s">
        <v>1281</v>
      </c>
      <c r="B168" s="35" t="s">
        <v>213</v>
      </c>
      <c r="C168" s="47">
        <v>2558.0301691</v>
      </c>
      <c r="D168" s="44" t="str">
        <f t="shared" si="56"/>
        <v>N/A</v>
      </c>
      <c r="E168" s="47">
        <v>1632.6441004999999</v>
      </c>
      <c r="F168" s="44" t="str">
        <f t="shared" si="57"/>
        <v>N/A</v>
      </c>
      <c r="G168" s="47">
        <v>1678.1973879</v>
      </c>
      <c r="H168" s="44" t="str">
        <f t="shared" si="58"/>
        <v>N/A</v>
      </c>
      <c r="I168" s="12">
        <v>-36.200000000000003</v>
      </c>
      <c r="J168" s="12">
        <v>2.79</v>
      </c>
      <c r="K168" s="45" t="s">
        <v>736</v>
      </c>
      <c r="L168" s="9" t="str">
        <f t="shared" si="59"/>
        <v>Yes</v>
      </c>
    </row>
    <row r="169" spans="1:12" ht="25.5" x14ac:dyDescent="0.2">
      <c r="A169" s="46" t="s">
        <v>1282</v>
      </c>
      <c r="B169" s="48" t="s">
        <v>213</v>
      </c>
      <c r="C169" s="14">
        <v>6639.2967122999999</v>
      </c>
      <c r="D169" s="11" t="str">
        <f t="shared" si="56"/>
        <v>N/A</v>
      </c>
      <c r="E169" s="14">
        <v>3514.2096424000001</v>
      </c>
      <c r="F169" s="11" t="str">
        <f t="shared" si="57"/>
        <v>N/A</v>
      </c>
      <c r="G169" s="14">
        <v>3722.2789892000001</v>
      </c>
      <c r="H169" s="11" t="str">
        <f t="shared" si="58"/>
        <v>N/A</v>
      </c>
      <c r="I169" s="12">
        <v>-47.1</v>
      </c>
      <c r="J169" s="12">
        <v>5.9210000000000003</v>
      </c>
      <c r="K169" s="48" t="s">
        <v>736</v>
      </c>
      <c r="L169" s="9" t="str">
        <f t="shared" si="59"/>
        <v>Yes</v>
      </c>
    </row>
    <row r="170" spans="1:12" ht="25.5" x14ac:dyDescent="0.2">
      <c r="A170" s="46" t="s">
        <v>1283</v>
      </c>
      <c r="B170" s="48" t="s">
        <v>213</v>
      </c>
      <c r="C170" s="14">
        <v>11154.086421</v>
      </c>
      <c r="D170" s="11" t="str">
        <f t="shared" si="56"/>
        <v>N/A</v>
      </c>
      <c r="E170" s="14">
        <v>6351.4022201999996</v>
      </c>
      <c r="F170" s="11" t="str">
        <f t="shared" si="57"/>
        <v>N/A</v>
      </c>
      <c r="G170" s="14">
        <v>6553.9994287</v>
      </c>
      <c r="H170" s="11" t="str">
        <f t="shared" si="58"/>
        <v>N/A</v>
      </c>
      <c r="I170" s="12">
        <v>-43.1</v>
      </c>
      <c r="J170" s="12">
        <v>3.19</v>
      </c>
      <c r="K170" s="48" t="s">
        <v>736</v>
      </c>
      <c r="L170" s="9" t="str">
        <f t="shared" si="59"/>
        <v>Yes</v>
      </c>
    </row>
    <row r="171" spans="1:12" ht="25.5" x14ac:dyDescent="0.2">
      <c r="A171" s="46" t="s">
        <v>1284</v>
      </c>
      <c r="B171" s="48" t="s">
        <v>213</v>
      </c>
      <c r="C171" s="14">
        <v>680.35761347000005</v>
      </c>
      <c r="D171" s="11" t="str">
        <f t="shared" si="56"/>
        <v>N/A</v>
      </c>
      <c r="E171" s="14">
        <v>635.65513835000002</v>
      </c>
      <c r="F171" s="11" t="str">
        <f t="shared" si="57"/>
        <v>N/A</v>
      </c>
      <c r="G171" s="14">
        <v>656.09668710999995</v>
      </c>
      <c r="H171" s="11" t="str">
        <f t="shared" si="58"/>
        <v>N/A</v>
      </c>
      <c r="I171" s="12">
        <v>-6.57</v>
      </c>
      <c r="J171" s="12">
        <v>3.2160000000000002</v>
      </c>
      <c r="K171" s="48" t="s">
        <v>736</v>
      </c>
      <c r="L171" s="9" t="str">
        <f t="shared" si="59"/>
        <v>Yes</v>
      </c>
    </row>
    <row r="172" spans="1:12" ht="25.5" x14ac:dyDescent="0.2">
      <c r="A172" s="46" t="s">
        <v>1285</v>
      </c>
      <c r="B172" s="48" t="s">
        <v>213</v>
      </c>
      <c r="C172" s="14">
        <v>364.40609627999999</v>
      </c>
      <c r="D172" s="11" t="str">
        <f t="shared" si="56"/>
        <v>N/A</v>
      </c>
      <c r="E172" s="14">
        <v>308.22673626</v>
      </c>
      <c r="F172" s="11" t="str">
        <f t="shared" si="57"/>
        <v>N/A</v>
      </c>
      <c r="G172" s="14">
        <v>286.73807987999999</v>
      </c>
      <c r="H172" s="11" t="str">
        <f t="shared" si="58"/>
        <v>N/A</v>
      </c>
      <c r="I172" s="12">
        <v>-15.4</v>
      </c>
      <c r="J172" s="12">
        <v>-6.97</v>
      </c>
      <c r="K172" s="48" t="s">
        <v>736</v>
      </c>
      <c r="L172" s="9" t="str">
        <f t="shared" si="59"/>
        <v>Yes</v>
      </c>
    </row>
    <row r="173" spans="1:12" ht="25.5" x14ac:dyDescent="0.2">
      <c r="A173" s="2" t="s">
        <v>544</v>
      </c>
      <c r="B173" s="138" t="s">
        <v>213</v>
      </c>
      <c r="C173" s="139">
        <v>272572572</v>
      </c>
      <c r="D173" s="140" t="str">
        <f>IF($B173="N/A","N/A",IF(C173&gt;10,"No",IF(C173&lt;-10,"No","Yes")))</f>
        <v>N/A</v>
      </c>
      <c r="E173" s="139">
        <v>210220724</v>
      </c>
      <c r="F173" s="140" t="str">
        <f>IF($B173="N/A","N/A",IF(E173&gt;10,"No",IF(E173&lt;-10,"No","Yes")))</f>
        <v>N/A</v>
      </c>
      <c r="G173" s="139">
        <v>206244849</v>
      </c>
      <c r="H173" s="140" t="str">
        <f>IF($B173="N/A","N/A",IF(G173&gt;10,"No",IF(G173&lt;-10,"No","Yes")))</f>
        <v>N/A</v>
      </c>
      <c r="I173" s="135">
        <v>-22.9</v>
      </c>
      <c r="J173" s="135">
        <v>-1.89</v>
      </c>
      <c r="K173" s="136" t="s">
        <v>736</v>
      </c>
      <c r="L173" s="137" t="str">
        <f>IF(J173="Div by 0", "N/A", IF(K173="N/A","N/A", IF(J173&gt;VALUE(MID(K173,1,2)), "No", IF(J173&lt;-1*VALUE(MID(K173,1,2)), "No", "Yes"))))</f>
        <v>Yes</v>
      </c>
    </row>
    <row r="174" spans="1:12" ht="25.5" x14ac:dyDescent="0.2">
      <c r="A174" s="2" t="s">
        <v>1286</v>
      </c>
      <c r="B174" s="48" t="s">
        <v>213</v>
      </c>
      <c r="C174" s="14">
        <v>116628093</v>
      </c>
      <c r="D174" s="11" t="str">
        <f t="shared" ref="D174:D181" si="64">IF($B174="N/A","N/A",IF(C174&gt;10,"No",IF(C174&lt;-10,"No","Yes")))</f>
        <v>N/A</v>
      </c>
      <c r="E174" s="14">
        <v>164610323</v>
      </c>
      <c r="F174" s="11" t="str">
        <f t="shared" ref="F174:F181" si="65">IF($B174="N/A","N/A",IF(E174&gt;10,"No",IF(E174&lt;-10,"No","Yes")))</f>
        <v>N/A</v>
      </c>
      <c r="G174" s="14">
        <v>192034560</v>
      </c>
      <c r="H174" s="11" t="str">
        <f t="shared" ref="H174:H181" si="66">IF($B174="N/A","N/A",IF(G174&gt;10,"No",IF(G174&lt;-10,"No","Yes")))</f>
        <v>N/A</v>
      </c>
      <c r="I174" s="12">
        <v>41.14</v>
      </c>
      <c r="J174" s="12">
        <v>16.66</v>
      </c>
      <c r="K174" s="48" t="s">
        <v>736</v>
      </c>
      <c r="L174" s="9" t="str">
        <f t="shared" ref="L174:L181" si="67">IF(J174="Div by 0", "N/A", IF(K174="N/A","N/A", IF(J174&gt;VALUE(MID(K174,1,2)), "No", IF(J174&lt;-1*VALUE(MID(K174,1,2)), "No", "Yes"))))</f>
        <v>Yes</v>
      </c>
    </row>
    <row r="175" spans="1:12" ht="25.5" x14ac:dyDescent="0.2">
      <c r="A175" s="2" t="s">
        <v>545</v>
      </c>
      <c r="B175" s="48" t="s">
        <v>213</v>
      </c>
      <c r="C175" s="14">
        <v>292821634</v>
      </c>
      <c r="D175" s="11" t="str">
        <f t="shared" si="64"/>
        <v>N/A</v>
      </c>
      <c r="E175" s="14">
        <v>24287299</v>
      </c>
      <c r="F175" s="11" t="str">
        <f t="shared" si="65"/>
        <v>N/A</v>
      </c>
      <c r="G175" s="14">
        <v>21498252</v>
      </c>
      <c r="H175" s="11" t="str">
        <f t="shared" si="66"/>
        <v>N/A</v>
      </c>
      <c r="I175" s="12">
        <v>-91.7</v>
      </c>
      <c r="J175" s="12">
        <v>-11.5</v>
      </c>
      <c r="K175" s="48" t="s">
        <v>736</v>
      </c>
      <c r="L175" s="9" t="str">
        <f t="shared" si="67"/>
        <v>Yes</v>
      </c>
    </row>
    <row r="176" spans="1:12" ht="25.5" x14ac:dyDescent="0.2">
      <c r="A176" s="2" t="s">
        <v>510</v>
      </c>
      <c r="B176" s="48" t="s">
        <v>213</v>
      </c>
      <c r="C176" s="14">
        <v>2300881333</v>
      </c>
      <c r="D176" s="11" t="str">
        <f t="shared" si="64"/>
        <v>N/A</v>
      </c>
      <c r="E176" s="14">
        <v>1608375942</v>
      </c>
      <c r="F176" s="11" t="str">
        <f t="shared" si="65"/>
        <v>N/A</v>
      </c>
      <c r="G176" s="14">
        <v>1707607718</v>
      </c>
      <c r="H176" s="11" t="str">
        <f t="shared" si="66"/>
        <v>N/A</v>
      </c>
      <c r="I176" s="12">
        <v>-30.1</v>
      </c>
      <c r="J176" s="12">
        <v>6.17</v>
      </c>
      <c r="K176" s="48" t="s">
        <v>736</v>
      </c>
      <c r="L176" s="9" t="str">
        <f t="shared" si="67"/>
        <v>Yes</v>
      </c>
    </row>
    <row r="177" spans="1:12" ht="25.5" x14ac:dyDescent="0.2">
      <c r="A177" s="2" t="s">
        <v>511</v>
      </c>
      <c r="B177" s="48" t="s">
        <v>213</v>
      </c>
      <c r="C177" s="14">
        <v>233.74837020000001</v>
      </c>
      <c r="D177" s="11" t="str">
        <f t="shared" si="64"/>
        <v>N/A</v>
      </c>
      <c r="E177" s="14">
        <v>170.96717380000001</v>
      </c>
      <c r="F177" s="11" t="str">
        <f t="shared" si="65"/>
        <v>N/A</v>
      </c>
      <c r="G177" s="14">
        <v>162.69716352</v>
      </c>
      <c r="H177" s="11" t="str">
        <f t="shared" si="66"/>
        <v>N/A</v>
      </c>
      <c r="I177" s="12">
        <v>-26.9</v>
      </c>
      <c r="J177" s="12">
        <v>-4.84</v>
      </c>
      <c r="K177" s="48" t="s">
        <v>736</v>
      </c>
      <c r="L177" s="9" t="str">
        <f t="shared" si="67"/>
        <v>Yes</v>
      </c>
    </row>
    <row r="178" spans="1:12" ht="25.5" x14ac:dyDescent="0.2">
      <c r="A178" s="2" t="s">
        <v>1287</v>
      </c>
      <c r="B178" s="35" t="s">
        <v>213</v>
      </c>
      <c r="C178" s="47">
        <v>100.01603043999999</v>
      </c>
      <c r="D178" s="44" t="str">
        <f t="shared" si="64"/>
        <v>N/A</v>
      </c>
      <c r="E178" s="47">
        <v>133.87339348</v>
      </c>
      <c r="F178" s="44" t="str">
        <f t="shared" si="65"/>
        <v>N/A</v>
      </c>
      <c r="G178" s="47">
        <v>151.48731404</v>
      </c>
      <c r="H178" s="44" t="str">
        <f t="shared" si="66"/>
        <v>N/A</v>
      </c>
      <c r="I178" s="12">
        <v>33.85</v>
      </c>
      <c r="J178" s="12">
        <v>13.16</v>
      </c>
      <c r="K178" s="45" t="s">
        <v>736</v>
      </c>
      <c r="L178" s="9" t="str">
        <f t="shared" si="67"/>
        <v>Yes</v>
      </c>
    </row>
    <row r="179" spans="1:12" ht="25.5" x14ac:dyDescent="0.2">
      <c r="A179" s="2" t="s">
        <v>512</v>
      </c>
      <c r="B179" s="35" t="s">
        <v>213</v>
      </c>
      <c r="C179" s="47">
        <v>251.11323272000001</v>
      </c>
      <c r="D179" s="44" t="str">
        <f t="shared" si="64"/>
        <v>N/A</v>
      </c>
      <c r="E179" s="47">
        <v>19.752243215</v>
      </c>
      <c r="F179" s="44" t="str">
        <f t="shared" si="65"/>
        <v>N/A</v>
      </c>
      <c r="G179" s="47">
        <v>16.958991401999999</v>
      </c>
      <c r="H179" s="44" t="str">
        <f t="shared" si="66"/>
        <v>N/A</v>
      </c>
      <c r="I179" s="12">
        <v>-92.1</v>
      </c>
      <c r="J179" s="12">
        <v>-14.1</v>
      </c>
      <c r="K179" s="45" t="s">
        <v>736</v>
      </c>
      <c r="L179" s="9" t="str">
        <f t="shared" si="67"/>
        <v>Yes</v>
      </c>
    </row>
    <row r="180" spans="1:12" ht="25.5" x14ac:dyDescent="0.2">
      <c r="A180" s="2" t="s">
        <v>513</v>
      </c>
      <c r="B180" s="35" t="s">
        <v>213</v>
      </c>
      <c r="C180" s="47">
        <v>1973.1525357</v>
      </c>
      <c r="D180" s="44" t="str">
        <f t="shared" si="64"/>
        <v>N/A</v>
      </c>
      <c r="E180" s="47">
        <v>1308.0512900000001</v>
      </c>
      <c r="F180" s="44" t="str">
        <f t="shared" si="65"/>
        <v>N/A</v>
      </c>
      <c r="G180" s="47">
        <v>1347.053919</v>
      </c>
      <c r="H180" s="44" t="str">
        <f t="shared" si="66"/>
        <v>N/A</v>
      </c>
      <c r="I180" s="12">
        <v>-33.700000000000003</v>
      </c>
      <c r="J180" s="12">
        <v>2.9820000000000002</v>
      </c>
      <c r="K180" s="45" t="s">
        <v>736</v>
      </c>
      <c r="L180" s="9" t="str">
        <f t="shared" si="67"/>
        <v>Yes</v>
      </c>
    </row>
    <row r="181" spans="1:12" ht="25.5" x14ac:dyDescent="0.2">
      <c r="A181" s="2" t="s">
        <v>1639</v>
      </c>
      <c r="B181" s="48" t="s">
        <v>213</v>
      </c>
      <c r="C181" s="13">
        <v>84.205389960000005</v>
      </c>
      <c r="D181" s="11" t="str">
        <f t="shared" si="64"/>
        <v>N/A</v>
      </c>
      <c r="E181" s="13">
        <v>87.447106653999995</v>
      </c>
      <c r="F181" s="11" t="str">
        <f t="shared" si="65"/>
        <v>N/A</v>
      </c>
      <c r="G181" s="13">
        <v>87.690005451000005</v>
      </c>
      <c r="H181" s="11" t="str">
        <f t="shared" si="66"/>
        <v>N/A</v>
      </c>
      <c r="I181" s="57">
        <v>3.85</v>
      </c>
      <c r="J181" s="57">
        <v>0.27779999999999999</v>
      </c>
      <c r="K181" s="48" t="s">
        <v>736</v>
      </c>
      <c r="L181" s="9" t="str">
        <f t="shared" si="67"/>
        <v>Yes</v>
      </c>
    </row>
    <row r="182" spans="1:12" ht="25.5" x14ac:dyDescent="0.2">
      <c r="A182" s="2" t="s">
        <v>1640</v>
      </c>
      <c r="B182" s="141" t="s">
        <v>213</v>
      </c>
      <c r="C182" s="142">
        <v>70.783369926000006</v>
      </c>
      <c r="D182" s="137" t="str">
        <f t="shared" ref="D182" si="68">IF($B182="N/A","N/A",IF(C182&lt;0,"No","Yes"))</f>
        <v>N/A</v>
      </c>
      <c r="E182" s="142">
        <v>89.700055204999998</v>
      </c>
      <c r="F182" s="137" t="str">
        <f t="shared" ref="F182" si="69">IF($B182="N/A","N/A",IF(E182&lt;0,"No","Yes"))</f>
        <v>N/A</v>
      </c>
      <c r="G182" s="142">
        <v>88.373259451999999</v>
      </c>
      <c r="H182" s="137" t="str">
        <f t="shared" ref="H182" si="70">IF($B182="N/A","N/A",IF(G182&lt;0,"No","Yes"))</f>
        <v>N/A</v>
      </c>
      <c r="I182" s="143">
        <v>26.72</v>
      </c>
      <c r="J182" s="143">
        <v>-1.48</v>
      </c>
      <c r="K182" s="141" t="s">
        <v>736</v>
      </c>
      <c r="L182" s="137" t="str">
        <f t="shared" ref="L182" si="71">IF(J182="Div by 0", "N/A", IF(OR(J182="N/A",K182="N/A"),"N/A", IF(J182&gt;VALUE(MID(K182,1,2)), "No", IF(J182&lt;-1*VALUE(MID(K182,1,2)), "No", "Yes"))))</f>
        <v>Yes</v>
      </c>
    </row>
    <row r="183" spans="1:12" ht="25.5" x14ac:dyDescent="0.2">
      <c r="A183" s="2" t="s">
        <v>1641</v>
      </c>
      <c r="B183" s="5" t="s">
        <v>213</v>
      </c>
      <c r="C183" s="13">
        <v>83.513956004999997</v>
      </c>
      <c r="D183" s="9" t="str">
        <f t="shared" ref="D183:D185" si="72">IF($B183="N/A","N/A",IF(C183&lt;0,"No","Yes"))</f>
        <v>N/A</v>
      </c>
      <c r="E183" s="13">
        <v>91.677145967000001</v>
      </c>
      <c r="F183" s="9" t="str">
        <f t="shared" ref="F183:F185" si="73">IF($B183="N/A","N/A",IF(E183&lt;0,"No","Yes"))</f>
        <v>N/A</v>
      </c>
      <c r="G183" s="13">
        <v>91.165390316</v>
      </c>
      <c r="H183" s="9" t="str">
        <f t="shared" ref="H183:H185" si="74">IF($B183="N/A","N/A",IF(G183&lt;0,"No","Yes"))</f>
        <v>N/A</v>
      </c>
      <c r="I183" s="57">
        <v>9.7750000000000004</v>
      </c>
      <c r="J183" s="57">
        <v>-0.55800000000000005</v>
      </c>
      <c r="K183" s="5" t="s">
        <v>736</v>
      </c>
      <c r="L183" s="9" t="str">
        <f t="shared" ref="L183:L213" si="75">IF(J183="Div by 0", "N/A", IF(OR(J183="N/A",K183="N/A"),"N/A", IF(J183&gt;VALUE(MID(K183,1,2)), "No", IF(J183&lt;-1*VALUE(MID(K183,1,2)), "No", "Yes"))))</f>
        <v>Yes</v>
      </c>
    </row>
    <row r="184" spans="1:12" ht="25.5" x14ac:dyDescent="0.2">
      <c r="A184" s="2" t="s">
        <v>1642</v>
      </c>
      <c r="B184" s="5" t="s">
        <v>213</v>
      </c>
      <c r="C184" s="13">
        <v>86.648256627999999</v>
      </c>
      <c r="D184" s="9" t="str">
        <f t="shared" si="72"/>
        <v>N/A</v>
      </c>
      <c r="E184" s="13">
        <v>87.592566266999995</v>
      </c>
      <c r="F184" s="9" t="str">
        <f t="shared" si="73"/>
        <v>N/A</v>
      </c>
      <c r="G184" s="13">
        <v>88.284849489999999</v>
      </c>
      <c r="H184" s="9" t="str">
        <f t="shared" si="74"/>
        <v>N/A</v>
      </c>
      <c r="I184" s="57">
        <v>1.0900000000000001</v>
      </c>
      <c r="J184" s="57">
        <v>0.7903</v>
      </c>
      <c r="K184" s="5" t="s">
        <v>736</v>
      </c>
      <c r="L184" s="9" t="str">
        <f t="shared" si="75"/>
        <v>Yes</v>
      </c>
    </row>
    <row r="185" spans="1:12" ht="25.5" x14ac:dyDescent="0.2">
      <c r="A185" s="2" t="s">
        <v>1643</v>
      </c>
      <c r="B185" s="5" t="s">
        <v>213</v>
      </c>
      <c r="C185" s="13">
        <v>82.183576356000003</v>
      </c>
      <c r="D185" s="9" t="str">
        <f t="shared" si="72"/>
        <v>N/A</v>
      </c>
      <c r="E185" s="13">
        <v>83.528109638999993</v>
      </c>
      <c r="F185" s="9" t="str">
        <f t="shared" si="73"/>
        <v>N/A</v>
      </c>
      <c r="G185" s="13">
        <v>83.727019632999998</v>
      </c>
      <c r="H185" s="9" t="str">
        <f t="shared" si="74"/>
        <v>N/A</v>
      </c>
      <c r="I185" s="57">
        <v>1.6359999999999999</v>
      </c>
      <c r="J185" s="57">
        <v>0.23810000000000001</v>
      </c>
      <c r="K185" s="5" t="s">
        <v>736</v>
      </c>
      <c r="L185" s="9" t="str">
        <f t="shared" si="75"/>
        <v>Yes</v>
      </c>
    </row>
    <row r="186" spans="1:12" ht="25.5" x14ac:dyDescent="0.2">
      <c r="A186" s="2" t="s">
        <v>1645</v>
      </c>
      <c r="B186" s="144" t="s">
        <v>213</v>
      </c>
      <c r="C186" s="142">
        <v>5.2934840586999998</v>
      </c>
      <c r="D186" s="134" t="str">
        <f>IF($B186="N/A","N/A",IF(C186&gt;10,"No",IF(C186&lt;-10,"No","Yes")))</f>
        <v>N/A</v>
      </c>
      <c r="E186" s="142">
        <v>6.8248377313999997</v>
      </c>
      <c r="F186" s="134" t="str">
        <f>IF($B186="N/A","N/A",IF(E186&gt;10,"No",IF(E186&lt;-10,"No","Yes")))</f>
        <v>N/A</v>
      </c>
      <c r="G186" s="142">
        <v>6.3046824033000002</v>
      </c>
      <c r="H186" s="134" t="str">
        <f>IF($B186="N/A","N/A",IF(G186&gt;10,"No",IF(G186&lt;-10,"No","Yes")))</f>
        <v>N/A</v>
      </c>
      <c r="I186" s="143">
        <v>28.93</v>
      </c>
      <c r="J186" s="143">
        <v>-7.62</v>
      </c>
      <c r="K186" s="144" t="s">
        <v>736</v>
      </c>
      <c r="L186" s="9" t="str">
        <f t="shared" si="75"/>
        <v>Yes</v>
      </c>
    </row>
    <row r="187" spans="1:12" ht="25.5" x14ac:dyDescent="0.2">
      <c r="A187" s="2" t="s">
        <v>1646</v>
      </c>
      <c r="B187" s="35" t="s">
        <v>213</v>
      </c>
      <c r="C187" s="13">
        <v>0</v>
      </c>
      <c r="D187" s="44" t="str">
        <f t="shared" ref="D187:D213" si="76">IF($B187="N/A","N/A",IF(C187&gt;10,"No",IF(C187&lt;-10,"No","Yes")))</f>
        <v>N/A</v>
      </c>
      <c r="E187" s="13">
        <v>0</v>
      </c>
      <c r="F187" s="44" t="str">
        <f t="shared" ref="F187:F213" si="77">IF($B187="N/A","N/A",IF(E187&gt;10,"No",IF(E187&lt;-10,"No","Yes")))</f>
        <v>N/A</v>
      </c>
      <c r="G187" s="13">
        <v>0</v>
      </c>
      <c r="H187" s="44" t="str">
        <f t="shared" ref="H187:H213" si="78">IF($B187="N/A","N/A",IF(G187&gt;10,"No",IF(G187&lt;-10,"No","Yes")))</f>
        <v>N/A</v>
      </c>
      <c r="I187" s="57" t="s">
        <v>1745</v>
      </c>
      <c r="J187" s="57" t="s">
        <v>1745</v>
      </c>
      <c r="K187" s="45" t="s">
        <v>736</v>
      </c>
      <c r="L187" s="9" t="str">
        <f t="shared" si="75"/>
        <v>N/A</v>
      </c>
    </row>
    <row r="188" spans="1:12" ht="25.5" x14ac:dyDescent="0.2">
      <c r="A188" s="2" t="s">
        <v>1647</v>
      </c>
      <c r="B188" s="35" t="s">
        <v>213</v>
      </c>
      <c r="C188" s="13">
        <v>0</v>
      </c>
      <c r="D188" s="44" t="str">
        <f t="shared" si="76"/>
        <v>N/A</v>
      </c>
      <c r="E188" s="13">
        <v>0</v>
      </c>
      <c r="F188" s="44" t="str">
        <f t="shared" si="77"/>
        <v>N/A</v>
      </c>
      <c r="G188" s="13">
        <v>0</v>
      </c>
      <c r="H188" s="44" t="str">
        <f t="shared" si="78"/>
        <v>N/A</v>
      </c>
      <c r="I188" s="57" t="s">
        <v>1745</v>
      </c>
      <c r="J188" s="57" t="s">
        <v>1745</v>
      </c>
      <c r="K188" s="45" t="s">
        <v>736</v>
      </c>
      <c r="L188" s="9" t="str">
        <f t="shared" si="75"/>
        <v>N/A</v>
      </c>
    </row>
    <row r="189" spans="1:12" ht="25.5" x14ac:dyDescent="0.2">
      <c r="A189" s="2" t="s">
        <v>1648</v>
      </c>
      <c r="B189" s="35" t="s">
        <v>213</v>
      </c>
      <c r="C189" s="13">
        <v>0</v>
      </c>
      <c r="D189" s="44" t="str">
        <f t="shared" si="76"/>
        <v>N/A</v>
      </c>
      <c r="E189" s="13">
        <v>0</v>
      </c>
      <c r="F189" s="44" t="str">
        <f t="shared" si="77"/>
        <v>N/A</v>
      </c>
      <c r="G189" s="13">
        <v>0</v>
      </c>
      <c r="H189" s="44" t="str">
        <f t="shared" si="78"/>
        <v>N/A</v>
      </c>
      <c r="I189" s="57" t="s">
        <v>1745</v>
      </c>
      <c r="J189" s="57" t="s">
        <v>1745</v>
      </c>
      <c r="K189" s="45" t="s">
        <v>736</v>
      </c>
      <c r="L189" s="9" t="str">
        <f t="shared" si="75"/>
        <v>N/A</v>
      </c>
    </row>
    <row r="190" spans="1:12" ht="25.5" x14ac:dyDescent="0.2">
      <c r="A190" s="2" t="s">
        <v>1649</v>
      </c>
      <c r="B190" s="35" t="s">
        <v>213</v>
      </c>
      <c r="C190" s="13">
        <v>0</v>
      </c>
      <c r="D190" s="44" t="str">
        <f t="shared" si="76"/>
        <v>N/A</v>
      </c>
      <c r="E190" s="13">
        <v>0</v>
      </c>
      <c r="F190" s="44" t="str">
        <f t="shared" si="77"/>
        <v>N/A</v>
      </c>
      <c r="G190" s="13">
        <v>0.11635602890000001</v>
      </c>
      <c r="H190" s="44" t="str">
        <f t="shared" si="78"/>
        <v>N/A</v>
      </c>
      <c r="I190" s="57" t="s">
        <v>1745</v>
      </c>
      <c r="J190" s="57" t="s">
        <v>1745</v>
      </c>
      <c r="K190" s="45" t="s">
        <v>736</v>
      </c>
      <c r="L190" s="9" t="str">
        <f t="shared" si="75"/>
        <v>N/A</v>
      </c>
    </row>
    <row r="191" spans="1:12" ht="25.5" x14ac:dyDescent="0.2">
      <c r="A191" s="2" t="s">
        <v>1650</v>
      </c>
      <c r="B191" s="35" t="s">
        <v>213</v>
      </c>
      <c r="C191" s="13">
        <v>71.507271282999994</v>
      </c>
      <c r="D191" s="44" t="str">
        <f t="shared" si="76"/>
        <v>N/A</v>
      </c>
      <c r="E191" s="13">
        <v>76.83875286</v>
      </c>
      <c r="F191" s="44" t="str">
        <f t="shared" si="77"/>
        <v>N/A</v>
      </c>
      <c r="G191" s="13">
        <v>76.268576535999998</v>
      </c>
      <c r="H191" s="44" t="str">
        <f t="shared" si="78"/>
        <v>N/A</v>
      </c>
      <c r="I191" s="57">
        <v>7.4560000000000004</v>
      </c>
      <c r="J191" s="57">
        <v>-0.74199999999999999</v>
      </c>
      <c r="K191" s="45" t="s">
        <v>736</v>
      </c>
      <c r="L191" s="9" t="str">
        <f t="shared" si="75"/>
        <v>Yes</v>
      </c>
    </row>
    <row r="192" spans="1:12" ht="25.5" x14ac:dyDescent="0.2">
      <c r="A192" s="2" t="s">
        <v>1651</v>
      </c>
      <c r="B192" s="35" t="s">
        <v>213</v>
      </c>
      <c r="C192" s="13">
        <v>32.593341531999997</v>
      </c>
      <c r="D192" s="44" t="str">
        <f t="shared" si="76"/>
        <v>N/A</v>
      </c>
      <c r="E192" s="13">
        <v>34.777329483000003</v>
      </c>
      <c r="F192" s="44" t="str">
        <f t="shared" si="77"/>
        <v>N/A</v>
      </c>
      <c r="G192" s="13">
        <v>36.258431868000002</v>
      </c>
      <c r="H192" s="44" t="str">
        <f t="shared" si="78"/>
        <v>N/A</v>
      </c>
      <c r="I192" s="57">
        <v>6.7009999999999996</v>
      </c>
      <c r="J192" s="57">
        <v>4.2590000000000003</v>
      </c>
      <c r="K192" s="45" t="s">
        <v>736</v>
      </c>
      <c r="L192" s="9" t="str">
        <f t="shared" si="75"/>
        <v>Yes</v>
      </c>
    </row>
    <row r="193" spans="1:12" ht="25.5" x14ac:dyDescent="0.2">
      <c r="A193" s="2" t="s">
        <v>1652</v>
      </c>
      <c r="B193" s="35" t="s">
        <v>213</v>
      </c>
      <c r="C193" s="13">
        <v>3.3378098164000001</v>
      </c>
      <c r="D193" s="44" t="str">
        <f t="shared" si="76"/>
        <v>N/A</v>
      </c>
      <c r="E193" s="13">
        <v>5.9555285187000004</v>
      </c>
      <c r="F193" s="44" t="str">
        <f t="shared" si="77"/>
        <v>N/A</v>
      </c>
      <c r="G193" s="13">
        <v>5.0236616886999998</v>
      </c>
      <c r="H193" s="44" t="str">
        <f t="shared" si="78"/>
        <v>N/A</v>
      </c>
      <c r="I193" s="57">
        <v>78.430000000000007</v>
      </c>
      <c r="J193" s="57">
        <v>-15.6</v>
      </c>
      <c r="K193" s="45" t="s">
        <v>736</v>
      </c>
      <c r="L193" s="9" t="str">
        <f t="shared" si="75"/>
        <v>Yes</v>
      </c>
    </row>
    <row r="194" spans="1:12" ht="25.5" x14ac:dyDescent="0.2">
      <c r="A194" s="2" t="s">
        <v>1653</v>
      </c>
      <c r="B194" s="35" t="s">
        <v>213</v>
      </c>
      <c r="C194" s="13">
        <v>35.152740688000002</v>
      </c>
      <c r="D194" s="44" t="str">
        <f t="shared" si="76"/>
        <v>N/A</v>
      </c>
      <c r="E194" s="13">
        <v>39.255219392999997</v>
      </c>
      <c r="F194" s="44" t="str">
        <f t="shared" si="77"/>
        <v>N/A</v>
      </c>
      <c r="G194" s="13">
        <v>39.178455438999997</v>
      </c>
      <c r="H194" s="44" t="str">
        <f t="shared" si="78"/>
        <v>N/A</v>
      </c>
      <c r="I194" s="57">
        <v>11.67</v>
      </c>
      <c r="J194" s="57">
        <v>-0.19600000000000001</v>
      </c>
      <c r="K194" s="45" t="s">
        <v>736</v>
      </c>
      <c r="L194" s="9" t="str">
        <f t="shared" si="75"/>
        <v>Yes</v>
      </c>
    </row>
    <row r="195" spans="1:12" ht="25.5" x14ac:dyDescent="0.2">
      <c r="A195" s="2" t="s">
        <v>1654</v>
      </c>
      <c r="B195" s="35" t="s">
        <v>213</v>
      </c>
      <c r="C195" s="13">
        <v>0</v>
      </c>
      <c r="D195" s="44" t="str">
        <f t="shared" si="76"/>
        <v>N/A</v>
      </c>
      <c r="E195" s="13">
        <v>0</v>
      </c>
      <c r="F195" s="44" t="str">
        <f t="shared" si="77"/>
        <v>N/A</v>
      </c>
      <c r="G195" s="13">
        <v>0</v>
      </c>
      <c r="H195" s="44" t="str">
        <f t="shared" si="78"/>
        <v>N/A</v>
      </c>
      <c r="I195" s="57" t="s">
        <v>1745</v>
      </c>
      <c r="J195" s="57" t="s">
        <v>1745</v>
      </c>
      <c r="K195" s="45" t="s">
        <v>736</v>
      </c>
      <c r="L195" s="9" t="str">
        <f t="shared" si="75"/>
        <v>N/A</v>
      </c>
    </row>
    <row r="196" spans="1:12" ht="25.5" x14ac:dyDescent="0.2">
      <c r="A196" s="2" t="s">
        <v>1655</v>
      </c>
      <c r="B196" s="35" t="s">
        <v>213</v>
      </c>
      <c r="C196" s="13">
        <v>2.7849384355</v>
      </c>
      <c r="D196" s="44" t="str">
        <f t="shared" si="76"/>
        <v>N/A</v>
      </c>
      <c r="E196" s="13">
        <v>3.4159159464000002</v>
      </c>
      <c r="F196" s="44" t="str">
        <f t="shared" si="77"/>
        <v>N/A</v>
      </c>
      <c r="G196" s="13">
        <v>3.1754546365</v>
      </c>
      <c r="H196" s="44" t="str">
        <f t="shared" si="78"/>
        <v>N/A</v>
      </c>
      <c r="I196" s="57">
        <v>22.66</v>
      </c>
      <c r="J196" s="57">
        <v>-7.04</v>
      </c>
      <c r="K196" s="45" t="s">
        <v>736</v>
      </c>
      <c r="L196" s="9" t="str">
        <f t="shared" si="75"/>
        <v>Yes</v>
      </c>
    </row>
    <row r="197" spans="1:12" ht="25.5" x14ac:dyDescent="0.2">
      <c r="A197" s="2" t="s">
        <v>1656</v>
      </c>
      <c r="B197" s="35" t="s">
        <v>213</v>
      </c>
      <c r="C197" s="13">
        <v>55.179428074</v>
      </c>
      <c r="D197" s="44" t="str">
        <f t="shared" si="76"/>
        <v>N/A</v>
      </c>
      <c r="E197" s="13">
        <v>60.691592448999998</v>
      </c>
      <c r="F197" s="44" t="str">
        <f t="shared" si="77"/>
        <v>N/A</v>
      </c>
      <c r="G197" s="13">
        <v>59.382121875999999</v>
      </c>
      <c r="H197" s="44" t="str">
        <f t="shared" si="78"/>
        <v>N/A</v>
      </c>
      <c r="I197" s="57">
        <v>9.99</v>
      </c>
      <c r="J197" s="57">
        <v>-2.16</v>
      </c>
      <c r="K197" s="45" t="s">
        <v>736</v>
      </c>
      <c r="L197" s="9" t="str">
        <f t="shared" si="75"/>
        <v>Yes</v>
      </c>
    </row>
    <row r="198" spans="1:12" ht="25.5" x14ac:dyDescent="0.2">
      <c r="A198" s="2" t="s">
        <v>1657</v>
      </c>
      <c r="B198" s="35" t="s">
        <v>213</v>
      </c>
      <c r="C198" s="13">
        <v>64.993902720999998</v>
      </c>
      <c r="D198" s="44" t="str">
        <f t="shared" si="76"/>
        <v>N/A</v>
      </c>
      <c r="E198" s="13">
        <v>68.628013894000006</v>
      </c>
      <c r="F198" s="44" t="str">
        <f t="shared" si="77"/>
        <v>N/A</v>
      </c>
      <c r="G198" s="13">
        <v>67.668012188999995</v>
      </c>
      <c r="H198" s="44" t="str">
        <f t="shared" si="78"/>
        <v>N/A</v>
      </c>
      <c r="I198" s="57">
        <v>5.5910000000000002</v>
      </c>
      <c r="J198" s="57">
        <v>-1.4</v>
      </c>
      <c r="K198" s="45" t="s">
        <v>736</v>
      </c>
      <c r="L198" s="9" t="str">
        <f t="shared" si="75"/>
        <v>Yes</v>
      </c>
    </row>
    <row r="199" spans="1:12" ht="25.5" x14ac:dyDescent="0.2">
      <c r="A199" s="2" t="s">
        <v>1658</v>
      </c>
      <c r="B199" s="35" t="s">
        <v>213</v>
      </c>
      <c r="C199" s="13">
        <v>25.151660157999999</v>
      </c>
      <c r="D199" s="44" t="str">
        <f t="shared" si="76"/>
        <v>N/A</v>
      </c>
      <c r="E199" s="13">
        <v>31.768376143000001</v>
      </c>
      <c r="F199" s="44" t="str">
        <f t="shared" si="77"/>
        <v>N/A</v>
      </c>
      <c r="G199" s="13">
        <v>32.052260029000003</v>
      </c>
      <c r="H199" s="44" t="str">
        <f t="shared" si="78"/>
        <v>N/A</v>
      </c>
      <c r="I199" s="57">
        <v>26.31</v>
      </c>
      <c r="J199" s="57">
        <v>0.89359999999999995</v>
      </c>
      <c r="K199" s="45" t="s">
        <v>736</v>
      </c>
      <c r="L199" s="9" t="str">
        <f t="shared" si="75"/>
        <v>Yes</v>
      </c>
    </row>
    <row r="200" spans="1:12" ht="25.5" x14ac:dyDescent="0.2">
      <c r="A200" s="2" t="s">
        <v>1659</v>
      </c>
      <c r="B200" s="35" t="s">
        <v>213</v>
      </c>
      <c r="C200" s="13">
        <v>3.8825343411</v>
      </c>
      <c r="D200" s="44" t="str">
        <f t="shared" si="76"/>
        <v>N/A</v>
      </c>
      <c r="E200" s="13">
        <v>4.7825425728999997</v>
      </c>
      <c r="F200" s="44" t="str">
        <f t="shared" si="77"/>
        <v>N/A</v>
      </c>
      <c r="G200" s="13">
        <v>10.919007526</v>
      </c>
      <c r="H200" s="44" t="str">
        <f t="shared" si="78"/>
        <v>N/A</v>
      </c>
      <c r="I200" s="57">
        <v>23.18</v>
      </c>
      <c r="J200" s="57">
        <v>128.30000000000001</v>
      </c>
      <c r="K200" s="45" t="s">
        <v>736</v>
      </c>
      <c r="L200" s="9" t="str">
        <f t="shared" si="75"/>
        <v>No</v>
      </c>
    </row>
    <row r="201" spans="1:12" ht="25.5" x14ac:dyDescent="0.2">
      <c r="A201" s="2" t="s">
        <v>1660</v>
      </c>
      <c r="B201" s="35" t="s">
        <v>213</v>
      </c>
      <c r="C201" s="13">
        <v>0</v>
      </c>
      <c r="D201" s="44" t="str">
        <f t="shared" si="76"/>
        <v>N/A</v>
      </c>
      <c r="E201" s="13">
        <v>0</v>
      </c>
      <c r="F201" s="44" t="str">
        <f t="shared" si="77"/>
        <v>N/A</v>
      </c>
      <c r="G201" s="13">
        <v>0.17260134999999999</v>
      </c>
      <c r="H201" s="44" t="str">
        <f t="shared" si="78"/>
        <v>N/A</v>
      </c>
      <c r="I201" s="57" t="s">
        <v>1745</v>
      </c>
      <c r="J201" s="57" t="s">
        <v>1745</v>
      </c>
      <c r="K201" s="45" t="s">
        <v>736</v>
      </c>
      <c r="L201" s="9" t="str">
        <f t="shared" si="75"/>
        <v>N/A</v>
      </c>
    </row>
    <row r="202" spans="1:12" ht="25.5" x14ac:dyDescent="0.2">
      <c r="A202" s="2" t="s">
        <v>1661</v>
      </c>
      <c r="B202" s="35" t="s">
        <v>213</v>
      </c>
      <c r="C202" s="13">
        <v>0</v>
      </c>
      <c r="D202" s="44" t="str">
        <f t="shared" si="76"/>
        <v>N/A</v>
      </c>
      <c r="E202" s="13">
        <v>0</v>
      </c>
      <c r="F202" s="44" t="str">
        <f t="shared" si="77"/>
        <v>N/A</v>
      </c>
      <c r="G202" s="13">
        <v>0</v>
      </c>
      <c r="H202" s="44" t="str">
        <f t="shared" si="78"/>
        <v>N/A</v>
      </c>
      <c r="I202" s="57" t="s">
        <v>1745</v>
      </c>
      <c r="J202" s="57" t="s">
        <v>1745</v>
      </c>
      <c r="K202" s="45" t="s">
        <v>736</v>
      </c>
      <c r="L202" s="9" t="str">
        <f t="shared" si="75"/>
        <v>N/A</v>
      </c>
    </row>
    <row r="203" spans="1:12" ht="25.5" x14ac:dyDescent="0.2">
      <c r="A203" s="2" t="s">
        <v>1662</v>
      </c>
      <c r="B203" s="35" t="s">
        <v>213</v>
      </c>
      <c r="C203" s="13">
        <v>0</v>
      </c>
      <c r="D203" s="44" t="str">
        <f t="shared" si="76"/>
        <v>N/A</v>
      </c>
      <c r="E203" s="13">
        <v>0</v>
      </c>
      <c r="F203" s="44" t="str">
        <f t="shared" si="77"/>
        <v>N/A</v>
      </c>
      <c r="G203" s="13">
        <v>0</v>
      </c>
      <c r="H203" s="44" t="str">
        <f t="shared" si="78"/>
        <v>N/A</v>
      </c>
      <c r="I203" s="57" t="s">
        <v>1745</v>
      </c>
      <c r="J203" s="57" t="s">
        <v>1745</v>
      </c>
      <c r="K203" s="45" t="s">
        <v>736</v>
      </c>
      <c r="L203" s="9" t="str">
        <f t="shared" si="75"/>
        <v>N/A</v>
      </c>
    </row>
    <row r="204" spans="1:12" ht="25.5" x14ac:dyDescent="0.2">
      <c r="A204" s="2" t="s">
        <v>1663</v>
      </c>
      <c r="B204" s="35" t="s">
        <v>213</v>
      </c>
      <c r="C204" s="13">
        <v>0.1331796579</v>
      </c>
      <c r="D204" s="44" t="str">
        <f t="shared" si="76"/>
        <v>N/A</v>
      </c>
      <c r="E204" s="13">
        <v>0.13687411399999999</v>
      </c>
      <c r="F204" s="44" t="str">
        <f t="shared" si="77"/>
        <v>N/A</v>
      </c>
      <c r="G204" s="13">
        <v>0.17686116399999999</v>
      </c>
      <c r="H204" s="44" t="str">
        <f t="shared" si="78"/>
        <v>N/A</v>
      </c>
      <c r="I204" s="57">
        <v>2.774</v>
      </c>
      <c r="J204" s="57">
        <v>29.21</v>
      </c>
      <c r="K204" s="45" t="s">
        <v>736</v>
      </c>
      <c r="L204" s="9" t="str">
        <f t="shared" si="75"/>
        <v>Yes</v>
      </c>
    </row>
    <row r="205" spans="1:12" ht="25.5" x14ac:dyDescent="0.2">
      <c r="A205" s="2" t="s">
        <v>1664</v>
      </c>
      <c r="B205" s="35" t="s">
        <v>213</v>
      </c>
      <c r="C205" s="13">
        <v>1.2863457E-3</v>
      </c>
      <c r="D205" s="44" t="str">
        <f t="shared" si="76"/>
        <v>N/A</v>
      </c>
      <c r="E205" s="13">
        <v>9.7592950000000001E-4</v>
      </c>
      <c r="F205" s="44" t="str">
        <f t="shared" si="77"/>
        <v>N/A</v>
      </c>
      <c r="G205" s="13">
        <v>7.8885439999999999E-4</v>
      </c>
      <c r="H205" s="44" t="str">
        <f t="shared" si="78"/>
        <v>N/A</v>
      </c>
      <c r="I205" s="57">
        <v>-24.1</v>
      </c>
      <c r="J205" s="57">
        <v>-19.2</v>
      </c>
      <c r="K205" s="45" t="s">
        <v>736</v>
      </c>
      <c r="L205" s="9" t="str">
        <f t="shared" si="75"/>
        <v>Yes</v>
      </c>
    </row>
    <row r="206" spans="1:12" ht="25.5" x14ac:dyDescent="0.2">
      <c r="A206" s="2" t="s">
        <v>1665</v>
      </c>
      <c r="B206" s="35" t="s">
        <v>213</v>
      </c>
      <c r="C206" s="13">
        <v>3.2824969514000002</v>
      </c>
      <c r="D206" s="44" t="str">
        <f t="shared" si="76"/>
        <v>N/A</v>
      </c>
      <c r="E206" s="13">
        <v>4.8559812686999999</v>
      </c>
      <c r="F206" s="44" t="str">
        <f t="shared" si="77"/>
        <v>N/A</v>
      </c>
      <c r="G206" s="13">
        <v>5.3589248229999997</v>
      </c>
      <c r="H206" s="44" t="str">
        <f t="shared" si="78"/>
        <v>N/A</v>
      </c>
      <c r="I206" s="57">
        <v>47.94</v>
      </c>
      <c r="J206" s="57">
        <v>10.36</v>
      </c>
      <c r="K206" s="45" t="s">
        <v>736</v>
      </c>
      <c r="L206" s="9" t="str">
        <f t="shared" si="75"/>
        <v>Yes</v>
      </c>
    </row>
    <row r="207" spans="1:12" ht="25.5" x14ac:dyDescent="0.2">
      <c r="A207" s="2" t="s">
        <v>1666</v>
      </c>
      <c r="B207" s="35" t="s">
        <v>213</v>
      </c>
      <c r="C207" s="13">
        <v>3.9962472999999998E-2</v>
      </c>
      <c r="D207" s="44" t="str">
        <f t="shared" si="76"/>
        <v>N/A</v>
      </c>
      <c r="E207" s="13">
        <v>3.5133462400000003E-2</v>
      </c>
      <c r="F207" s="44" t="str">
        <f t="shared" si="77"/>
        <v>N/A</v>
      </c>
      <c r="G207" s="13">
        <v>5.5377581199999998E-2</v>
      </c>
      <c r="H207" s="44" t="str">
        <f t="shared" si="78"/>
        <v>N/A</v>
      </c>
      <c r="I207" s="57">
        <v>-12.1</v>
      </c>
      <c r="J207" s="57">
        <v>57.62</v>
      </c>
      <c r="K207" s="45" t="s">
        <v>736</v>
      </c>
      <c r="L207" s="9" t="str">
        <f t="shared" si="75"/>
        <v>No</v>
      </c>
    </row>
    <row r="208" spans="1:12" ht="25.5" x14ac:dyDescent="0.2">
      <c r="A208" s="2" t="s">
        <v>1667</v>
      </c>
      <c r="B208" s="35" t="s">
        <v>213</v>
      </c>
      <c r="C208" s="13">
        <v>25.886678089</v>
      </c>
      <c r="D208" s="44" t="str">
        <f t="shared" si="76"/>
        <v>N/A</v>
      </c>
      <c r="E208" s="13">
        <v>29.420696374999999</v>
      </c>
      <c r="F208" s="44" t="str">
        <f t="shared" si="77"/>
        <v>N/A</v>
      </c>
      <c r="G208" s="13">
        <v>29.792823160000001</v>
      </c>
      <c r="H208" s="44" t="str">
        <f t="shared" si="78"/>
        <v>N/A</v>
      </c>
      <c r="I208" s="57">
        <v>13.65</v>
      </c>
      <c r="J208" s="57">
        <v>1.2649999999999999</v>
      </c>
      <c r="K208" s="45" t="s">
        <v>736</v>
      </c>
      <c r="L208" s="9" t="str">
        <f t="shared" si="75"/>
        <v>Yes</v>
      </c>
    </row>
    <row r="209" spans="1:12" ht="25.5" x14ac:dyDescent="0.2">
      <c r="A209" s="2" t="s">
        <v>1668</v>
      </c>
      <c r="B209" s="35" t="s">
        <v>213</v>
      </c>
      <c r="C209" s="13">
        <v>0</v>
      </c>
      <c r="D209" s="44" t="str">
        <f t="shared" si="76"/>
        <v>N/A</v>
      </c>
      <c r="E209" s="13">
        <v>0</v>
      </c>
      <c r="F209" s="44" t="str">
        <f t="shared" si="77"/>
        <v>N/A</v>
      </c>
      <c r="G209" s="13">
        <v>0</v>
      </c>
      <c r="H209" s="44" t="str">
        <f t="shared" si="78"/>
        <v>N/A</v>
      </c>
      <c r="I209" s="57" t="s">
        <v>1745</v>
      </c>
      <c r="J209" s="57" t="s">
        <v>1745</v>
      </c>
      <c r="K209" s="45" t="s">
        <v>736</v>
      </c>
      <c r="L209" s="9" t="str">
        <f t="shared" si="75"/>
        <v>N/A</v>
      </c>
    </row>
    <row r="210" spans="1:12" ht="25.5" x14ac:dyDescent="0.2">
      <c r="A210" s="2" t="s">
        <v>1669</v>
      </c>
      <c r="B210" s="35" t="s">
        <v>213</v>
      </c>
      <c r="C210" s="13">
        <v>4.4314609285</v>
      </c>
      <c r="D210" s="44" t="str">
        <f t="shared" si="76"/>
        <v>N/A</v>
      </c>
      <c r="E210" s="13">
        <v>5.8493148568000004</v>
      </c>
      <c r="F210" s="44" t="str">
        <f t="shared" si="77"/>
        <v>N/A</v>
      </c>
      <c r="G210" s="13">
        <v>5.1648666322999999</v>
      </c>
      <c r="H210" s="44" t="str">
        <f t="shared" si="78"/>
        <v>N/A</v>
      </c>
      <c r="I210" s="57">
        <v>32</v>
      </c>
      <c r="J210" s="57">
        <v>-11.7</v>
      </c>
      <c r="K210" s="45" t="s">
        <v>736</v>
      </c>
      <c r="L210" s="9" t="str">
        <f t="shared" si="75"/>
        <v>Yes</v>
      </c>
    </row>
    <row r="211" spans="1:12" ht="25.5" x14ac:dyDescent="0.2">
      <c r="A211" s="2" t="s">
        <v>1670</v>
      </c>
      <c r="B211" s="35" t="s">
        <v>213</v>
      </c>
      <c r="C211" s="13">
        <v>1.2175690811</v>
      </c>
      <c r="D211" s="44" t="str">
        <f t="shared" si="76"/>
        <v>N/A</v>
      </c>
      <c r="E211" s="13">
        <v>1.4322578860999999</v>
      </c>
      <c r="F211" s="44" t="str">
        <f t="shared" si="77"/>
        <v>N/A</v>
      </c>
      <c r="G211" s="13">
        <v>1.3784442371000001</v>
      </c>
      <c r="H211" s="44" t="str">
        <f t="shared" si="78"/>
        <v>N/A</v>
      </c>
      <c r="I211" s="57">
        <v>17.63</v>
      </c>
      <c r="J211" s="57">
        <v>-3.76</v>
      </c>
      <c r="K211" s="45" t="s">
        <v>736</v>
      </c>
      <c r="L211" s="9" t="str">
        <f t="shared" si="75"/>
        <v>Yes</v>
      </c>
    </row>
    <row r="212" spans="1:12" ht="25.5" x14ac:dyDescent="0.2">
      <c r="A212" s="2" t="s">
        <v>1671</v>
      </c>
      <c r="B212" s="35" t="s">
        <v>213</v>
      </c>
      <c r="C212" s="13">
        <v>0</v>
      </c>
      <c r="D212" s="44" t="str">
        <f t="shared" si="76"/>
        <v>N/A</v>
      </c>
      <c r="E212" s="13">
        <v>0</v>
      </c>
      <c r="F212" s="44" t="str">
        <f t="shared" si="77"/>
        <v>N/A</v>
      </c>
      <c r="G212" s="13">
        <v>0</v>
      </c>
      <c r="H212" s="44" t="str">
        <f t="shared" si="78"/>
        <v>N/A</v>
      </c>
      <c r="I212" s="57" t="s">
        <v>1745</v>
      </c>
      <c r="J212" s="57" t="s">
        <v>1745</v>
      </c>
      <c r="K212" s="45" t="s">
        <v>736</v>
      </c>
      <c r="L212" s="9" t="str">
        <f t="shared" si="75"/>
        <v>N/A</v>
      </c>
    </row>
    <row r="213" spans="1:12" ht="38.25" x14ac:dyDescent="0.2">
      <c r="A213" s="2" t="s">
        <v>1644</v>
      </c>
      <c r="B213" s="35" t="s">
        <v>213</v>
      </c>
      <c r="C213" s="13">
        <v>0</v>
      </c>
      <c r="D213" s="44" t="str">
        <f t="shared" si="76"/>
        <v>N/A</v>
      </c>
      <c r="E213" s="13">
        <v>0</v>
      </c>
      <c r="F213" s="44" t="str">
        <f t="shared" si="77"/>
        <v>N/A</v>
      </c>
      <c r="G213" s="13">
        <v>0</v>
      </c>
      <c r="H213" s="44" t="str">
        <f t="shared" si="78"/>
        <v>N/A</v>
      </c>
      <c r="I213" s="57" t="s">
        <v>1745</v>
      </c>
      <c r="J213" s="57" t="s">
        <v>1745</v>
      </c>
      <c r="K213" s="45" t="s">
        <v>736</v>
      </c>
      <c r="L213" s="9" t="str">
        <f t="shared" si="75"/>
        <v>N/A</v>
      </c>
    </row>
    <row r="214" spans="1:12" x14ac:dyDescent="0.2">
      <c r="A214" s="164" t="s">
        <v>1633</v>
      </c>
      <c r="B214" s="165"/>
      <c r="C214" s="165"/>
      <c r="D214" s="165"/>
      <c r="E214" s="165"/>
      <c r="F214" s="165"/>
      <c r="G214" s="165"/>
      <c r="H214" s="165"/>
      <c r="I214" s="165"/>
      <c r="J214" s="165"/>
      <c r="K214" s="165"/>
      <c r="L214" s="166"/>
    </row>
    <row r="215" spans="1:12" x14ac:dyDescent="0.2">
      <c r="A215" s="156" t="s">
        <v>1631</v>
      </c>
      <c r="B215" s="157"/>
      <c r="C215" s="157"/>
      <c r="D215" s="157"/>
      <c r="E215" s="157"/>
      <c r="F215" s="157"/>
      <c r="G215" s="157"/>
      <c r="H215" s="157"/>
      <c r="I215" s="157"/>
      <c r="J215" s="157"/>
      <c r="K215" s="157"/>
      <c r="L215" s="158"/>
    </row>
    <row r="216" spans="1:12" s="21" customFormat="1" x14ac:dyDescent="0.2">
      <c r="A216" s="159" t="s">
        <v>1732</v>
      </c>
      <c r="B216" s="159"/>
      <c r="C216" s="159"/>
      <c r="D216" s="159"/>
      <c r="E216" s="159"/>
      <c r="F216" s="159"/>
      <c r="G216" s="159"/>
      <c r="H216" s="159"/>
      <c r="I216" s="159"/>
      <c r="J216" s="159"/>
      <c r="K216" s="159"/>
      <c r="L216" s="160"/>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A39" sqref="A39"/>
      <selection pane="topRight" activeCell="A39" sqref="A39"/>
      <selection pane="bottomLeft" activeCell="A39" sqref="A39"/>
      <selection pane="bottomRight" activeCell="A7" sqref="A7"/>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54" customHeight="1" x14ac:dyDescent="0.2">
      <c r="A2" s="170" t="s">
        <v>1594</v>
      </c>
      <c r="B2" s="171"/>
      <c r="C2" s="171"/>
      <c r="D2" s="171"/>
      <c r="E2" s="171"/>
      <c r="F2" s="171"/>
      <c r="G2" s="171"/>
      <c r="H2" s="171"/>
      <c r="I2" s="171"/>
      <c r="J2" s="171"/>
      <c r="K2" s="171"/>
      <c r="L2" s="172"/>
    </row>
    <row r="3" spans="1:12" s="21" customFormat="1" x14ac:dyDescent="0.2">
      <c r="A3" s="153" t="s">
        <v>1744</v>
      </c>
      <c r="B3" s="154"/>
      <c r="C3" s="154"/>
      <c r="D3" s="154"/>
      <c r="E3" s="154"/>
      <c r="F3" s="154"/>
      <c r="G3" s="154"/>
      <c r="H3" s="154"/>
      <c r="I3" s="154"/>
      <c r="J3" s="154"/>
      <c r="K3" s="154"/>
      <c r="L3" s="155"/>
    </row>
    <row r="4" spans="1:12" s="21" customFormat="1" x14ac:dyDescent="0.2">
      <c r="A4" s="167" t="s">
        <v>648</v>
      </c>
      <c r="B4" s="168"/>
      <c r="C4" s="168"/>
      <c r="D4" s="168"/>
      <c r="E4" s="168"/>
      <c r="F4" s="168"/>
      <c r="G4" s="168"/>
      <c r="H4" s="168"/>
      <c r="I4" s="168"/>
      <c r="J4" s="168"/>
      <c r="K4" s="168"/>
      <c r="L4" s="16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18" t="s">
        <v>3</v>
      </c>
      <c r="B6" s="48" t="s">
        <v>213</v>
      </c>
      <c r="C6" s="1">
        <v>141244</v>
      </c>
      <c r="D6" s="11" t="str">
        <f t="shared" ref="D6:D39" si="0">IF($B6="N/A","N/A",IF(C6&gt;10,"No",IF(C6&lt;-10,"No","Yes")))</f>
        <v>N/A</v>
      </c>
      <c r="E6" s="1">
        <v>136950</v>
      </c>
      <c r="F6" s="11" t="str">
        <f t="shared" ref="F6:F39" si="1">IF($B6="N/A","N/A",IF(E6&gt;10,"No",IF(E6&lt;-10,"No","Yes")))</f>
        <v>N/A</v>
      </c>
      <c r="G6" s="1">
        <v>128134</v>
      </c>
      <c r="H6" s="11" t="str">
        <f t="shared" ref="H6:H39" si="2">IF($B6="N/A","N/A",IF(G6&gt;10,"No",IF(G6&lt;-10,"No","Yes")))</f>
        <v>N/A</v>
      </c>
      <c r="I6" s="57">
        <v>-3.04</v>
      </c>
      <c r="J6" s="57">
        <v>-6.44</v>
      </c>
      <c r="K6" s="48" t="s">
        <v>736</v>
      </c>
      <c r="L6" s="9" t="str">
        <f t="shared" ref="L6:L39" si="3">IF(J6="Div by 0", "N/A", IF(K6="N/A","N/A", IF(J6&gt;VALUE(MID(K6,1,2)), "No", IF(J6&lt;-1*VALUE(MID(K6,1,2)), "No", "Yes"))))</f>
        <v>Yes</v>
      </c>
    </row>
    <row r="7" spans="1:12" x14ac:dyDescent="0.2">
      <c r="A7" s="18" t="s">
        <v>4</v>
      </c>
      <c r="B7" s="35" t="s">
        <v>213</v>
      </c>
      <c r="C7" s="36">
        <v>71484</v>
      </c>
      <c r="D7" s="44" t="str">
        <f t="shared" si="0"/>
        <v>N/A</v>
      </c>
      <c r="E7" s="36">
        <v>81462</v>
      </c>
      <c r="F7" s="44" t="str">
        <f t="shared" si="1"/>
        <v>N/A</v>
      </c>
      <c r="G7" s="36">
        <v>76421</v>
      </c>
      <c r="H7" s="44" t="str">
        <f t="shared" si="2"/>
        <v>N/A</v>
      </c>
      <c r="I7" s="12">
        <v>13.96</v>
      </c>
      <c r="J7" s="12">
        <v>-6.19</v>
      </c>
      <c r="K7" s="45" t="s">
        <v>736</v>
      </c>
      <c r="L7" s="9" t="str">
        <f t="shared" si="3"/>
        <v>Yes</v>
      </c>
    </row>
    <row r="8" spans="1:12" x14ac:dyDescent="0.2">
      <c r="A8" s="18" t="s">
        <v>359</v>
      </c>
      <c r="B8" s="35" t="s">
        <v>213</v>
      </c>
      <c r="C8" s="8">
        <v>50.610291410999999</v>
      </c>
      <c r="D8" s="44" t="str">
        <f>IF($B8="N/A","N/A",IF(C8&gt;10,"No",IF(C8&lt;-10,"No","Yes")))</f>
        <v>N/A</v>
      </c>
      <c r="E8" s="8">
        <v>59.483023000999999</v>
      </c>
      <c r="F8" s="44" t="str">
        <f t="shared" si="1"/>
        <v>N/A</v>
      </c>
      <c r="G8" s="8">
        <v>59.641469086999997</v>
      </c>
      <c r="H8" s="44" t="str">
        <f t="shared" si="2"/>
        <v>N/A</v>
      </c>
      <c r="I8" s="12">
        <v>17.53</v>
      </c>
      <c r="J8" s="12">
        <v>0.26640000000000003</v>
      </c>
      <c r="K8" s="45" t="s">
        <v>736</v>
      </c>
      <c r="L8" s="9" t="str">
        <f t="shared" si="3"/>
        <v>Yes</v>
      </c>
    </row>
    <row r="9" spans="1:12" x14ac:dyDescent="0.2">
      <c r="A9" s="18" t="s">
        <v>83</v>
      </c>
      <c r="B9" s="35" t="s">
        <v>213</v>
      </c>
      <c r="C9" s="36">
        <v>61807.03</v>
      </c>
      <c r="D9" s="44" t="str">
        <f t="shared" si="0"/>
        <v>N/A</v>
      </c>
      <c r="E9" s="36">
        <v>66929.23</v>
      </c>
      <c r="F9" s="44" t="str">
        <f t="shared" si="1"/>
        <v>N/A</v>
      </c>
      <c r="G9" s="36">
        <v>60834.03</v>
      </c>
      <c r="H9" s="44" t="str">
        <f t="shared" si="2"/>
        <v>N/A</v>
      </c>
      <c r="I9" s="12">
        <v>8.2870000000000008</v>
      </c>
      <c r="J9" s="12">
        <v>-9.11</v>
      </c>
      <c r="K9" s="45" t="s">
        <v>736</v>
      </c>
      <c r="L9" s="9" t="str">
        <f t="shared" si="3"/>
        <v>Yes</v>
      </c>
    </row>
    <row r="10" spans="1:12" x14ac:dyDescent="0.2">
      <c r="A10" s="18" t="s">
        <v>100</v>
      </c>
      <c r="B10" s="35" t="s">
        <v>213</v>
      </c>
      <c r="C10" s="36">
        <v>2692</v>
      </c>
      <c r="D10" s="44" t="str">
        <f t="shared" si="0"/>
        <v>N/A</v>
      </c>
      <c r="E10" s="36">
        <v>2325</v>
      </c>
      <c r="F10" s="44" t="str">
        <f t="shared" si="1"/>
        <v>N/A</v>
      </c>
      <c r="G10" s="36">
        <v>2092</v>
      </c>
      <c r="H10" s="44" t="str">
        <f t="shared" si="2"/>
        <v>N/A</v>
      </c>
      <c r="I10" s="12">
        <v>-13.6</v>
      </c>
      <c r="J10" s="12">
        <v>-10</v>
      </c>
      <c r="K10" s="45" t="s">
        <v>736</v>
      </c>
      <c r="L10" s="9" t="str">
        <f t="shared" si="3"/>
        <v>Yes</v>
      </c>
    </row>
    <row r="11" spans="1:12" x14ac:dyDescent="0.2">
      <c r="A11" s="18" t="s">
        <v>977</v>
      </c>
      <c r="B11" s="35" t="s">
        <v>213</v>
      </c>
      <c r="C11" s="36">
        <v>119</v>
      </c>
      <c r="D11" s="44" t="str">
        <f t="shared" si="0"/>
        <v>N/A</v>
      </c>
      <c r="E11" s="36">
        <v>67</v>
      </c>
      <c r="F11" s="44" t="str">
        <f t="shared" si="1"/>
        <v>N/A</v>
      </c>
      <c r="G11" s="36">
        <v>62</v>
      </c>
      <c r="H11" s="44" t="str">
        <f t="shared" si="2"/>
        <v>N/A</v>
      </c>
      <c r="I11" s="12">
        <v>-43.7</v>
      </c>
      <c r="J11" s="12">
        <v>-7.46</v>
      </c>
      <c r="K11" s="45" t="s">
        <v>736</v>
      </c>
      <c r="L11" s="9" t="str">
        <f t="shared" si="3"/>
        <v>Yes</v>
      </c>
    </row>
    <row r="12" spans="1:12" x14ac:dyDescent="0.2">
      <c r="A12" s="18" t="s">
        <v>978</v>
      </c>
      <c r="B12" s="35" t="s">
        <v>213</v>
      </c>
      <c r="C12" s="36">
        <v>194</v>
      </c>
      <c r="D12" s="44" t="str">
        <f t="shared" si="0"/>
        <v>N/A</v>
      </c>
      <c r="E12" s="36">
        <v>170</v>
      </c>
      <c r="F12" s="44" t="str">
        <f t="shared" si="1"/>
        <v>N/A</v>
      </c>
      <c r="G12" s="36">
        <v>171</v>
      </c>
      <c r="H12" s="44" t="str">
        <f t="shared" si="2"/>
        <v>N/A</v>
      </c>
      <c r="I12" s="12">
        <v>-12.4</v>
      </c>
      <c r="J12" s="12">
        <v>0.58819999999999995</v>
      </c>
      <c r="K12" s="45" t="s">
        <v>736</v>
      </c>
      <c r="L12" s="9" t="str">
        <f t="shared" si="3"/>
        <v>Yes</v>
      </c>
    </row>
    <row r="13" spans="1:12" x14ac:dyDescent="0.2">
      <c r="A13" s="18" t="s">
        <v>979</v>
      </c>
      <c r="B13" s="35" t="s">
        <v>213</v>
      </c>
      <c r="C13" s="36">
        <v>701</v>
      </c>
      <c r="D13" s="44" t="str">
        <f t="shared" si="0"/>
        <v>N/A</v>
      </c>
      <c r="E13" s="36">
        <v>592</v>
      </c>
      <c r="F13" s="44" t="str">
        <f t="shared" si="1"/>
        <v>N/A</v>
      </c>
      <c r="G13" s="36">
        <v>490</v>
      </c>
      <c r="H13" s="44" t="str">
        <f t="shared" si="2"/>
        <v>N/A</v>
      </c>
      <c r="I13" s="12">
        <v>-15.5</v>
      </c>
      <c r="J13" s="12">
        <v>-17.2</v>
      </c>
      <c r="K13" s="45" t="s">
        <v>736</v>
      </c>
      <c r="L13" s="9" t="str">
        <f t="shared" si="3"/>
        <v>Yes</v>
      </c>
    </row>
    <row r="14" spans="1:12" x14ac:dyDescent="0.2">
      <c r="A14" s="18" t="s">
        <v>980</v>
      </c>
      <c r="B14" s="35" t="s">
        <v>213</v>
      </c>
      <c r="C14" s="36">
        <v>1678</v>
      </c>
      <c r="D14" s="44" t="str">
        <f t="shared" si="0"/>
        <v>N/A</v>
      </c>
      <c r="E14" s="36">
        <v>1496</v>
      </c>
      <c r="F14" s="44" t="str">
        <f t="shared" si="1"/>
        <v>N/A</v>
      </c>
      <c r="G14" s="36">
        <v>1369</v>
      </c>
      <c r="H14" s="44" t="str">
        <f t="shared" si="2"/>
        <v>N/A</v>
      </c>
      <c r="I14" s="12">
        <v>-10.8</v>
      </c>
      <c r="J14" s="12">
        <v>-8.49</v>
      </c>
      <c r="K14" s="45" t="s">
        <v>736</v>
      </c>
      <c r="L14" s="9" t="str">
        <f t="shared" si="3"/>
        <v>Yes</v>
      </c>
    </row>
    <row r="15" spans="1:12" x14ac:dyDescent="0.2">
      <c r="A15" s="4" t="s">
        <v>981</v>
      </c>
      <c r="B15" s="35" t="s">
        <v>213</v>
      </c>
      <c r="C15" s="36">
        <v>0</v>
      </c>
      <c r="D15" s="44" t="str">
        <f t="shared" si="0"/>
        <v>N/A</v>
      </c>
      <c r="E15" s="36">
        <v>0</v>
      </c>
      <c r="F15" s="44" t="str">
        <f t="shared" si="1"/>
        <v>N/A</v>
      </c>
      <c r="G15" s="36">
        <v>0</v>
      </c>
      <c r="H15" s="44" t="str">
        <f t="shared" si="2"/>
        <v>N/A</v>
      </c>
      <c r="I15" s="12" t="s">
        <v>1745</v>
      </c>
      <c r="J15" s="12" t="s">
        <v>1745</v>
      </c>
      <c r="K15" s="45" t="s">
        <v>736</v>
      </c>
      <c r="L15" s="9" t="str">
        <f t="shared" si="3"/>
        <v>N/A</v>
      </c>
    </row>
    <row r="16" spans="1:12" x14ac:dyDescent="0.2">
      <c r="A16" s="4" t="s">
        <v>102</v>
      </c>
      <c r="B16" s="35" t="s">
        <v>213</v>
      </c>
      <c r="C16" s="36">
        <v>13685</v>
      </c>
      <c r="D16" s="44" t="str">
        <f t="shared" si="0"/>
        <v>N/A</v>
      </c>
      <c r="E16" s="36">
        <v>11612</v>
      </c>
      <c r="F16" s="44" t="str">
        <f t="shared" si="1"/>
        <v>N/A</v>
      </c>
      <c r="G16" s="36">
        <v>10689</v>
      </c>
      <c r="H16" s="44" t="str">
        <f t="shared" si="2"/>
        <v>N/A</v>
      </c>
      <c r="I16" s="12">
        <v>-15.1</v>
      </c>
      <c r="J16" s="12">
        <v>-7.95</v>
      </c>
      <c r="K16" s="45" t="s">
        <v>736</v>
      </c>
      <c r="L16" s="9" t="str">
        <f t="shared" si="3"/>
        <v>Yes</v>
      </c>
    </row>
    <row r="17" spans="1:12" x14ac:dyDescent="0.2">
      <c r="A17" s="4" t="s">
        <v>982</v>
      </c>
      <c r="B17" s="35" t="s">
        <v>213</v>
      </c>
      <c r="C17" s="36">
        <v>9803</v>
      </c>
      <c r="D17" s="44" t="str">
        <f t="shared" si="0"/>
        <v>N/A</v>
      </c>
      <c r="E17" s="36">
        <v>8275</v>
      </c>
      <c r="F17" s="44" t="str">
        <f t="shared" si="1"/>
        <v>N/A</v>
      </c>
      <c r="G17" s="36">
        <v>7703</v>
      </c>
      <c r="H17" s="44" t="str">
        <f t="shared" si="2"/>
        <v>N/A</v>
      </c>
      <c r="I17" s="12">
        <v>-15.6</v>
      </c>
      <c r="J17" s="12">
        <v>-6.91</v>
      </c>
      <c r="K17" s="45" t="s">
        <v>736</v>
      </c>
      <c r="L17" s="9" t="str">
        <f t="shared" si="3"/>
        <v>Yes</v>
      </c>
    </row>
    <row r="18" spans="1:12" x14ac:dyDescent="0.2">
      <c r="A18" s="4" t="s">
        <v>983</v>
      </c>
      <c r="B18" s="35" t="s">
        <v>213</v>
      </c>
      <c r="C18" s="36">
        <v>388</v>
      </c>
      <c r="D18" s="44" t="str">
        <f t="shared" si="0"/>
        <v>N/A</v>
      </c>
      <c r="E18" s="36">
        <v>370</v>
      </c>
      <c r="F18" s="44" t="str">
        <f t="shared" si="1"/>
        <v>N/A</v>
      </c>
      <c r="G18" s="36">
        <v>277</v>
      </c>
      <c r="H18" s="44" t="str">
        <f t="shared" si="2"/>
        <v>N/A</v>
      </c>
      <c r="I18" s="12">
        <v>-4.6399999999999997</v>
      </c>
      <c r="J18" s="12">
        <v>-25.1</v>
      </c>
      <c r="K18" s="45" t="s">
        <v>736</v>
      </c>
      <c r="L18" s="9" t="str">
        <f t="shared" si="3"/>
        <v>Yes</v>
      </c>
    </row>
    <row r="19" spans="1:12" x14ac:dyDescent="0.2">
      <c r="A19" s="4" t="s">
        <v>984</v>
      </c>
      <c r="B19" s="35" t="s">
        <v>213</v>
      </c>
      <c r="C19" s="36">
        <v>937</v>
      </c>
      <c r="D19" s="44" t="str">
        <f t="shared" si="0"/>
        <v>N/A</v>
      </c>
      <c r="E19" s="36">
        <v>778</v>
      </c>
      <c r="F19" s="44" t="str">
        <f t="shared" si="1"/>
        <v>N/A</v>
      </c>
      <c r="G19" s="36">
        <v>692</v>
      </c>
      <c r="H19" s="44" t="str">
        <f t="shared" si="2"/>
        <v>N/A</v>
      </c>
      <c r="I19" s="12">
        <v>-17</v>
      </c>
      <c r="J19" s="12">
        <v>-11.1</v>
      </c>
      <c r="K19" s="45" t="s">
        <v>736</v>
      </c>
      <c r="L19" s="9" t="str">
        <f t="shared" si="3"/>
        <v>Yes</v>
      </c>
    </row>
    <row r="20" spans="1:12" x14ac:dyDescent="0.2">
      <c r="A20" s="4" t="s">
        <v>985</v>
      </c>
      <c r="B20" s="35" t="s">
        <v>213</v>
      </c>
      <c r="C20" s="36">
        <v>2557</v>
      </c>
      <c r="D20" s="44" t="str">
        <f t="shared" si="0"/>
        <v>N/A</v>
      </c>
      <c r="E20" s="36">
        <v>2189</v>
      </c>
      <c r="F20" s="44" t="str">
        <f t="shared" si="1"/>
        <v>N/A</v>
      </c>
      <c r="G20" s="36">
        <v>2017</v>
      </c>
      <c r="H20" s="44" t="str">
        <f t="shared" si="2"/>
        <v>N/A</v>
      </c>
      <c r="I20" s="12">
        <v>-14.4</v>
      </c>
      <c r="J20" s="12">
        <v>-7.86</v>
      </c>
      <c r="K20" s="45" t="s">
        <v>736</v>
      </c>
      <c r="L20" s="9" t="str">
        <f t="shared" si="3"/>
        <v>Yes</v>
      </c>
    </row>
    <row r="21" spans="1:12" x14ac:dyDescent="0.2">
      <c r="A21" s="2" t="s">
        <v>986</v>
      </c>
      <c r="B21" s="35" t="s">
        <v>213</v>
      </c>
      <c r="C21" s="36">
        <v>0</v>
      </c>
      <c r="D21" s="44" t="str">
        <f t="shared" si="0"/>
        <v>N/A</v>
      </c>
      <c r="E21" s="36">
        <v>0</v>
      </c>
      <c r="F21" s="44" t="str">
        <f t="shared" si="1"/>
        <v>N/A</v>
      </c>
      <c r="G21" s="36">
        <v>0</v>
      </c>
      <c r="H21" s="44" t="str">
        <f t="shared" si="2"/>
        <v>N/A</v>
      </c>
      <c r="I21" s="12" t="s">
        <v>1745</v>
      </c>
      <c r="J21" s="12" t="s">
        <v>1745</v>
      </c>
      <c r="K21" s="45" t="s">
        <v>736</v>
      </c>
      <c r="L21" s="9" t="str">
        <f t="shared" si="3"/>
        <v>N/A</v>
      </c>
    </row>
    <row r="22" spans="1:12" x14ac:dyDescent="0.2">
      <c r="A22" s="4" t="s">
        <v>1704</v>
      </c>
      <c r="B22" s="35" t="s">
        <v>213</v>
      </c>
      <c r="C22" s="36">
        <v>33983</v>
      </c>
      <c r="D22" s="44" t="str">
        <f t="shared" si="0"/>
        <v>N/A</v>
      </c>
      <c r="E22" s="36">
        <v>34993</v>
      </c>
      <c r="F22" s="44" t="str">
        <f t="shared" si="1"/>
        <v>N/A</v>
      </c>
      <c r="G22" s="36">
        <v>36153</v>
      </c>
      <c r="H22" s="44" t="str">
        <f t="shared" si="2"/>
        <v>N/A</v>
      </c>
      <c r="I22" s="12">
        <v>2.972</v>
      </c>
      <c r="J22" s="12">
        <v>3.3149999999999999</v>
      </c>
      <c r="K22" s="45" t="s">
        <v>736</v>
      </c>
      <c r="L22" s="9" t="str">
        <f t="shared" si="3"/>
        <v>Yes</v>
      </c>
    </row>
    <row r="23" spans="1:12" x14ac:dyDescent="0.2">
      <c r="A23" s="4" t="s">
        <v>987</v>
      </c>
      <c r="B23" s="35" t="s">
        <v>213</v>
      </c>
      <c r="C23" s="36">
        <v>5202</v>
      </c>
      <c r="D23" s="44" t="str">
        <f t="shared" si="0"/>
        <v>N/A</v>
      </c>
      <c r="E23" s="36">
        <v>4548</v>
      </c>
      <c r="F23" s="44" t="str">
        <f t="shared" si="1"/>
        <v>N/A</v>
      </c>
      <c r="G23" s="36">
        <v>4286</v>
      </c>
      <c r="H23" s="44" t="str">
        <f t="shared" si="2"/>
        <v>N/A</v>
      </c>
      <c r="I23" s="12">
        <v>-12.6</v>
      </c>
      <c r="J23" s="12">
        <v>-5.76</v>
      </c>
      <c r="K23" s="45" t="s">
        <v>736</v>
      </c>
      <c r="L23" s="9" t="str">
        <f t="shared" si="3"/>
        <v>Yes</v>
      </c>
    </row>
    <row r="24" spans="1:12" x14ac:dyDescent="0.2">
      <c r="A24" s="4" t="s">
        <v>988</v>
      </c>
      <c r="B24" s="35" t="s">
        <v>213</v>
      </c>
      <c r="C24" s="36">
        <v>0</v>
      </c>
      <c r="D24" s="44" t="str">
        <f t="shared" si="0"/>
        <v>N/A</v>
      </c>
      <c r="E24" s="36">
        <v>0</v>
      </c>
      <c r="F24" s="44" t="str">
        <f t="shared" si="1"/>
        <v>N/A</v>
      </c>
      <c r="G24" s="36">
        <v>0</v>
      </c>
      <c r="H24" s="44" t="str">
        <f t="shared" si="2"/>
        <v>N/A</v>
      </c>
      <c r="I24" s="12" t="s">
        <v>1745</v>
      </c>
      <c r="J24" s="12" t="s">
        <v>1745</v>
      </c>
      <c r="K24" s="45" t="s">
        <v>736</v>
      </c>
      <c r="L24" s="9" t="str">
        <f t="shared" si="3"/>
        <v>N/A</v>
      </c>
    </row>
    <row r="25" spans="1:12" x14ac:dyDescent="0.2">
      <c r="A25" s="4" t="s">
        <v>989</v>
      </c>
      <c r="B25" s="35" t="s">
        <v>213</v>
      </c>
      <c r="C25" s="36">
        <v>15</v>
      </c>
      <c r="D25" s="44" t="str">
        <f t="shared" si="0"/>
        <v>N/A</v>
      </c>
      <c r="E25" s="36">
        <v>11</v>
      </c>
      <c r="F25" s="44" t="str">
        <f t="shared" si="1"/>
        <v>N/A</v>
      </c>
      <c r="G25" s="36">
        <v>12</v>
      </c>
      <c r="H25" s="44" t="str">
        <f t="shared" si="2"/>
        <v>N/A</v>
      </c>
      <c r="I25" s="12">
        <v>-26.7</v>
      </c>
      <c r="J25" s="12">
        <v>9.0909999999999993</v>
      </c>
      <c r="K25" s="45" t="s">
        <v>736</v>
      </c>
      <c r="L25" s="9" t="str">
        <f t="shared" si="3"/>
        <v>Yes</v>
      </c>
    </row>
    <row r="26" spans="1:12" x14ac:dyDescent="0.2">
      <c r="A26" s="4" t="s">
        <v>990</v>
      </c>
      <c r="B26" s="35" t="s">
        <v>213</v>
      </c>
      <c r="C26" s="36">
        <v>25264</v>
      </c>
      <c r="D26" s="44" t="str">
        <f t="shared" si="0"/>
        <v>N/A</v>
      </c>
      <c r="E26" s="36">
        <v>24582</v>
      </c>
      <c r="F26" s="44" t="str">
        <f t="shared" si="1"/>
        <v>N/A</v>
      </c>
      <c r="G26" s="36">
        <v>22528</v>
      </c>
      <c r="H26" s="44" t="str">
        <f t="shared" si="2"/>
        <v>N/A</v>
      </c>
      <c r="I26" s="12">
        <v>-2.7</v>
      </c>
      <c r="J26" s="12">
        <v>-8.36</v>
      </c>
      <c r="K26" s="45" t="s">
        <v>736</v>
      </c>
      <c r="L26" s="9" t="str">
        <f t="shared" si="3"/>
        <v>Yes</v>
      </c>
    </row>
    <row r="27" spans="1:12" x14ac:dyDescent="0.2">
      <c r="A27" s="4" t="s">
        <v>991</v>
      </c>
      <c r="B27" s="35" t="s">
        <v>213</v>
      </c>
      <c r="C27" s="36">
        <v>402</v>
      </c>
      <c r="D27" s="44" t="str">
        <f t="shared" si="0"/>
        <v>N/A</v>
      </c>
      <c r="E27" s="36">
        <v>207</v>
      </c>
      <c r="F27" s="44" t="str">
        <f t="shared" si="1"/>
        <v>N/A</v>
      </c>
      <c r="G27" s="36">
        <v>237</v>
      </c>
      <c r="H27" s="44" t="str">
        <f t="shared" si="2"/>
        <v>N/A</v>
      </c>
      <c r="I27" s="12">
        <v>-48.5</v>
      </c>
      <c r="J27" s="12">
        <v>14.49</v>
      </c>
      <c r="K27" s="45" t="s">
        <v>736</v>
      </c>
      <c r="L27" s="9" t="str">
        <f t="shared" si="3"/>
        <v>Yes</v>
      </c>
    </row>
    <row r="28" spans="1:12" x14ac:dyDescent="0.2">
      <c r="A28" s="58" t="s">
        <v>992</v>
      </c>
      <c r="B28" s="35" t="s">
        <v>213</v>
      </c>
      <c r="C28" s="36">
        <v>3077</v>
      </c>
      <c r="D28" s="44" t="str">
        <f t="shared" si="0"/>
        <v>N/A</v>
      </c>
      <c r="E28" s="36">
        <v>2544</v>
      </c>
      <c r="F28" s="44" t="str">
        <f t="shared" si="1"/>
        <v>N/A</v>
      </c>
      <c r="G28" s="36">
        <v>2155</v>
      </c>
      <c r="H28" s="44" t="str">
        <f t="shared" si="2"/>
        <v>N/A</v>
      </c>
      <c r="I28" s="12">
        <v>-17.3</v>
      </c>
      <c r="J28" s="12">
        <v>-15.3</v>
      </c>
      <c r="K28" s="45" t="s">
        <v>736</v>
      </c>
      <c r="L28" s="9" t="str">
        <f t="shared" si="3"/>
        <v>Yes</v>
      </c>
    </row>
    <row r="29" spans="1:12" x14ac:dyDescent="0.2">
      <c r="A29" s="58" t="s">
        <v>993</v>
      </c>
      <c r="B29" s="35" t="s">
        <v>213</v>
      </c>
      <c r="C29" s="36">
        <v>23</v>
      </c>
      <c r="D29" s="44" t="str">
        <f t="shared" si="0"/>
        <v>N/A</v>
      </c>
      <c r="E29" s="36">
        <v>3101</v>
      </c>
      <c r="F29" s="44" t="str">
        <f t="shared" si="1"/>
        <v>N/A</v>
      </c>
      <c r="G29" s="36">
        <v>6935</v>
      </c>
      <c r="H29" s="44" t="str">
        <f t="shared" si="2"/>
        <v>N/A</v>
      </c>
      <c r="I29" s="12">
        <v>13383</v>
      </c>
      <c r="J29" s="12">
        <v>123.6</v>
      </c>
      <c r="K29" s="45" t="s">
        <v>736</v>
      </c>
      <c r="L29" s="9" t="str">
        <f t="shared" si="3"/>
        <v>No</v>
      </c>
    </row>
    <row r="30" spans="1:12" x14ac:dyDescent="0.2">
      <c r="A30" s="58" t="s">
        <v>106</v>
      </c>
      <c r="B30" s="35" t="s">
        <v>213</v>
      </c>
      <c r="C30" s="36">
        <v>90884</v>
      </c>
      <c r="D30" s="44" t="str">
        <f t="shared" si="0"/>
        <v>N/A</v>
      </c>
      <c r="E30" s="36">
        <v>88020</v>
      </c>
      <c r="F30" s="44" t="str">
        <f t="shared" si="1"/>
        <v>N/A</v>
      </c>
      <c r="G30" s="36">
        <v>79200</v>
      </c>
      <c r="H30" s="44" t="str">
        <f t="shared" si="2"/>
        <v>N/A</v>
      </c>
      <c r="I30" s="12">
        <v>-3.15</v>
      </c>
      <c r="J30" s="12">
        <v>-10</v>
      </c>
      <c r="K30" s="45" t="s">
        <v>736</v>
      </c>
      <c r="L30" s="9" t="str">
        <f t="shared" si="3"/>
        <v>Yes</v>
      </c>
    </row>
    <row r="31" spans="1:12" x14ac:dyDescent="0.2">
      <c r="A31" s="46" t="s">
        <v>994</v>
      </c>
      <c r="B31" s="35" t="s">
        <v>213</v>
      </c>
      <c r="C31" s="36">
        <v>5081</v>
      </c>
      <c r="D31" s="44" t="str">
        <f t="shared" si="0"/>
        <v>N/A</v>
      </c>
      <c r="E31" s="36">
        <v>4361</v>
      </c>
      <c r="F31" s="44" t="str">
        <f t="shared" si="1"/>
        <v>N/A</v>
      </c>
      <c r="G31" s="36">
        <v>1963</v>
      </c>
      <c r="H31" s="44" t="str">
        <f t="shared" si="2"/>
        <v>N/A</v>
      </c>
      <c r="I31" s="12">
        <v>-14.2</v>
      </c>
      <c r="J31" s="12">
        <v>-55</v>
      </c>
      <c r="K31" s="45" t="s">
        <v>736</v>
      </c>
      <c r="L31" s="9" t="str">
        <f t="shared" si="3"/>
        <v>No</v>
      </c>
    </row>
    <row r="32" spans="1:12" x14ac:dyDescent="0.2">
      <c r="A32" s="46" t="s">
        <v>995</v>
      </c>
      <c r="B32" s="35" t="s">
        <v>213</v>
      </c>
      <c r="C32" s="36">
        <v>0</v>
      </c>
      <c r="D32" s="44" t="str">
        <f t="shared" si="0"/>
        <v>N/A</v>
      </c>
      <c r="E32" s="36">
        <v>0</v>
      </c>
      <c r="F32" s="44" t="str">
        <f t="shared" si="1"/>
        <v>N/A</v>
      </c>
      <c r="G32" s="36">
        <v>0</v>
      </c>
      <c r="H32" s="44" t="str">
        <f t="shared" si="2"/>
        <v>N/A</v>
      </c>
      <c r="I32" s="12" t="s">
        <v>1745</v>
      </c>
      <c r="J32" s="12" t="s">
        <v>1745</v>
      </c>
      <c r="K32" s="45" t="s">
        <v>736</v>
      </c>
      <c r="L32" s="9" t="str">
        <f t="shared" si="3"/>
        <v>N/A</v>
      </c>
    </row>
    <row r="33" spans="1:12" x14ac:dyDescent="0.2">
      <c r="A33" s="46" t="s">
        <v>996</v>
      </c>
      <c r="B33" s="35" t="s">
        <v>213</v>
      </c>
      <c r="C33" s="36">
        <v>0</v>
      </c>
      <c r="D33" s="44" t="str">
        <f t="shared" si="0"/>
        <v>N/A</v>
      </c>
      <c r="E33" s="36">
        <v>11</v>
      </c>
      <c r="F33" s="44" t="str">
        <f t="shared" si="1"/>
        <v>N/A</v>
      </c>
      <c r="G33" s="36">
        <v>0</v>
      </c>
      <c r="H33" s="44" t="str">
        <f t="shared" si="2"/>
        <v>N/A</v>
      </c>
      <c r="I33" s="12" t="s">
        <v>1745</v>
      </c>
      <c r="J33" s="12">
        <v>-100</v>
      </c>
      <c r="K33" s="45" t="s">
        <v>736</v>
      </c>
      <c r="L33" s="9" t="str">
        <f t="shared" si="3"/>
        <v>No</v>
      </c>
    </row>
    <row r="34" spans="1:12" x14ac:dyDescent="0.2">
      <c r="A34" s="46" t="s">
        <v>997</v>
      </c>
      <c r="B34" s="35" t="s">
        <v>213</v>
      </c>
      <c r="C34" s="36">
        <v>5276</v>
      </c>
      <c r="D34" s="44" t="str">
        <f t="shared" si="0"/>
        <v>N/A</v>
      </c>
      <c r="E34" s="36">
        <v>4894</v>
      </c>
      <c r="F34" s="44" t="str">
        <f t="shared" si="1"/>
        <v>N/A</v>
      </c>
      <c r="G34" s="36">
        <v>4191</v>
      </c>
      <c r="H34" s="44" t="str">
        <f t="shared" si="2"/>
        <v>N/A</v>
      </c>
      <c r="I34" s="12">
        <v>-7.24</v>
      </c>
      <c r="J34" s="12">
        <v>-14.4</v>
      </c>
      <c r="K34" s="45" t="s">
        <v>736</v>
      </c>
      <c r="L34" s="9" t="str">
        <f t="shared" si="3"/>
        <v>Yes</v>
      </c>
    </row>
    <row r="35" spans="1:12" x14ac:dyDescent="0.2">
      <c r="A35" s="46" t="s">
        <v>998</v>
      </c>
      <c r="B35" s="35" t="s">
        <v>213</v>
      </c>
      <c r="C35" s="36">
        <v>3415</v>
      </c>
      <c r="D35" s="44" t="str">
        <f t="shared" si="0"/>
        <v>N/A</v>
      </c>
      <c r="E35" s="36">
        <v>3463</v>
      </c>
      <c r="F35" s="44" t="str">
        <f t="shared" si="1"/>
        <v>N/A</v>
      </c>
      <c r="G35" s="36">
        <v>4605</v>
      </c>
      <c r="H35" s="44" t="str">
        <f t="shared" si="2"/>
        <v>N/A</v>
      </c>
      <c r="I35" s="12">
        <v>1.4059999999999999</v>
      </c>
      <c r="J35" s="12">
        <v>32.979999999999997</v>
      </c>
      <c r="K35" s="45" t="s">
        <v>736</v>
      </c>
      <c r="L35" s="9" t="str">
        <f t="shared" si="3"/>
        <v>No</v>
      </c>
    </row>
    <row r="36" spans="1:12" x14ac:dyDescent="0.2">
      <c r="A36" s="46" t="s">
        <v>999</v>
      </c>
      <c r="B36" s="35" t="s">
        <v>213</v>
      </c>
      <c r="C36" s="36">
        <v>77112</v>
      </c>
      <c r="D36" s="44" t="str">
        <f t="shared" si="0"/>
        <v>N/A</v>
      </c>
      <c r="E36" s="36">
        <v>75301</v>
      </c>
      <c r="F36" s="44" t="str">
        <f t="shared" si="1"/>
        <v>N/A</v>
      </c>
      <c r="G36" s="36">
        <v>68441</v>
      </c>
      <c r="H36" s="44" t="str">
        <f t="shared" si="2"/>
        <v>N/A</v>
      </c>
      <c r="I36" s="12">
        <v>-2.35</v>
      </c>
      <c r="J36" s="12">
        <v>-9.11</v>
      </c>
      <c r="K36" s="45" t="s">
        <v>736</v>
      </c>
      <c r="L36" s="9" t="str">
        <f t="shared" si="3"/>
        <v>Yes</v>
      </c>
    </row>
    <row r="37" spans="1:12" x14ac:dyDescent="0.2">
      <c r="A37" s="46" t="s">
        <v>122</v>
      </c>
      <c r="B37" s="35" t="s">
        <v>213</v>
      </c>
      <c r="C37" s="36">
        <v>3360</v>
      </c>
      <c r="D37" s="44" t="str">
        <f t="shared" si="0"/>
        <v>N/A</v>
      </c>
      <c r="E37" s="36">
        <v>2877</v>
      </c>
      <c r="F37" s="44" t="str">
        <f t="shared" si="1"/>
        <v>N/A</v>
      </c>
      <c r="G37" s="36">
        <v>2390</v>
      </c>
      <c r="H37" s="44" t="str">
        <f t="shared" si="2"/>
        <v>N/A</v>
      </c>
      <c r="I37" s="12">
        <v>-14.4</v>
      </c>
      <c r="J37" s="12">
        <v>-16.899999999999999</v>
      </c>
      <c r="K37" s="45" t="s">
        <v>736</v>
      </c>
      <c r="L37" s="9" t="str">
        <f t="shared" si="3"/>
        <v>Yes</v>
      </c>
    </row>
    <row r="38" spans="1:12" x14ac:dyDescent="0.2">
      <c r="A38" s="46" t="s">
        <v>84</v>
      </c>
      <c r="B38" s="35" t="s">
        <v>213</v>
      </c>
      <c r="C38" s="47">
        <v>705172796</v>
      </c>
      <c r="D38" s="44" t="str">
        <f t="shared" si="0"/>
        <v>N/A</v>
      </c>
      <c r="E38" s="47">
        <v>706483479</v>
      </c>
      <c r="F38" s="44" t="str">
        <f t="shared" si="1"/>
        <v>N/A</v>
      </c>
      <c r="G38" s="47">
        <v>690962231</v>
      </c>
      <c r="H38" s="44" t="str">
        <f t="shared" si="2"/>
        <v>N/A</v>
      </c>
      <c r="I38" s="12">
        <v>0.18590000000000001</v>
      </c>
      <c r="J38" s="12">
        <v>-2.2000000000000002</v>
      </c>
      <c r="K38" s="45" t="s">
        <v>736</v>
      </c>
      <c r="L38" s="9" t="str">
        <f t="shared" si="3"/>
        <v>Yes</v>
      </c>
    </row>
    <row r="39" spans="1:12" x14ac:dyDescent="0.2">
      <c r="A39" s="46" t="s">
        <v>1288</v>
      </c>
      <c r="B39" s="35" t="s">
        <v>213</v>
      </c>
      <c r="C39" s="47">
        <v>4992.5858514000001</v>
      </c>
      <c r="D39" s="44" t="str">
        <f t="shared" si="0"/>
        <v>N/A</v>
      </c>
      <c r="E39" s="47">
        <v>5158.6964513000003</v>
      </c>
      <c r="F39" s="44" t="str">
        <f t="shared" si="1"/>
        <v>N/A</v>
      </c>
      <c r="G39" s="47">
        <v>5392.4971592000002</v>
      </c>
      <c r="H39" s="44" t="str">
        <f t="shared" si="2"/>
        <v>N/A</v>
      </c>
      <c r="I39" s="12">
        <v>3.327</v>
      </c>
      <c r="J39" s="12">
        <v>4.532</v>
      </c>
      <c r="K39" s="45" t="s">
        <v>736</v>
      </c>
      <c r="L39" s="9" t="str">
        <f t="shared" si="3"/>
        <v>Yes</v>
      </c>
    </row>
    <row r="40" spans="1:12" x14ac:dyDescent="0.2">
      <c r="A40" s="46" t="s">
        <v>1289</v>
      </c>
      <c r="B40" s="35" t="s">
        <v>213</v>
      </c>
      <c r="C40" s="47">
        <v>9864.7640871000003</v>
      </c>
      <c r="D40" s="44" t="str">
        <f>IF($B40="N/A","N/A",IF(C40&gt;10,"No",IF(C40&lt;-10,"No","Yes")))</f>
        <v>N/A</v>
      </c>
      <c r="E40" s="47">
        <v>8672.5525889</v>
      </c>
      <c r="F40" s="44" t="str">
        <f>IF($B40="N/A","N/A",IF(E40&gt;10,"No",IF(E40&lt;-10,"No","Yes")))</f>
        <v>N/A</v>
      </c>
      <c r="G40" s="47">
        <v>9041.5230238000004</v>
      </c>
      <c r="H40" s="44" t="str">
        <f>IF($B40="N/A","N/A",IF(G40&gt;10,"No",IF(G40&lt;-10,"No","Yes")))</f>
        <v>N/A</v>
      </c>
      <c r="I40" s="12">
        <v>-12.1</v>
      </c>
      <c r="J40" s="12">
        <v>4.2539999999999996</v>
      </c>
      <c r="K40" s="45" t="s">
        <v>736</v>
      </c>
      <c r="L40" s="9" t="str">
        <f>IF(J40="Div by 0", "N/A", IF(K40="N/A","N/A", IF(J40&gt;VALUE(MID(K40,1,2)), "No", IF(J40&lt;-1*VALUE(MID(K40,1,2)), "No", "Yes"))))</f>
        <v>Yes</v>
      </c>
    </row>
    <row r="41" spans="1:12" x14ac:dyDescent="0.2">
      <c r="A41" s="46" t="s">
        <v>107</v>
      </c>
      <c r="B41" s="35" t="s">
        <v>213</v>
      </c>
      <c r="C41" s="47">
        <v>6089507</v>
      </c>
      <c r="D41" s="44" t="str">
        <f t="shared" ref="D41:D44" si="4">IF($B41="N/A","N/A",IF(C41&gt;10,"No",IF(C41&lt;-10,"No","Yes")))</f>
        <v>N/A</v>
      </c>
      <c r="E41" s="47">
        <v>6104049</v>
      </c>
      <c r="F41" s="44" t="str">
        <f t="shared" ref="F41:F44" si="5">IF($B41="N/A","N/A",IF(E41&gt;10,"No",IF(E41&lt;-10,"No","Yes")))</f>
        <v>N/A</v>
      </c>
      <c r="G41" s="47">
        <v>5605718</v>
      </c>
      <c r="H41" s="44" t="str">
        <f t="shared" ref="H41:H44" si="6">IF($B41="N/A","N/A",IF(G41&gt;10,"No",IF(G41&lt;-10,"No","Yes")))</f>
        <v>N/A</v>
      </c>
      <c r="I41" s="12">
        <v>0.23880000000000001</v>
      </c>
      <c r="J41" s="12">
        <v>-8.16</v>
      </c>
      <c r="K41" s="45" t="s">
        <v>736</v>
      </c>
      <c r="L41" s="9" t="str">
        <f t="shared" ref="L41:L43" si="7">IF(J41="Div by 0", "N/A", IF(K41="N/A","N/A", IF(J41&gt;VALUE(MID(K41,1,2)), "No", IF(J41&lt;-1*VALUE(MID(K41,1,2)), "No", "Yes"))))</f>
        <v>Yes</v>
      </c>
    </row>
    <row r="42" spans="1:12" x14ac:dyDescent="0.2">
      <c r="A42" s="46" t="s">
        <v>158</v>
      </c>
      <c r="B42" s="48" t="s">
        <v>217</v>
      </c>
      <c r="C42" s="1">
        <v>1366</v>
      </c>
      <c r="D42" s="44" t="str">
        <f>IF($B42="N/A","N/A",IF(C42&gt;0,"No",IF(C42&lt;0,"No","Yes")))</f>
        <v>No</v>
      </c>
      <c r="E42" s="1">
        <v>597</v>
      </c>
      <c r="F42" s="44" t="str">
        <f>IF($B42="N/A","N/A",IF(E42&gt;0,"No",IF(E42&lt;0,"No","Yes")))</f>
        <v>No</v>
      </c>
      <c r="G42" s="1">
        <v>517</v>
      </c>
      <c r="H42" s="44" t="str">
        <f>IF($B42="N/A","N/A",IF(G42&gt;0,"No",IF(G42&lt;0,"No","Yes")))</f>
        <v>No</v>
      </c>
      <c r="I42" s="12">
        <v>-56.3</v>
      </c>
      <c r="J42" s="12">
        <v>-13.4</v>
      </c>
      <c r="K42" s="45" t="s">
        <v>736</v>
      </c>
      <c r="L42" s="9" t="str">
        <f t="shared" si="7"/>
        <v>Yes</v>
      </c>
    </row>
    <row r="43" spans="1:12" x14ac:dyDescent="0.2">
      <c r="A43" s="46" t="s">
        <v>156</v>
      </c>
      <c r="B43" s="35" t="s">
        <v>213</v>
      </c>
      <c r="C43" s="47">
        <v>3016879</v>
      </c>
      <c r="D43" s="44" t="str">
        <f t="shared" si="4"/>
        <v>N/A</v>
      </c>
      <c r="E43" s="47">
        <v>1079241</v>
      </c>
      <c r="F43" s="44" t="str">
        <f t="shared" si="5"/>
        <v>N/A</v>
      </c>
      <c r="G43" s="47">
        <v>1207067</v>
      </c>
      <c r="H43" s="44" t="str">
        <f t="shared" si="6"/>
        <v>N/A</v>
      </c>
      <c r="I43" s="12">
        <v>-64.2</v>
      </c>
      <c r="J43" s="12">
        <v>11.84</v>
      </c>
      <c r="K43" s="45" t="s">
        <v>736</v>
      </c>
      <c r="L43" s="9" t="str">
        <f t="shared" si="7"/>
        <v>Yes</v>
      </c>
    </row>
    <row r="44" spans="1:12" x14ac:dyDescent="0.2">
      <c r="A44" s="46" t="s">
        <v>1290</v>
      </c>
      <c r="B44" s="35" t="s">
        <v>213</v>
      </c>
      <c r="C44" s="47">
        <v>2208.5497804000001</v>
      </c>
      <c r="D44" s="44" t="str">
        <f t="shared" si="4"/>
        <v>N/A</v>
      </c>
      <c r="E44" s="47">
        <v>1807.7738692999999</v>
      </c>
      <c r="F44" s="44" t="str">
        <f t="shared" si="5"/>
        <v>N/A</v>
      </c>
      <c r="G44" s="47">
        <v>2334.7524177999999</v>
      </c>
      <c r="H44" s="44" t="str">
        <f t="shared" si="6"/>
        <v>N/A</v>
      </c>
      <c r="I44" s="12">
        <v>-18.100000000000001</v>
      </c>
      <c r="J44" s="12">
        <v>29.15</v>
      </c>
      <c r="K44" s="45" t="s">
        <v>736</v>
      </c>
      <c r="L44" s="9" t="str">
        <f>IF(J44="Div by 0", "N/A", IF(OR(J44="N/A",K44="N/A"),"N/A", IF(J44&gt;VALUE(MID(K44,1,2)), "No", IF(J44&lt;-1*VALUE(MID(K44,1,2)), "No", "Yes"))))</f>
        <v>Yes</v>
      </c>
    </row>
    <row r="45" spans="1:12" x14ac:dyDescent="0.2">
      <c r="A45" s="46" t="s">
        <v>1291</v>
      </c>
      <c r="B45" s="35" t="s">
        <v>213</v>
      </c>
      <c r="C45" s="47">
        <v>23206.419762000001</v>
      </c>
      <c r="D45" s="44" t="str">
        <f t="shared" ref="D45:D71" si="8">IF($B45="N/A","N/A",IF(C45&gt;10,"No",IF(C45&lt;-10,"No","Yes")))</f>
        <v>N/A</v>
      </c>
      <c r="E45" s="47">
        <v>25448.566021999999</v>
      </c>
      <c r="F45" s="44" t="str">
        <f t="shared" ref="F45:F71" si="9">IF($B45="N/A","N/A",IF(E45&gt;10,"No",IF(E45&lt;-10,"No","Yes")))</f>
        <v>N/A</v>
      </c>
      <c r="G45" s="47">
        <v>26259.640057000001</v>
      </c>
      <c r="H45" s="44" t="str">
        <f t="shared" ref="H45:H71" si="10">IF($B45="N/A","N/A",IF(G45&gt;10,"No",IF(G45&lt;-10,"No","Yes")))</f>
        <v>N/A</v>
      </c>
      <c r="I45" s="12">
        <v>9.6620000000000008</v>
      </c>
      <c r="J45" s="12">
        <v>3.1869999999999998</v>
      </c>
      <c r="K45" s="45" t="s">
        <v>736</v>
      </c>
      <c r="L45" s="9" t="str">
        <f t="shared" ref="L45:L71" si="11">IF(J45="Div by 0", "N/A", IF(K45="N/A","N/A", IF(J45&gt;VALUE(MID(K45,1,2)), "No", IF(J45&lt;-1*VALUE(MID(K45,1,2)), "No", "Yes"))))</f>
        <v>Yes</v>
      </c>
    </row>
    <row r="46" spans="1:12" x14ac:dyDescent="0.2">
      <c r="A46" s="46" t="s">
        <v>1292</v>
      </c>
      <c r="B46" s="35" t="s">
        <v>213</v>
      </c>
      <c r="C46" s="47">
        <v>20304.638654999999</v>
      </c>
      <c r="D46" s="44" t="str">
        <f t="shared" si="8"/>
        <v>N/A</v>
      </c>
      <c r="E46" s="47">
        <v>27972.223881000002</v>
      </c>
      <c r="F46" s="44" t="str">
        <f t="shared" si="9"/>
        <v>N/A</v>
      </c>
      <c r="G46" s="47">
        <v>33886.838710000004</v>
      </c>
      <c r="H46" s="44" t="str">
        <f t="shared" si="10"/>
        <v>N/A</v>
      </c>
      <c r="I46" s="12">
        <v>37.76</v>
      </c>
      <c r="J46" s="12">
        <v>21.14</v>
      </c>
      <c r="K46" s="45" t="s">
        <v>736</v>
      </c>
      <c r="L46" s="9" t="str">
        <f t="shared" si="11"/>
        <v>Yes</v>
      </c>
    </row>
    <row r="47" spans="1:12" x14ac:dyDescent="0.2">
      <c r="A47" s="46" t="s">
        <v>1293</v>
      </c>
      <c r="B47" s="35" t="s">
        <v>213</v>
      </c>
      <c r="C47" s="47">
        <v>19616.067009999999</v>
      </c>
      <c r="D47" s="44" t="str">
        <f t="shared" si="8"/>
        <v>N/A</v>
      </c>
      <c r="E47" s="47">
        <v>22193.964705999999</v>
      </c>
      <c r="F47" s="44" t="str">
        <f t="shared" si="9"/>
        <v>N/A</v>
      </c>
      <c r="G47" s="47">
        <v>21418.859649000002</v>
      </c>
      <c r="H47" s="44" t="str">
        <f t="shared" si="10"/>
        <v>N/A</v>
      </c>
      <c r="I47" s="12">
        <v>13.14</v>
      </c>
      <c r="J47" s="12">
        <v>-3.49</v>
      </c>
      <c r="K47" s="45" t="s">
        <v>736</v>
      </c>
      <c r="L47" s="9" t="str">
        <f t="shared" si="11"/>
        <v>Yes</v>
      </c>
    </row>
    <row r="48" spans="1:12" x14ac:dyDescent="0.2">
      <c r="A48" s="46" t="s">
        <v>1294</v>
      </c>
      <c r="B48" s="35" t="s">
        <v>213</v>
      </c>
      <c r="C48" s="47">
        <v>7334.5563480999999</v>
      </c>
      <c r="D48" s="44" t="str">
        <f t="shared" si="8"/>
        <v>N/A</v>
      </c>
      <c r="E48" s="47">
        <v>8751.0658784000007</v>
      </c>
      <c r="F48" s="44" t="str">
        <f t="shared" si="9"/>
        <v>N/A</v>
      </c>
      <c r="G48" s="47">
        <v>8337.2489796000009</v>
      </c>
      <c r="H48" s="44" t="str">
        <f t="shared" si="10"/>
        <v>N/A</v>
      </c>
      <c r="I48" s="12">
        <v>19.309999999999999</v>
      </c>
      <c r="J48" s="12">
        <v>-4.7300000000000004</v>
      </c>
      <c r="K48" s="45" t="s">
        <v>736</v>
      </c>
      <c r="L48" s="9" t="str">
        <f t="shared" si="11"/>
        <v>Yes</v>
      </c>
    </row>
    <row r="49" spans="1:12" x14ac:dyDescent="0.2">
      <c r="A49" s="46" t="s">
        <v>1295</v>
      </c>
      <c r="B49" s="35" t="s">
        <v>213</v>
      </c>
      <c r="C49" s="47">
        <v>30457.919547000001</v>
      </c>
      <c r="D49" s="44" t="str">
        <f t="shared" si="8"/>
        <v>N/A</v>
      </c>
      <c r="E49" s="47">
        <v>32312.949197999998</v>
      </c>
      <c r="F49" s="44" t="str">
        <f t="shared" si="9"/>
        <v>N/A</v>
      </c>
      <c r="G49" s="47">
        <v>32933.751644000004</v>
      </c>
      <c r="H49" s="44" t="str">
        <f t="shared" si="10"/>
        <v>N/A</v>
      </c>
      <c r="I49" s="12">
        <v>6.09</v>
      </c>
      <c r="J49" s="12">
        <v>1.921</v>
      </c>
      <c r="K49" s="45" t="s">
        <v>736</v>
      </c>
      <c r="L49" s="9" t="str">
        <f t="shared" si="11"/>
        <v>Yes</v>
      </c>
    </row>
    <row r="50" spans="1:12" x14ac:dyDescent="0.2">
      <c r="A50" s="46" t="s">
        <v>1296</v>
      </c>
      <c r="B50" s="35" t="s">
        <v>213</v>
      </c>
      <c r="C50" s="47" t="s">
        <v>1745</v>
      </c>
      <c r="D50" s="44" t="str">
        <f t="shared" si="8"/>
        <v>N/A</v>
      </c>
      <c r="E50" s="47" t="s">
        <v>1745</v>
      </c>
      <c r="F50" s="44" t="str">
        <f t="shared" si="9"/>
        <v>N/A</v>
      </c>
      <c r="G50" s="47" t="s">
        <v>1745</v>
      </c>
      <c r="H50" s="44" t="str">
        <f t="shared" si="10"/>
        <v>N/A</v>
      </c>
      <c r="I50" s="12" t="s">
        <v>1745</v>
      </c>
      <c r="J50" s="12" t="s">
        <v>1745</v>
      </c>
      <c r="K50" s="45" t="s">
        <v>736</v>
      </c>
      <c r="L50" s="9" t="str">
        <f t="shared" si="11"/>
        <v>N/A</v>
      </c>
    </row>
    <row r="51" spans="1:12" x14ac:dyDescent="0.2">
      <c r="A51" s="46" t="s">
        <v>1297</v>
      </c>
      <c r="B51" s="35" t="s">
        <v>213</v>
      </c>
      <c r="C51" s="47">
        <v>38498.488709999998</v>
      </c>
      <c r="D51" s="44" t="str">
        <f t="shared" si="8"/>
        <v>N/A</v>
      </c>
      <c r="E51" s="47">
        <v>40484.122717999999</v>
      </c>
      <c r="F51" s="44" t="str">
        <f t="shared" si="9"/>
        <v>N/A</v>
      </c>
      <c r="G51" s="47">
        <v>42773.836000000003</v>
      </c>
      <c r="H51" s="44" t="str">
        <f t="shared" si="10"/>
        <v>N/A</v>
      </c>
      <c r="I51" s="12">
        <v>5.1580000000000004</v>
      </c>
      <c r="J51" s="12">
        <v>5.6559999999999997</v>
      </c>
      <c r="K51" s="45" t="s">
        <v>736</v>
      </c>
      <c r="L51" s="9" t="str">
        <f t="shared" si="11"/>
        <v>Yes</v>
      </c>
    </row>
    <row r="52" spans="1:12" x14ac:dyDescent="0.2">
      <c r="A52" s="46" t="s">
        <v>1298</v>
      </c>
      <c r="B52" s="35" t="s">
        <v>213</v>
      </c>
      <c r="C52" s="47">
        <v>36839.377741999997</v>
      </c>
      <c r="D52" s="44" t="str">
        <f t="shared" si="8"/>
        <v>N/A</v>
      </c>
      <c r="E52" s="47">
        <v>39305.025377999998</v>
      </c>
      <c r="F52" s="44" t="str">
        <f t="shared" si="9"/>
        <v>N/A</v>
      </c>
      <c r="G52" s="47">
        <v>42242.619759000001</v>
      </c>
      <c r="H52" s="44" t="str">
        <f t="shared" si="10"/>
        <v>N/A</v>
      </c>
      <c r="I52" s="12">
        <v>6.6929999999999996</v>
      </c>
      <c r="J52" s="12">
        <v>7.4740000000000002</v>
      </c>
      <c r="K52" s="45" t="s">
        <v>736</v>
      </c>
      <c r="L52" s="9" t="str">
        <f t="shared" si="11"/>
        <v>Yes</v>
      </c>
    </row>
    <row r="53" spans="1:12" x14ac:dyDescent="0.2">
      <c r="A53" s="46" t="s">
        <v>1299</v>
      </c>
      <c r="B53" s="35" t="s">
        <v>213</v>
      </c>
      <c r="C53" s="47">
        <v>14054.902061999999</v>
      </c>
      <c r="D53" s="44" t="str">
        <f t="shared" si="8"/>
        <v>N/A</v>
      </c>
      <c r="E53" s="47">
        <v>12172.129730000001</v>
      </c>
      <c r="F53" s="44" t="str">
        <f t="shared" si="9"/>
        <v>N/A</v>
      </c>
      <c r="G53" s="47">
        <v>11910.906137</v>
      </c>
      <c r="H53" s="44" t="str">
        <f t="shared" si="10"/>
        <v>N/A</v>
      </c>
      <c r="I53" s="12">
        <v>-13.4</v>
      </c>
      <c r="J53" s="12">
        <v>-2.15</v>
      </c>
      <c r="K53" s="45" t="s">
        <v>736</v>
      </c>
      <c r="L53" s="9" t="str">
        <f t="shared" si="11"/>
        <v>Yes</v>
      </c>
    </row>
    <row r="54" spans="1:12" x14ac:dyDescent="0.2">
      <c r="A54" s="46" t="s">
        <v>1300</v>
      </c>
      <c r="B54" s="35" t="s">
        <v>213</v>
      </c>
      <c r="C54" s="47">
        <v>19331.208111</v>
      </c>
      <c r="D54" s="44" t="str">
        <f t="shared" si="8"/>
        <v>N/A</v>
      </c>
      <c r="E54" s="47">
        <v>20414.611825</v>
      </c>
      <c r="F54" s="44" t="str">
        <f t="shared" si="9"/>
        <v>N/A</v>
      </c>
      <c r="G54" s="47">
        <v>18800.965317999999</v>
      </c>
      <c r="H54" s="44" t="str">
        <f t="shared" si="10"/>
        <v>N/A</v>
      </c>
      <c r="I54" s="12">
        <v>5.6040000000000001</v>
      </c>
      <c r="J54" s="12">
        <v>-7.9</v>
      </c>
      <c r="K54" s="45" t="s">
        <v>736</v>
      </c>
      <c r="L54" s="9" t="str">
        <f t="shared" si="11"/>
        <v>Yes</v>
      </c>
    </row>
    <row r="55" spans="1:12" x14ac:dyDescent="0.2">
      <c r="A55" s="46" t="s">
        <v>1677</v>
      </c>
      <c r="B55" s="35" t="s">
        <v>213</v>
      </c>
      <c r="C55" s="47">
        <v>55592.003911</v>
      </c>
      <c r="D55" s="44" t="str">
        <f t="shared" si="8"/>
        <v>N/A</v>
      </c>
      <c r="E55" s="47">
        <v>56859.886705999998</v>
      </c>
      <c r="F55" s="44" t="str">
        <f t="shared" si="9"/>
        <v>N/A</v>
      </c>
      <c r="G55" s="47">
        <v>57265.763013999996</v>
      </c>
      <c r="H55" s="44" t="str">
        <f t="shared" si="10"/>
        <v>N/A</v>
      </c>
      <c r="I55" s="12">
        <v>2.2810000000000001</v>
      </c>
      <c r="J55" s="12">
        <v>0.71379999999999999</v>
      </c>
      <c r="K55" s="45" t="s">
        <v>736</v>
      </c>
      <c r="L55" s="9" t="str">
        <f t="shared" si="11"/>
        <v>Yes</v>
      </c>
    </row>
    <row r="56" spans="1:12" x14ac:dyDescent="0.2">
      <c r="A56" s="46" t="s">
        <v>1301</v>
      </c>
      <c r="B56" s="35" t="s">
        <v>213</v>
      </c>
      <c r="C56" s="47" t="s">
        <v>1745</v>
      </c>
      <c r="D56" s="44" t="str">
        <f t="shared" si="8"/>
        <v>N/A</v>
      </c>
      <c r="E56" s="47" t="s">
        <v>1745</v>
      </c>
      <c r="F56" s="44" t="str">
        <f t="shared" si="9"/>
        <v>N/A</v>
      </c>
      <c r="G56" s="47" t="s">
        <v>1745</v>
      </c>
      <c r="H56" s="44" t="str">
        <f t="shared" si="10"/>
        <v>N/A</v>
      </c>
      <c r="I56" s="12" t="s">
        <v>1745</v>
      </c>
      <c r="J56" s="12" t="s">
        <v>1745</v>
      </c>
      <c r="K56" s="45" t="s">
        <v>736</v>
      </c>
      <c r="L56" s="9" t="str">
        <f t="shared" si="11"/>
        <v>N/A</v>
      </c>
    </row>
    <row r="57" spans="1:12" x14ac:dyDescent="0.2">
      <c r="A57" s="46" t="s">
        <v>1678</v>
      </c>
      <c r="B57" s="35" t="s">
        <v>213</v>
      </c>
      <c r="C57" s="47">
        <v>1354.1879469</v>
      </c>
      <c r="D57" s="44" t="str">
        <f t="shared" si="8"/>
        <v>N/A</v>
      </c>
      <c r="E57" s="47">
        <v>1040.4010802</v>
      </c>
      <c r="F57" s="44" t="str">
        <f t="shared" si="9"/>
        <v>N/A</v>
      </c>
      <c r="G57" s="47">
        <v>1224.9148895000001</v>
      </c>
      <c r="H57" s="44" t="str">
        <f t="shared" si="10"/>
        <v>N/A</v>
      </c>
      <c r="I57" s="12">
        <v>-23.2</v>
      </c>
      <c r="J57" s="12">
        <v>17.73</v>
      </c>
      <c r="K57" s="45" t="s">
        <v>736</v>
      </c>
      <c r="L57" s="9" t="str">
        <f t="shared" si="11"/>
        <v>Yes</v>
      </c>
    </row>
    <row r="58" spans="1:12" x14ac:dyDescent="0.2">
      <c r="A58" s="46" t="s">
        <v>1302</v>
      </c>
      <c r="B58" s="35" t="s">
        <v>213</v>
      </c>
      <c r="C58" s="47">
        <v>703.35659362000001</v>
      </c>
      <c r="D58" s="44" t="str">
        <f t="shared" si="8"/>
        <v>N/A</v>
      </c>
      <c r="E58" s="47">
        <v>849.04573439000001</v>
      </c>
      <c r="F58" s="44" t="str">
        <f t="shared" si="9"/>
        <v>N/A</v>
      </c>
      <c r="G58" s="47">
        <v>736.02169855</v>
      </c>
      <c r="H58" s="44" t="str">
        <f t="shared" si="10"/>
        <v>N/A</v>
      </c>
      <c r="I58" s="12">
        <v>20.71</v>
      </c>
      <c r="J58" s="12">
        <v>-13.3</v>
      </c>
      <c r="K58" s="45" t="s">
        <v>736</v>
      </c>
      <c r="L58" s="9" t="str">
        <f t="shared" si="11"/>
        <v>Yes</v>
      </c>
    </row>
    <row r="59" spans="1:12" ht="12" customHeight="1" x14ac:dyDescent="0.2">
      <c r="A59" s="46" t="s">
        <v>1679</v>
      </c>
      <c r="B59" s="35" t="s">
        <v>213</v>
      </c>
      <c r="C59" s="47" t="s">
        <v>1745</v>
      </c>
      <c r="D59" s="44" t="str">
        <f t="shared" si="8"/>
        <v>N/A</v>
      </c>
      <c r="E59" s="47" t="s">
        <v>1745</v>
      </c>
      <c r="F59" s="44" t="str">
        <f t="shared" si="9"/>
        <v>N/A</v>
      </c>
      <c r="G59" s="47" t="s">
        <v>1745</v>
      </c>
      <c r="H59" s="44" t="str">
        <f t="shared" si="10"/>
        <v>N/A</v>
      </c>
      <c r="I59" s="12" t="s">
        <v>1745</v>
      </c>
      <c r="J59" s="12" t="s">
        <v>1745</v>
      </c>
      <c r="K59" s="45" t="s">
        <v>736</v>
      </c>
      <c r="L59" s="9" t="str">
        <f t="shared" si="11"/>
        <v>N/A</v>
      </c>
    </row>
    <row r="60" spans="1:12" x14ac:dyDescent="0.2">
      <c r="A60" s="46" t="s">
        <v>1680</v>
      </c>
      <c r="B60" s="35" t="s">
        <v>213</v>
      </c>
      <c r="C60" s="47">
        <v>1241.5999999999999</v>
      </c>
      <c r="D60" s="44" t="str">
        <f t="shared" si="8"/>
        <v>N/A</v>
      </c>
      <c r="E60" s="47">
        <v>376.36363635999999</v>
      </c>
      <c r="F60" s="44" t="str">
        <f t="shared" si="9"/>
        <v>N/A</v>
      </c>
      <c r="G60" s="47">
        <v>220.91666667000001</v>
      </c>
      <c r="H60" s="44" t="str">
        <f t="shared" si="10"/>
        <v>N/A</v>
      </c>
      <c r="I60" s="12">
        <v>-69.7</v>
      </c>
      <c r="J60" s="12">
        <v>-41.3</v>
      </c>
      <c r="K60" s="45" t="s">
        <v>736</v>
      </c>
      <c r="L60" s="9" t="str">
        <f t="shared" si="11"/>
        <v>No</v>
      </c>
    </row>
    <row r="61" spans="1:12" x14ac:dyDescent="0.2">
      <c r="A61" s="3" t="s">
        <v>1681</v>
      </c>
      <c r="B61" s="35" t="s">
        <v>213</v>
      </c>
      <c r="C61" s="47">
        <v>969.81732900999998</v>
      </c>
      <c r="D61" s="44" t="str">
        <f t="shared" si="8"/>
        <v>N/A</v>
      </c>
      <c r="E61" s="47">
        <v>919.31209827999999</v>
      </c>
      <c r="F61" s="44" t="str">
        <f t="shared" si="9"/>
        <v>N/A</v>
      </c>
      <c r="G61" s="47">
        <v>1071.2463157</v>
      </c>
      <c r="H61" s="44" t="str">
        <f t="shared" si="10"/>
        <v>N/A</v>
      </c>
      <c r="I61" s="12">
        <v>-5.21</v>
      </c>
      <c r="J61" s="12">
        <v>16.53</v>
      </c>
      <c r="K61" s="45" t="s">
        <v>736</v>
      </c>
      <c r="L61" s="9" t="str">
        <f t="shared" si="11"/>
        <v>Yes</v>
      </c>
    </row>
    <row r="62" spans="1:12" x14ac:dyDescent="0.2">
      <c r="A62" s="3" t="s">
        <v>1682</v>
      </c>
      <c r="B62" s="35" t="s">
        <v>213</v>
      </c>
      <c r="C62" s="47">
        <v>17139.883085000001</v>
      </c>
      <c r="D62" s="44" t="str">
        <f t="shared" si="8"/>
        <v>N/A</v>
      </c>
      <c r="E62" s="47">
        <v>5563.0241545999997</v>
      </c>
      <c r="F62" s="44" t="str">
        <f t="shared" si="9"/>
        <v>N/A</v>
      </c>
      <c r="G62" s="47">
        <v>2326.7890295000002</v>
      </c>
      <c r="H62" s="44" t="str">
        <f t="shared" si="10"/>
        <v>N/A</v>
      </c>
      <c r="I62" s="12">
        <v>-67.5</v>
      </c>
      <c r="J62" s="12">
        <v>-58.2</v>
      </c>
      <c r="K62" s="45" t="s">
        <v>736</v>
      </c>
      <c r="L62" s="9" t="str">
        <f t="shared" si="11"/>
        <v>No</v>
      </c>
    </row>
    <row r="63" spans="1:12" x14ac:dyDescent="0.2">
      <c r="A63" s="3" t="s">
        <v>1683</v>
      </c>
      <c r="B63" s="35" t="s">
        <v>213</v>
      </c>
      <c r="C63" s="47">
        <v>3555.3561911000002</v>
      </c>
      <c r="D63" s="44" t="str">
        <f t="shared" si="8"/>
        <v>N/A</v>
      </c>
      <c r="E63" s="47">
        <v>3044.8404088000002</v>
      </c>
      <c r="F63" s="44" t="str">
        <f t="shared" si="9"/>
        <v>N/A</v>
      </c>
      <c r="G63" s="47">
        <v>2970.1596288000001</v>
      </c>
      <c r="H63" s="44" t="str">
        <f t="shared" si="10"/>
        <v>N/A</v>
      </c>
      <c r="I63" s="12">
        <v>-14.4</v>
      </c>
      <c r="J63" s="12">
        <v>-2.4500000000000002</v>
      </c>
      <c r="K63" s="45" t="s">
        <v>736</v>
      </c>
      <c r="L63" s="9" t="str">
        <f t="shared" si="11"/>
        <v>Yes</v>
      </c>
    </row>
    <row r="64" spans="1:12" x14ac:dyDescent="0.2">
      <c r="A64" s="3" t="s">
        <v>1684</v>
      </c>
      <c r="B64" s="35" t="s">
        <v>213</v>
      </c>
      <c r="C64" s="47">
        <v>450.21739129999997</v>
      </c>
      <c r="D64" s="44" t="str">
        <f t="shared" si="8"/>
        <v>N/A</v>
      </c>
      <c r="E64" s="47">
        <v>336.98968074999999</v>
      </c>
      <c r="F64" s="44" t="str">
        <f t="shared" si="9"/>
        <v>N/A</v>
      </c>
      <c r="G64" s="47">
        <v>1448.0069214</v>
      </c>
      <c r="H64" s="44" t="str">
        <f t="shared" si="10"/>
        <v>N/A</v>
      </c>
      <c r="I64" s="12">
        <v>-25.1</v>
      </c>
      <c r="J64" s="12">
        <v>329.7</v>
      </c>
      <c r="K64" s="45" t="s">
        <v>736</v>
      </c>
      <c r="L64" s="9" t="str">
        <f t="shared" si="11"/>
        <v>No</v>
      </c>
    </row>
    <row r="65" spans="1:12" x14ac:dyDescent="0.2">
      <c r="A65" s="3" t="s">
        <v>1685</v>
      </c>
      <c r="B65" s="35" t="s">
        <v>213</v>
      </c>
      <c r="C65" s="47">
        <v>768.34125918999996</v>
      </c>
      <c r="D65" s="44" t="str">
        <f t="shared" si="8"/>
        <v>N/A</v>
      </c>
      <c r="E65" s="47">
        <v>1599.7179618</v>
      </c>
      <c r="F65" s="44" t="str">
        <f t="shared" si="9"/>
        <v>N/A</v>
      </c>
      <c r="G65" s="47">
        <v>1698.6513004999999</v>
      </c>
      <c r="H65" s="44" t="str">
        <f t="shared" si="10"/>
        <v>N/A</v>
      </c>
      <c r="I65" s="12">
        <v>108.2</v>
      </c>
      <c r="J65" s="12">
        <v>6.1840000000000002</v>
      </c>
      <c r="K65" s="45" t="s">
        <v>736</v>
      </c>
      <c r="L65" s="9" t="str">
        <f t="shared" si="11"/>
        <v>Yes</v>
      </c>
    </row>
    <row r="66" spans="1:12" x14ac:dyDescent="0.2">
      <c r="A66" s="3" t="s">
        <v>1686</v>
      </c>
      <c r="B66" s="35" t="s">
        <v>213</v>
      </c>
      <c r="C66" s="47">
        <v>433.39283605999998</v>
      </c>
      <c r="D66" s="44" t="str">
        <f t="shared" si="8"/>
        <v>N/A</v>
      </c>
      <c r="E66" s="47">
        <v>512.87250630999995</v>
      </c>
      <c r="F66" s="44" t="str">
        <f t="shared" si="9"/>
        <v>N/A</v>
      </c>
      <c r="G66" s="47">
        <v>649.98166072000004</v>
      </c>
      <c r="H66" s="44" t="str">
        <f t="shared" si="10"/>
        <v>N/A</v>
      </c>
      <c r="I66" s="12">
        <v>18.34</v>
      </c>
      <c r="J66" s="12">
        <v>26.73</v>
      </c>
      <c r="K66" s="45" t="s">
        <v>736</v>
      </c>
      <c r="L66" s="9" t="str">
        <f t="shared" si="11"/>
        <v>Yes</v>
      </c>
    </row>
    <row r="67" spans="1:12" x14ac:dyDescent="0.2">
      <c r="A67" s="3" t="s">
        <v>1687</v>
      </c>
      <c r="B67" s="35" t="s">
        <v>213</v>
      </c>
      <c r="C67" s="47" t="s">
        <v>1745</v>
      </c>
      <c r="D67" s="44" t="str">
        <f t="shared" si="8"/>
        <v>N/A</v>
      </c>
      <c r="E67" s="47" t="s">
        <v>1745</v>
      </c>
      <c r="F67" s="44" t="str">
        <f t="shared" si="9"/>
        <v>N/A</v>
      </c>
      <c r="G67" s="47" t="s">
        <v>1745</v>
      </c>
      <c r="H67" s="44" t="str">
        <f t="shared" si="10"/>
        <v>N/A</v>
      </c>
      <c r="I67" s="12" t="s">
        <v>1745</v>
      </c>
      <c r="J67" s="12" t="s">
        <v>1745</v>
      </c>
      <c r="K67" s="45" t="s">
        <v>736</v>
      </c>
      <c r="L67" s="9" t="str">
        <f t="shared" si="11"/>
        <v>N/A</v>
      </c>
    </row>
    <row r="68" spans="1:12" x14ac:dyDescent="0.2">
      <c r="A68" s="2" t="s">
        <v>1688</v>
      </c>
      <c r="B68" s="35" t="s">
        <v>213</v>
      </c>
      <c r="C68" s="47" t="s">
        <v>1745</v>
      </c>
      <c r="D68" s="44" t="str">
        <f t="shared" si="8"/>
        <v>N/A</v>
      </c>
      <c r="E68" s="47">
        <v>0</v>
      </c>
      <c r="F68" s="44" t="str">
        <f t="shared" si="9"/>
        <v>N/A</v>
      </c>
      <c r="G68" s="47" t="s">
        <v>1745</v>
      </c>
      <c r="H68" s="44" t="str">
        <f t="shared" si="10"/>
        <v>N/A</v>
      </c>
      <c r="I68" s="12" t="s">
        <v>1745</v>
      </c>
      <c r="J68" s="12" t="s">
        <v>1745</v>
      </c>
      <c r="K68" s="45" t="s">
        <v>736</v>
      </c>
      <c r="L68" s="9" t="str">
        <f t="shared" si="11"/>
        <v>N/A</v>
      </c>
    </row>
    <row r="69" spans="1:12" x14ac:dyDescent="0.2">
      <c r="A69" s="2" t="s">
        <v>1689</v>
      </c>
      <c r="B69" s="35" t="s">
        <v>213</v>
      </c>
      <c r="C69" s="47">
        <v>2067.6478393000002</v>
      </c>
      <c r="D69" s="44" t="str">
        <f t="shared" si="8"/>
        <v>N/A</v>
      </c>
      <c r="E69" s="47">
        <v>2367.4601553000002</v>
      </c>
      <c r="F69" s="44" t="str">
        <f t="shared" si="9"/>
        <v>N/A</v>
      </c>
      <c r="G69" s="47">
        <v>1901.2572178</v>
      </c>
      <c r="H69" s="44" t="str">
        <f t="shared" si="10"/>
        <v>N/A</v>
      </c>
      <c r="I69" s="12">
        <v>14.5</v>
      </c>
      <c r="J69" s="12">
        <v>-19.7</v>
      </c>
      <c r="K69" s="45" t="s">
        <v>736</v>
      </c>
      <c r="L69" s="9" t="str">
        <f t="shared" si="11"/>
        <v>Yes</v>
      </c>
    </row>
    <row r="70" spans="1:12" x14ac:dyDescent="0.2">
      <c r="A70" s="46" t="s">
        <v>1690</v>
      </c>
      <c r="B70" s="35" t="s">
        <v>213</v>
      </c>
      <c r="C70" s="47">
        <v>1793.2585652</v>
      </c>
      <c r="D70" s="44" t="str">
        <f t="shared" si="8"/>
        <v>N/A</v>
      </c>
      <c r="E70" s="47">
        <v>1779.6338435</v>
      </c>
      <c r="F70" s="44" t="str">
        <f t="shared" si="9"/>
        <v>N/A</v>
      </c>
      <c r="G70" s="47">
        <v>1445.8521172999999</v>
      </c>
      <c r="H70" s="44" t="str">
        <f t="shared" si="10"/>
        <v>N/A</v>
      </c>
      <c r="I70" s="12">
        <v>-0.76</v>
      </c>
      <c r="J70" s="12">
        <v>-18.8</v>
      </c>
      <c r="K70" s="45" t="s">
        <v>736</v>
      </c>
      <c r="L70" s="9" t="str">
        <f t="shared" si="11"/>
        <v>Yes</v>
      </c>
    </row>
    <row r="71" spans="1:12" x14ac:dyDescent="0.2">
      <c r="A71" s="46" t="s">
        <v>1691</v>
      </c>
      <c r="B71" s="35" t="s">
        <v>213</v>
      </c>
      <c r="C71" s="47">
        <v>656.12317149</v>
      </c>
      <c r="D71" s="44" t="str">
        <f t="shared" si="8"/>
        <v>N/A</v>
      </c>
      <c r="E71" s="47">
        <v>1604.5114407999999</v>
      </c>
      <c r="F71" s="44" t="str">
        <f t="shared" si="9"/>
        <v>N/A</v>
      </c>
      <c r="G71" s="47">
        <v>1733.3316433</v>
      </c>
      <c r="H71" s="44" t="str">
        <f t="shared" si="10"/>
        <v>N/A</v>
      </c>
      <c r="I71" s="12">
        <v>144.5</v>
      </c>
      <c r="J71" s="12">
        <v>8.0289999999999999</v>
      </c>
      <c r="K71" s="45" t="s">
        <v>736</v>
      </c>
      <c r="L71" s="9" t="str">
        <f t="shared" si="11"/>
        <v>Yes</v>
      </c>
    </row>
    <row r="72" spans="1:12" x14ac:dyDescent="0.2">
      <c r="A72" s="46" t="s">
        <v>1609</v>
      </c>
      <c r="B72" s="35" t="s">
        <v>213</v>
      </c>
      <c r="C72" s="47">
        <v>156632072</v>
      </c>
      <c r="D72" s="44" t="str">
        <f t="shared" ref="D72:D135" si="12">IF($B72="N/A","N/A",IF(C72&gt;10,"No",IF(C72&lt;-10,"No","Yes")))</f>
        <v>N/A</v>
      </c>
      <c r="E72" s="47">
        <v>134621904</v>
      </c>
      <c r="F72" s="44" t="str">
        <f t="shared" ref="F72:F135" si="13">IF($B72="N/A","N/A",IF(E72&gt;10,"No",IF(E72&lt;-10,"No","Yes")))</f>
        <v>N/A</v>
      </c>
      <c r="G72" s="47">
        <v>120859998</v>
      </c>
      <c r="H72" s="44" t="str">
        <f t="shared" ref="H72:H135" si="14">IF($B72="N/A","N/A",IF(G72&gt;10,"No",IF(G72&lt;-10,"No","Yes")))</f>
        <v>N/A</v>
      </c>
      <c r="I72" s="12">
        <v>-14.1</v>
      </c>
      <c r="J72" s="12">
        <v>-10.199999999999999</v>
      </c>
      <c r="K72" s="45" t="s">
        <v>736</v>
      </c>
      <c r="L72" s="9" t="str">
        <f t="shared" ref="L72:L132" si="15">IF(J72="Div by 0", "N/A", IF(K72="N/A","N/A", IF(J72&gt;VALUE(MID(K72,1,2)), "No", IF(J72&lt;-1*VALUE(MID(K72,1,2)), "No", "Yes"))))</f>
        <v>Yes</v>
      </c>
    </row>
    <row r="73" spans="1:12" x14ac:dyDescent="0.2">
      <c r="A73" s="46" t="s">
        <v>1610</v>
      </c>
      <c r="B73" s="35" t="s">
        <v>213</v>
      </c>
      <c r="C73" s="36">
        <v>10601</v>
      </c>
      <c r="D73" s="44" t="str">
        <f t="shared" si="12"/>
        <v>N/A</v>
      </c>
      <c r="E73" s="36">
        <v>10106</v>
      </c>
      <c r="F73" s="44" t="str">
        <f t="shared" si="13"/>
        <v>N/A</v>
      </c>
      <c r="G73" s="36">
        <v>8153</v>
      </c>
      <c r="H73" s="44" t="str">
        <f t="shared" si="14"/>
        <v>N/A</v>
      </c>
      <c r="I73" s="12">
        <v>-4.67</v>
      </c>
      <c r="J73" s="12">
        <v>-19.3</v>
      </c>
      <c r="K73" s="45" t="s">
        <v>736</v>
      </c>
      <c r="L73" s="9" t="str">
        <f t="shared" si="15"/>
        <v>Yes</v>
      </c>
    </row>
    <row r="74" spans="1:12" x14ac:dyDescent="0.2">
      <c r="A74" s="46" t="s">
        <v>1303</v>
      </c>
      <c r="B74" s="35" t="s">
        <v>213</v>
      </c>
      <c r="C74" s="47">
        <v>14775.216678000001</v>
      </c>
      <c r="D74" s="44" t="str">
        <f t="shared" si="12"/>
        <v>N/A</v>
      </c>
      <c r="E74" s="47">
        <v>13320.987928</v>
      </c>
      <c r="F74" s="44" t="str">
        <f t="shared" si="13"/>
        <v>N/A</v>
      </c>
      <c r="G74" s="47">
        <v>14823.990924</v>
      </c>
      <c r="H74" s="44" t="str">
        <f t="shared" si="14"/>
        <v>N/A</v>
      </c>
      <c r="I74" s="12">
        <v>-9.84</v>
      </c>
      <c r="J74" s="12">
        <v>11.28</v>
      </c>
      <c r="K74" s="45" t="s">
        <v>736</v>
      </c>
      <c r="L74" s="9" t="str">
        <f t="shared" si="15"/>
        <v>Yes</v>
      </c>
    </row>
    <row r="75" spans="1:12" ht="25.5" x14ac:dyDescent="0.2">
      <c r="A75" s="46" t="s">
        <v>1304</v>
      </c>
      <c r="B75" s="35" t="s">
        <v>213</v>
      </c>
      <c r="C75" s="36">
        <v>12.002924252</v>
      </c>
      <c r="D75" s="44" t="str">
        <f t="shared" si="12"/>
        <v>N/A</v>
      </c>
      <c r="E75" s="36">
        <v>10.814367702</v>
      </c>
      <c r="F75" s="44" t="str">
        <f t="shared" si="13"/>
        <v>N/A</v>
      </c>
      <c r="G75" s="36">
        <v>12.198577211</v>
      </c>
      <c r="H75" s="44" t="str">
        <f t="shared" si="14"/>
        <v>N/A</v>
      </c>
      <c r="I75" s="12">
        <v>-9.9</v>
      </c>
      <c r="J75" s="12">
        <v>12.8</v>
      </c>
      <c r="K75" s="45" t="s">
        <v>736</v>
      </c>
      <c r="L75" s="9" t="str">
        <f t="shared" si="15"/>
        <v>Yes</v>
      </c>
    </row>
    <row r="76" spans="1:12" ht="25.5" x14ac:dyDescent="0.2">
      <c r="A76" s="46" t="s">
        <v>546</v>
      </c>
      <c r="B76" s="35" t="s">
        <v>213</v>
      </c>
      <c r="C76" s="47">
        <v>1800959</v>
      </c>
      <c r="D76" s="44" t="str">
        <f t="shared" si="12"/>
        <v>N/A</v>
      </c>
      <c r="E76" s="47">
        <v>1289350</v>
      </c>
      <c r="F76" s="44" t="str">
        <f t="shared" si="13"/>
        <v>N/A</v>
      </c>
      <c r="G76" s="47">
        <v>863730</v>
      </c>
      <c r="H76" s="44" t="str">
        <f t="shared" si="14"/>
        <v>N/A</v>
      </c>
      <c r="I76" s="12">
        <v>-28.4</v>
      </c>
      <c r="J76" s="12">
        <v>-33</v>
      </c>
      <c r="K76" s="45" t="s">
        <v>736</v>
      </c>
      <c r="L76" s="9" t="str">
        <f t="shared" si="15"/>
        <v>No</v>
      </c>
    </row>
    <row r="77" spans="1:12" x14ac:dyDescent="0.2">
      <c r="A77" s="46" t="s">
        <v>547</v>
      </c>
      <c r="B77" s="35" t="s">
        <v>213</v>
      </c>
      <c r="C77" s="36">
        <v>16</v>
      </c>
      <c r="D77" s="44" t="str">
        <f t="shared" si="12"/>
        <v>N/A</v>
      </c>
      <c r="E77" s="36">
        <v>14</v>
      </c>
      <c r="F77" s="44" t="str">
        <f t="shared" si="13"/>
        <v>N/A</v>
      </c>
      <c r="G77" s="36">
        <v>11</v>
      </c>
      <c r="H77" s="44" t="str">
        <f t="shared" si="14"/>
        <v>N/A</v>
      </c>
      <c r="I77" s="12">
        <v>-12.5</v>
      </c>
      <c r="J77" s="12">
        <v>-42.9</v>
      </c>
      <c r="K77" s="45" t="s">
        <v>736</v>
      </c>
      <c r="L77" s="9" t="str">
        <f t="shared" si="15"/>
        <v>No</v>
      </c>
    </row>
    <row r="78" spans="1:12" x14ac:dyDescent="0.2">
      <c r="A78" s="46" t="s">
        <v>1305</v>
      </c>
      <c r="B78" s="35" t="s">
        <v>213</v>
      </c>
      <c r="C78" s="47">
        <v>112559.9375</v>
      </c>
      <c r="D78" s="44" t="str">
        <f t="shared" si="12"/>
        <v>N/A</v>
      </c>
      <c r="E78" s="47">
        <v>92096.428570999997</v>
      </c>
      <c r="F78" s="44" t="str">
        <f t="shared" si="13"/>
        <v>N/A</v>
      </c>
      <c r="G78" s="47">
        <v>107966.25</v>
      </c>
      <c r="H78" s="44" t="str">
        <f t="shared" si="14"/>
        <v>N/A</v>
      </c>
      <c r="I78" s="12">
        <v>-18.2</v>
      </c>
      <c r="J78" s="12">
        <v>17.23</v>
      </c>
      <c r="K78" s="45" t="s">
        <v>736</v>
      </c>
      <c r="L78" s="9" t="str">
        <f t="shared" si="15"/>
        <v>Yes</v>
      </c>
    </row>
    <row r="79" spans="1:12" ht="25.5" x14ac:dyDescent="0.2">
      <c r="A79" s="46" t="s">
        <v>548</v>
      </c>
      <c r="B79" s="35" t="s">
        <v>213</v>
      </c>
      <c r="C79" s="47">
        <v>16551475</v>
      </c>
      <c r="D79" s="44" t="str">
        <f t="shared" si="12"/>
        <v>N/A</v>
      </c>
      <c r="E79" s="47">
        <v>5661173</v>
      </c>
      <c r="F79" s="44" t="str">
        <f t="shared" si="13"/>
        <v>N/A</v>
      </c>
      <c r="G79" s="47">
        <v>4207800</v>
      </c>
      <c r="H79" s="44" t="str">
        <f t="shared" si="14"/>
        <v>N/A</v>
      </c>
      <c r="I79" s="12">
        <v>-65.8</v>
      </c>
      <c r="J79" s="12">
        <v>-25.7</v>
      </c>
      <c r="K79" s="45" t="s">
        <v>736</v>
      </c>
      <c r="L79" s="9" t="str">
        <f t="shared" si="15"/>
        <v>Yes</v>
      </c>
    </row>
    <row r="80" spans="1:12" x14ac:dyDescent="0.2">
      <c r="A80" s="46" t="s">
        <v>549</v>
      </c>
      <c r="B80" s="35" t="s">
        <v>213</v>
      </c>
      <c r="C80" s="36">
        <v>261</v>
      </c>
      <c r="D80" s="44" t="str">
        <f t="shared" si="12"/>
        <v>N/A</v>
      </c>
      <c r="E80" s="36">
        <v>118</v>
      </c>
      <c r="F80" s="44" t="str">
        <f t="shared" si="13"/>
        <v>N/A</v>
      </c>
      <c r="G80" s="36">
        <v>78</v>
      </c>
      <c r="H80" s="44" t="str">
        <f t="shared" si="14"/>
        <v>N/A</v>
      </c>
      <c r="I80" s="12">
        <v>-54.8</v>
      </c>
      <c r="J80" s="12">
        <v>-33.9</v>
      </c>
      <c r="K80" s="45" t="s">
        <v>736</v>
      </c>
      <c r="L80" s="9" t="str">
        <f t="shared" si="15"/>
        <v>No</v>
      </c>
    </row>
    <row r="81" spans="1:12" ht="25.5" x14ac:dyDescent="0.2">
      <c r="A81" s="46" t="s">
        <v>1306</v>
      </c>
      <c r="B81" s="35" t="s">
        <v>213</v>
      </c>
      <c r="C81" s="47">
        <v>63415.613026999999</v>
      </c>
      <c r="D81" s="44" t="str">
        <f t="shared" si="12"/>
        <v>N/A</v>
      </c>
      <c r="E81" s="47">
        <v>47976.042372999997</v>
      </c>
      <c r="F81" s="44" t="str">
        <f t="shared" si="13"/>
        <v>N/A</v>
      </c>
      <c r="G81" s="47">
        <v>53946.153846000001</v>
      </c>
      <c r="H81" s="44" t="str">
        <f t="shared" si="14"/>
        <v>N/A</v>
      </c>
      <c r="I81" s="12">
        <v>-24.3</v>
      </c>
      <c r="J81" s="12">
        <v>12.44</v>
      </c>
      <c r="K81" s="45" t="s">
        <v>736</v>
      </c>
      <c r="L81" s="9" t="str">
        <f t="shared" si="15"/>
        <v>Yes</v>
      </c>
    </row>
    <row r="82" spans="1:12" ht="25.5" x14ac:dyDescent="0.2">
      <c r="A82" s="46" t="s">
        <v>550</v>
      </c>
      <c r="B82" s="35" t="s">
        <v>213</v>
      </c>
      <c r="C82" s="47">
        <v>112839429</v>
      </c>
      <c r="D82" s="44" t="str">
        <f t="shared" si="12"/>
        <v>N/A</v>
      </c>
      <c r="E82" s="47">
        <v>112140329</v>
      </c>
      <c r="F82" s="44" t="str">
        <f t="shared" si="13"/>
        <v>N/A</v>
      </c>
      <c r="G82" s="47">
        <v>105010831</v>
      </c>
      <c r="H82" s="44" t="str">
        <f t="shared" si="14"/>
        <v>N/A</v>
      </c>
      <c r="I82" s="12">
        <v>-0.62</v>
      </c>
      <c r="J82" s="12">
        <v>-6.36</v>
      </c>
      <c r="K82" s="45" t="s">
        <v>736</v>
      </c>
      <c r="L82" s="9" t="str">
        <f t="shared" si="15"/>
        <v>Yes</v>
      </c>
    </row>
    <row r="83" spans="1:12" x14ac:dyDescent="0.2">
      <c r="A83" s="46" t="s">
        <v>551</v>
      </c>
      <c r="B83" s="35" t="s">
        <v>213</v>
      </c>
      <c r="C83" s="36">
        <v>453</v>
      </c>
      <c r="D83" s="44" t="str">
        <f t="shared" si="12"/>
        <v>N/A</v>
      </c>
      <c r="E83" s="36">
        <v>408</v>
      </c>
      <c r="F83" s="44" t="str">
        <f t="shared" si="13"/>
        <v>N/A</v>
      </c>
      <c r="G83" s="36">
        <v>327</v>
      </c>
      <c r="H83" s="44" t="str">
        <f t="shared" si="14"/>
        <v>N/A</v>
      </c>
      <c r="I83" s="12">
        <v>-9.93</v>
      </c>
      <c r="J83" s="12">
        <v>-19.899999999999999</v>
      </c>
      <c r="K83" s="45" t="s">
        <v>736</v>
      </c>
      <c r="L83" s="9" t="str">
        <f t="shared" si="15"/>
        <v>Yes</v>
      </c>
    </row>
    <row r="84" spans="1:12" x14ac:dyDescent="0.2">
      <c r="A84" s="46" t="s">
        <v>1307</v>
      </c>
      <c r="B84" s="35" t="s">
        <v>213</v>
      </c>
      <c r="C84" s="47">
        <v>249093.66224999999</v>
      </c>
      <c r="D84" s="44" t="str">
        <f t="shared" si="12"/>
        <v>N/A</v>
      </c>
      <c r="E84" s="47">
        <v>274853.74754999997</v>
      </c>
      <c r="F84" s="44" t="str">
        <f t="shared" si="13"/>
        <v>N/A</v>
      </c>
      <c r="G84" s="47">
        <v>321134.03976000001</v>
      </c>
      <c r="H84" s="44" t="str">
        <f t="shared" si="14"/>
        <v>N/A</v>
      </c>
      <c r="I84" s="12">
        <v>10.34</v>
      </c>
      <c r="J84" s="12">
        <v>16.84</v>
      </c>
      <c r="K84" s="45" t="s">
        <v>736</v>
      </c>
      <c r="L84" s="9" t="str">
        <f t="shared" si="15"/>
        <v>Yes</v>
      </c>
    </row>
    <row r="85" spans="1:12" x14ac:dyDescent="0.2">
      <c r="A85" s="46" t="s">
        <v>552</v>
      </c>
      <c r="B85" s="35" t="s">
        <v>213</v>
      </c>
      <c r="C85" s="47">
        <v>238023719</v>
      </c>
      <c r="D85" s="44" t="str">
        <f t="shared" si="12"/>
        <v>N/A</v>
      </c>
      <c r="E85" s="47">
        <v>227602199</v>
      </c>
      <c r="F85" s="44" t="str">
        <f t="shared" si="13"/>
        <v>N/A</v>
      </c>
      <c r="G85" s="47">
        <v>229880061</v>
      </c>
      <c r="H85" s="44" t="str">
        <f t="shared" si="14"/>
        <v>N/A</v>
      </c>
      <c r="I85" s="12">
        <v>-4.38</v>
      </c>
      <c r="J85" s="12">
        <v>1.0009999999999999</v>
      </c>
      <c r="K85" s="45" t="s">
        <v>736</v>
      </c>
      <c r="L85" s="9" t="str">
        <f t="shared" si="15"/>
        <v>Yes</v>
      </c>
    </row>
    <row r="86" spans="1:12" x14ac:dyDescent="0.2">
      <c r="A86" s="46" t="s">
        <v>553</v>
      </c>
      <c r="B86" s="35" t="s">
        <v>213</v>
      </c>
      <c r="C86" s="36">
        <v>3857</v>
      </c>
      <c r="D86" s="44" t="str">
        <f t="shared" si="12"/>
        <v>N/A</v>
      </c>
      <c r="E86" s="36">
        <v>3653</v>
      </c>
      <c r="F86" s="44" t="str">
        <f t="shared" si="13"/>
        <v>N/A</v>
      </c>
      <c r="G86" s="36">
        <v>3535</v>
      </c>
      <c r="H86" s="44" t="str">
        <f t="shared" si="14"/>
        <v>N/A</v>
      </c>
      <c r="I86" s="12">
        <v>-5.29</v>
      </c>
      <c r="J86" s="12">
        <v>-3.23</v>
      </c>
      <c r="K86" s="45" t="s">
        <v>736</v>
      </c>
      <c r="L86" s="9" t="str">
        <f t="shared" si="15"/>
        <v>Yes</v>
      </c>
    </row>
    <row r="87" spans="1:12" x14ac:dyDescent="0.2">
      <c r="A87" s="46" t="s">
        <v>1308</v>
      </c>
      <c r="B87" s="35" t="s">
        <v>213</v>
      </c>
      <c r="C87" s="47">
        <v>61712.138708999999</v>
      </c>
      <c r="D87" s="44" t="str">
        <f t="shared" si="12"/>
        <v>N/A</v>
      </c>
      <c r="E87" s="47">
        <v>62305.556802999999</v>
      </c>
      <c r="F87" s="44" t="str">
        <f t="shared" si="13"/>
        <v>N/A</v>
      </c>
      <c r="G87" s="47">
        <v>65029.720225999998</v>
      </c>
      <c r="H87" s="44" t="str">
        <f t="shared" si="14"/>
        <v>N/A</v>
      </c>
      <c r="I87" s="12">
        <v>0.96160000000000001</v>
      </c>
      <c r="J87" s="12">
        <v>4.3719999999999999</v>
      </c>
      <c r="K87" s="45" t="s">
        <v>736</v>
      </c>
      <c r="L87" s="9" t="str">
        <f t="shared" si="15"/>
        <v>Yes</v>
      </c>
    </row>
    <row r="88" spans="1:12" ht="25.5" x14ac:dyDescent="0.2">
      <c r="A88" s="46" t="s">
        <v>554</v>
      </c>
      <c r="B88" s="35" t="s">
        <v>213</v>
      </c>
      <c r="C88" s="47">
        <v>15592886</v>
      </c>
      <c r="D88" s="44" t="str">
        <f t="shared" si="12"/>
        <v>N/A</v>
      </c>
      <c r="E88" s="47">
        <v>20035677</v>
      </c>
      <c r="F88" s="44" t="str">
        <f t="shared" si="13"/>
        <v>N/A</v>
      </c>
      <c r="G88" s="47">
        <v>25356037</v>
      </c>
      <c r="H88" s="44" t="str">
        <f t="shared" si="14"/>
        <v>N/A</v>
      </c>
      <c r="I88" s="12">
        <v>28.49</v>
      </c>
      <c r="J88" s="12">
        <v>26.55</v>
      </c>
      <c r="K88" s="45" t="s">
        <v>736</v>
      </c>
      <c r="L88" s="9" t="str">
        <f t="shared" si="15"/>
        <v>Yes</v>
      </c>
    </row>
    <row r="89" spans="1:12" x14ac:dyDescent="0.2">
      <c r="A89" s="46" t="s">
        <v>555</v>
      </c>
      <c r="B89" s="35" t="s">
        <v>213</v>
      </c>
      <c r="C89" s="36">
        <v>36731</v>
      </c>
      <c r="D89" s="44" t="str">
        <f t="shared" si="12"/>
        <v>N/A</v>
      </c>
      <c r="E89" s="36">
        <v>45878</v>
      </c>
      <c r="F89" s="44" t="str">
        <f t="shared" si="13"/>
        <v>N/A</v>
      </c>
      <c r="G89" s="36">
        <v>42788</v>
      </c>
      <c r="H89" s="44" t="str">
        <f t="shared" si="14"/>
        <v>N/A</v>
      </c>
      <c r="I89" s="12">
        <v>24.9</v>
      </c>
      <c r="J89" s="12">
        <v>-6.74</v>
      </c>
      <c r="K89" s="45" t="s">
        <v>736</v>
      </c>
      <c r="L89" s="9" t="str">
        <f t="shared" si="15"/>
        <v>Yes</v>
      </c>
    </row>
    <row r="90" spans="1:12" x14ac:dyDescent="0.2">
      <c r="A90" s="46" t="s">
        <v>1309</v>
      </c>
      <c r="B90" s="35" t="s">
        <v>213</v>
      </c>
      <c r="C90" s="47">
        <v>424.51569518999997</v>
      </c>
      <c r="D90" s="44" t="str">
        <f t="shared" si="12"/>
        <v>N/A</v>
      </c>
      <c r="E90" s="47">
        <v>436.71644361</v>
      </c>
      <c r="F90" s="44" t="str">
        <f t="shared" si="13"/>
        <v>N/A</v>
      </c>
      <c r="G90" s="47">
        <v>592.59691969999994</v>
      </c>
      <c r="H90" s="44" t="str">
        <f t="shared" si="14"/>
        <v>N/A</v>
      </c>
      <c r="I90" s="12">
        <v>2.8740000000000001</v>
      </c>
      <c r="J90" s="12">
        <v>35.69</v>
      </c>
      <c r="K90" s="45" t="s">
        <v>736</v>
      </c>
      <c r="L90" s="9" t="str">
        <f t="shared" si="15"/>
        <v>No</v>
      </c>
    </row>
    <row r="91" spans="1:12" x14ac:dyDescent="0.2">
      <c r="A91" s="46" t="s">
        <v>556</v>
      </c>
      <c r="B91" s="35" t="s">
        <v>213</v>
      </c>
      <c r="C91" s="47">
        <v>3174798</v>
      </c>
      <c r="D91" s="44" t="str">
        <f t="shared" si="12"/>
        <v>N/A</v>
      </c>
      <c r="E91" s="47">
        <v>6578110</v>
      </c>
      <c r="F91" s="44" t="str">
        <f t="shared" si="13"/>
        <v>N/A</v>
      </c>
      <c r="G91" s="47">
        <v>5615018</v>
      </c>
      <c r="H91" s="44" t="str">
        <f t="shared" si="14"/>
        <v>N/A</v>
      </c>
      <c r="I91" s="12">
        <v>107.2</v>
      </c>
      <c r="J91" s="12">
        <v>-14.6</v>
      </c>
      <c r="K91" s="45" t="s">
        <v>736</v>
      </c>
      <c r="L91" s="9" t="str">
        <f t="shared" si="15"/>
        <v>Yes</v>
      </c>
    </row>
    <row r="92" spans="1:12" x14ac:dyDescent="0.2">
      <c r="A92" s="46" t="s">
        <v>557</v>
      </c>
      <c r="B92" s="35" t="s">
        <v>213</v>
      </c>
      <c r="C92" s="36">
        <v>8538</v>
      </c>
      <c r="D92" s="44" t="str">
        <f t="shared" si="12"/>
        <v>N/A</v>
      </c>
      <c r="E92" s="36">
        <v>13585</v>
      </c>
      <c r="F92" s="44" t="str">
        <f t="shared" si="13"/>
        <v>N/A</v>
      </c>
      <c r="G92" s="36">
        <v>12013</v>
      </c>
      <c r="H92" s="44" t="str">
        <f t="shared" si="14"/>
        <v>N/A</v>
      </c>
      <c r="I92" s="12">
        <v>59.11</v>
      </c>
      <c r="J92" s="12">
        <v>-11.6</v>
      </c>
      <c r="K92" s="45" t="s">
        <v>736</v>
      </c>
      <c r="L92" s="9" t="str">
        <f t="shared" si="15"/>
        <v>Yes</v>
      </c>
    </row>
    <row r="93" spans="1:12" x14ac:dyDescent="0.2">
      <c r="A93" s="46" t="s">
        <v>1310</v>
      </c>
      <c r="B93" s="35" t="s">
        <v>213</v>
      </c>
      <c r="C93" s="47">
        <v>371.84328883000001</v>
      </c>
      <c r="D93" s="44" t="str">
        <f t="shared" si="12"/>
        <v>N/A</v>
      </c>
      <c r="E93" s="47">
        <v>484.21862348000002</v>
      </c>
      <c r="F93" s="44" t="str">
        <f t="shared" si="13"/>
        <v>N/A</v>
      </c>
      <c r="G93" s="47">
        <v>467.41180387999998</v>
      </c>
      <c r="H93" s="44" t="str">
        <f t="shared" si="14"/>
        <v>N/A</v>
      </c>
      <c r="I93" s="12">
        <v>30.22</v>
      </c>
      <c r="J93" s="12">
        <v>-3.47</v>
      </c>
      <c r="K93" s="45" t="s">
        <v>736</v>
      </c>
      <c r="L93" s="9" t="str">
        <f t="shared" si="15"/>
        <v>Yes</v>
      </c>
    </row>
    <row r="94" spans="1:12" ht="25.5" x14ac:dyDescent="0.2">
      <c r="A94" s="46" t="s">
        <v>558</v>
      </c>
      <c r="B94" s="35" t="s">
        <v>213</v>
      </c>
      <c r="C94" s="47">
        <v>592198</v>
      </c>
      <c r="D94" s="44" t="str">
        <f t="shared" si="12"/>
        <v>N/A</v>
      </c>
      <c r="E94" s="47">
        <v>929785</v>
      </c>
      <c r="F94" s="44" t="str">
        <f t="shared" si="13"/>
        <v>N/A</v>
      </c>
      <c r="G94" s="47">
        <v>841427</v>
      </c>
      <c r="H94" s="44" t="str">
        <f t="shared" si="14"/>
        <v>N/A</v>
      </c>
      <c r="I94" s="12">
        <v>57.01</v>
      </c>
      <c r="J94" s="12">
        <v>-9.5</v>
      </c>
      <c r="K94" s="45" t="s">
        <v>736</v>
      </c>
      <c r="L94" s="9" t="str">
        <f t="shared" si="15"/>
        <v>Yes</v>
      </c>
    </row>
    <row r="95" spans="1:12" x14ac:dyDescent="0.2">
      <c r="A95" s="46" t="s">
        <v>559</v>
      </c>
      <c r="B95" s="35" t="s">
        <v>213</v>
      </c>
      <c r="C95" s="36">
        <v>7250</v>
      </c>
      <c r="D95" s="44" t="str">
        <f t="shared" si="12"/>
        <v>N/A</v>
      </c>
      <c r="E95" s="36">
        <v>11426</v>
      </c>
      <c r="F95" s="44" t="str">
        <f t="shared" si="13"/>
        <v>N/A</v>
      </c>
      <c r="G95" s="36">
        <v>10188</v>
      </c>
      <c r="H95" s="44" t="str">
        <f t="shared" si="14"/>
        <v>N/A</v>
      </c>
      <c r="I95" s="12">
        <v>57.6</v>
      </c>
      <c r="J95" s="12">
        <v>-10.8</v>
      </c>
      <c r="K95" s="45" t="s">
        <v>736</v>
      </c>
      <c r="L95" s="9" t="str">
        <f t="shared" si="15"/>
        <v>Yes</v>
      </c>
    </row>
    <row r="96" spans="1:12" ht="25.5" x14ac:dyDescent="0.2">
      <c r="A96" s="46" t="s">
        <v>1311</v>
      </c>
      <c r="B96" s="35" t="s">
        <v>213</v>
      </c>
      <c r="C96" s="47">
        <v>81.682482758999996</v>
      </c>
      <c r="D96" s="44" t="str">
        <f t="shared" si="12"/>
        <v>N/A</v>
      </c>
      <c r="E96" s="47">
        <v>81.374496762000007</v>
      </c>
      <c r="F96" s="44" t="str">
        <f t="shared" si="13"/>
        <v>N/A</v>
      </c>
      <c r="G96" s="47">
        <v>82.590007851999999</v>
      </c>
      <c r="H96" s="44" t="str">
        <f t="shared" si="14"/>
        <v>N/A</v>
      </c>
      <c r="I96" s="12">
        <v>-0.377</v>
      </c>
      <c r="J96" s="12">
        <v>1.494</v>
      </c>
      <c r="K96" s="45" t="s">
        <v>736</v>
      </c>
      <c r="L96" s="9" t="str">
        <f t="shared" si="15"/>
        <v>Yes</v>
      </c>
    </row>
    <row r="97" spans="1:12" ht="25.5" x14ac:dyDescent="0.2">
      <c r="A97" s="46" t="s">
        <v>560</v>
      </c>
      <c r="B97" s="35" t="s">
        <v>213</v>
      </c>
      <c r="C97" s="47">
        <v>20252264</v>
      </c>
      <c r="D97" s="44" t="str">
        <f t="shared" si="12"/>
        <v>N/A</v>
      </c>
      <c r="E97" s="47">
        <v>18791678</v>
      </c>
      <c r="F97" s="44" t="str">
        <f t="shared" si="13"/>
        <v>N/A</v>
      </c>
      <c r="G97" s="47">
        <v>17981469</v>
      </c>
      <c r="H97" s="44" t="str">
        <f t="shared" si="14"/>
        <v>N/A</v>
      </c>
      <c r="I97" s="12">
        <v>-7.21</v>
      </c>
      <c r="J97" s="12">
        <v>-4.3099999999999996</v>
      </c>
      <c r="K97" s="45" t="s">
        <v>736</v>
      </c>
      <c r="L97" s="9" t="str">
        <f t="shared" si="15"/>
        <v>Yes</v>
      </c>
    </row>
    <row r="98" spans="1:12" x14ac:dyDescent="0.2">
      <c r="A98" s="46" t="s">
        <v>561</v>
      </c>
      <c r="B98" s="35" t="s">
        <v>213</v>
      </c>
      <c r="C98" s="36">
        <v>16452</v>
      </c>
      <c r="D98" s="44" t="str">
        <f t="shared" si="12"/>
        <v>N/A</v>
      </c>
      <c r="E98" s="36">
        <v>15440</v>
      </c>
      <c r="F98" s="44" t="str">
        <f t="shared" si="13"/>
        <v>N/A</v>
      </c>
      <c r="G98" s="36">
        <v>13537</v>
      </c>
      <c r="H98" s="44" t="str">
        <f t="shared" si="14"/>
        <v>N/A</v>
      </c>
      <c r="I98" s="12">
        <v>-6.15</v>
      </c>
      <c r="J98" s="12">
        <v>-12.3</v>
      </c>
      <c r="K98" s="45" t="s">
        <v>736</v>
      </c>
      <c r="L98" s="9" t="str">
        <f t="shared" si="15"/>
        <v>Yes</v>
      </c>
    </row>
    <row r="99" spans="1:12" x14ac:dyDescent="0.2">
      <c r="A99" s="46" t="s">
        <v>1312</v>
      </c>
      <c r="B99" s="35" t="s">
        <v>213</v>
      </c>
      <c r="C99" s="47">
        <v>1230.9910041000001</v>
      </c>
      <c r="D99" s="44" t="str">
        <f t="shared" si="12"/>
        <v>N/A</v>
      </c>
      <c r="E99" s="47">
        <v>1217.0775907</v>
      </c>
      <c r="F99" s="44" t="str">
        <f t="shared" si="13"/>
        <v>N/A</v>
      </c>
      <c r="G99" s="47">
        <v>1328.3200856999999</v>
      </c>
      <c r="H99" s="44" t="str">
        <f t="shared" si="14"/>
        <v>N/A</v>
      </c>
      <c r="I99" s="12">
        <v>-1.1299999999999999</v>
      </c>
      <c r="J99" s="12">
        <v>9.14</v>
      </c>
      <c r="K99" s="45" t="s">
        <v>736</v>
      </c>
      <c r="L99" s="9" t="str">
        <f t="shared" si="15"/>
        <v>Yes</v>
      </c>
    </row>
    <row r="100" spans="1:12" x14ac:dyDescent="0.2">
      <c r="A100" s="46" t="s">
        <v>562</v>
      </c>
      <c r="B100" s="35" t="s">
        <v>213</v>
      </c>
      <c r="C100" s="47">
        <v>7425272</v>
      </c>
      <c r="D100" s="44" t="str">
        <f t="shared" si="12"/>
        <v>N/A</v>
      </c>
      <c r="E100" s="47">
        <v>12910137</v>
      </c>
      <c r="F100" s="44" t="str">
        <f t="shared" si="13"/>
        <v>N/A</v>
      </c>
      <c r="G100" s="47">
        <v>13094292</v>
      </c>
      <c r="H100" s="44" t="str">
        <f t="shared" si="14"/>
        <v>N/A</v>
      </c>
      <c r="I100" s="12">
        <v>73.87</v>
      </c>
      <c r="J100" s="12">
        <v>1.4259999999999999</v>
      </c>
      <c r="K100" s="45" t="s">
        <v>736</v>
      </c>
      <c r="L100" s="9" t="str">
        <f t="shared" si="15"/>
        <v>Yes</v>
      </c>
    </row>
    <row r="101" spans="1:12" x14ac:dyDescent="0.2">
      <c r="A101" s="46" t="s">
        <v>563</v>
      </c>
      <c r="B101" s="35" t="s">
        <v>213</v>
      </c>
      <c r="C101" s="36">
        <v>22309</v>
      </c>
      <c r="D101" s="44" t="str">
        <f t="shared" si="12"/>
        <v>N/A</v>
      </c>
      <c r="E101" s="36">
        <v>29127</v>
      </c>
      <c r="F101" s="44" t="str">
        <f t="shared" si="13"/>
        <v>N/A</v>
      </c>
      <c r="G101" s="36">
        <v>29353</v>
      </c>
      <c r="H101" s="44" t="str">
        <f t="shared" si="14"/>
        <v>N/A</v>
      </c>
      <c r="I101" s="12">
        <v>30.56</v>
      </c>
      <c r="J101" s="12">
        <v>0.77590000000000003</v>
      </c>
      <c r="K101" s="45" t="s">
        <v>736</v>
      </c>
      <c r="L101" s="9" t="str">
        <f t="shared" si="15"/>
        <v>Yes</v>
      </c>
    </row>
    <row r="102" spans="1:12" x14ac:dyDescent="0.2">
      <c r="A102" s="46" t="s">
        <v>1313</v>
      </c>
      <c r="B102" s="35" t="s">
        <v>213</v>
      </c>
      <c r="C102" s="47">
        <v>332.83750952999998</v>
      </c>
      <c r="D102" s="44" t="str">
        <f t="shared" si="12"/>
        <v>N/A</v>
      </c>
      <c r="E102" s="47">
        <v>443.23606962999997</v>
      </c>
      <c r="F102" s="44" t="str">
        <f t="shared" si="13"/>
        <v>N/A</v>
      </c>
      <c r="G102" s="47">
        <v>446.09723027000001</v>
      </c>
      <c r="H102" s="44" t="str">
        <f t="shared" si="14"/>
        <v>N/A</v>
      </c>
      <c r="I102" s="12">
        <v>33.17</v>
      </c>
      <c r="J102" s="12">
        <v>0.64549999999999996</v>
      </c>
      <c r="K102" s="45" t="s">
        <v>736</v>
      </c>
      <c r="L102" s="9" t="str">
        <f t="shared" si="15"/>
        <v>Yes</v>
      </c>
    </row>
    <row r="103" spans="1:12" ht="25.5" x14ac:dyDescent="0.2">
      <c r="A103" s="46" t="s">
        <v>564</v>
      </c>
      <c r="B103" s="35" t="s">
        <v>213</v>
      </c>
      <c r="C103" s="47">
        <v>1772601</v>
      </c>
      <c r="D103" s="44" t="str">
        <f t="shared" si="12"/>
        <v>N/A</v>
      </c>
      <c r="E103" s="47">
        <v>1202758</v>
      </c>
      <c r="F103" s="44" t="str">
        <f t="shared" si="13"/>
        <v>N/A</v>
      </c>
      <c r="G103" s="47">
        <v>927550</v>
      </c>
      <c r="H103" s="44" t="str">
        <f t="shared" si="14"/>
        <v>N/A</v>
      </c>
      <c r="I103" s="12">
        <v>-32.1</v>
      </c>
      <c r="J103" s="12">
        <v>-22.9</v>
      </c>
      <c r="K103" s="45" t="s">
        <v>736</v>
      </c>
      <c r="L103" s="9" t="str">
        <f t="shared" si="15"/>
        <v>Yes</v>
      </c>
    </row>
    <row r="104" spans="1:12" x14ac:dyDescent="0.2">
      <c r="A104" s="46" t="s">
        <v>565</v>
      </c>
      <c r="B104" s="35" t="s">
        <v>213</v>
      </c>
      <c r="C104" s="36">
        <v>798</v>
      </c>
      <c r="D104" s="44" t="str">
        <f t="shared" si="12"/>
        <v>N/A</v>
      </c>
      <c r="E104" s="36">
        <v>723</v>
      </c>
      <c r="F104" s="44" t="str">
        <f t="shared" si="13"/>
        <v>N/A</v>
      </c>
      <c r="G104" s="36">
        <v>583</v>
      </c>
      <c r="H104" s="44" t="str">
        <f t="shared" si="14"/>
        <v>N/A</v>
      </c>
      <c r="I104" s="12">
        <v>-9.4</v>
      </c>
      <c r="J104" s="12">
        <v>-19.399999999999999</v>
      </c>
      <c r="K104" s="45" t="s">
        <v>736</v>
      </c>
      <c r="L104" s="9" t="str">
        <f t="shared" si="15"/>
        <v>Yes</v>
      </c>
    </row>
    <row r="105" spans="1:12" ht="25.5" x14ac:dyDescent="0.2">
      <c r="A105" s="46" t="s">
        <v>1314</v>
      </c>
      <c r="B105" s="35" t="s">
        <v>213</v>
      </c>
      <c r="C105" s="47">
        <v>2221.3045112999998</v>
      </c>
      <c r="D105" s="44" t="str">
        <f t="shared" si="12"/>
        <v>N/A</v>
      </c>
      <c r="E105" s="47">
        <v>1663.5656985000001</v>
      </c>
      <c r="F105" s="44" t="str">
        <f t="shared" si="13"/>
        <v>N/A</v>
      </c>
      <c r="G105" s="47">
        <v>1590.9948542</v>
      </c>
      <c r="H105" s="44" t="str">
        <f t="shared" si="14"/>
        <v>N/A</v>
      </c>
      <c r="I105" s="12">
        <v>-25.1</v>
      </c>
      <c r="J105" s="12">
        <v>-4.3600000000000003</v>
      </c>
      <c r="K105" s="45" t="s">
        <v>736</v>
      </c>
      <c r="L105" s="9" t="str">
        <f t="shared" si="15"/>
        <v>Yes</v>
      </c>
    </row>
    <row r="106" spans="1:12" ht="25.5" x14ac:dyDescent="0.2">
      <c r="A106" s="46" t="s">
        <v>566</v>
      </c>
      <c r="B106" s="35" t="s">
        <v>213</v>
      </c>
      <c r="C106" s="47">
        <v>16024978</v>
      </c>
      <c r="D106" s="44" t="str">
        <f t="shared" si="12"/>
        <v>N/A</v>
      </c>
      <c r="E106" s="47">
        <v>19425989</v>
      </c>
      <c r="F106" s="44" t="str">
        <f t="shared" si="13"/>
        <v>N/A</v>
      </c>
      <c r="G106" s="47">
        <v>19550795</v>
      </c>
      <c r="H106" s="44" t="str">
        <f t="shared" si="14"/>
        <v>N/A</v>
      </c>
      <c r="I106" s="12">
        <v>21.22</v>
      </c>
      <c r="J106" s="12">
        <v>0.64249999999999996</v>
      </c>
      <c r="K106" s="45" t="s">
        <v>736</v>
      </c>
      <c r="L106" s="9" t="str">
        <f t="shared" si="15"/>
        <v>Yes</v>
      </c>
    </row>
    <row r="107" spans="1:12" x14ac:dyDescent="0.2">
      <c r="A107" s="46" t="s">
        <v>567</v>
      </c>
      <c r="B107" s="35" t="s">
        <v>213</v>
      </c>
      <c r="C107" s="36">
        <v>32738</v>
      </c>
      <c r="D107" s="44" t="str">
        <f t="shared" si="12"/>
        <v>N/A</v>
      </c>
      <c r="E107" s="36">
        <v>41640</v>
      </c>
      <c r="F107" s="44" t="str">
        <f t="shared" si="13"/>
        <v>N/A</v>
      </c>
      <c r="G107" s="36">
        <v>39156</v>
      </c>
      <c r="H107" s="44" t="str">
        <f t="shared" si="14"/>
        <v>N/A</v>
      </c>
      <c r="I107" s="12">
        <v>27.19</v>
      </c>
      <c r="J107" s="12">
        <v>-5.97</v>
      </c>
      <c r="K107" s="45" t="s">
        <v>736</v>
      </c>
      <c r="L107" s="9" t="str">
        <f t="shared" si="15"/>
        <v>Yes</v>
      </c>
    </row>
    <row r="108" spans="1:12" x14ac:dyDescent="0.2">
      <c r="A108" s="46" t="s">
        <v>1315</v>
      </c>
      <c r="B108" s="35" t="s">
        <v>213</v>
      </c>
      <c r="C108" s="47">
        <v>489.49166107000002</v>
      </c>
      <c r="D108" s="44" t="str">
        <f t="shared" si="12"/>
        <v>N/A</v>
      </c>
      <c r="E108" s="47">
        <v>466.52231028</v>
      </c>
      <c r="F108" s="44" t="str">
        <f t="shared" si="13"/>
        <v>N/A</v>
      </c>
      <c r="G108" s="47">
        <v>499.30521504000001</v>
      </c>
      <c r="H108" s="44" t="str">
        <f t="shared" si="14"/>
        <v>N/A</v>
      </c>
      <c r="I108" s="12">
        <v>-4.6900000000000004</v>
      </c>
      <c r="J108" s="12">
        <v>7.0270000000000001</v>
      </c>
      <c r="K108" s="45" t="s">
        <v>736</v>
      </c>
      <c r="L108" s="9" t="str">
        <f t="shared" si="15"/>
        <v>Yes</v>
      </c>
    </row>
    <row r="109" spans="1:12" x14ac:dyDescent="0.2">
      <c r="A109" s="46" t="s">
        <v>568</v>
      </c>
      <c r="B109" s="35" t="s">
        <v>213</v>
      </c>
      <c r="C109" s="47">
        <v>64297665</v>
      </c>
      <c r="D109" s="44" t="str">
        <f t="shared" si="12"/>
        <v>N/A</v>
      </c>
      <c r="E109" s="47">
        <v>97500942</v>
      </c>
      <c r="F109" s="44" t="str">
        <f t="shared" si="13"/>
        <v>N/A</v>
      </c>
      <c r="G109" s="47">
        <v>91639023</v>
      </c>
      <c r="H109" s="44" t="str">
        <f t="shared" si="14"/>
        <v>N/A</v>
      </c>
      <c r="I109" s="12">
        <v>51.64</v>
      </c>
      <c r="J109" s="12">
        <v>-6.01</v>
      </c>
      <c r="K109" s="45" t="s">
        <v>736</v>
      </c>
      <c r="L109" s="9" t="str">
        <f t="shared" si="15"/>
        <v>Yes</v>
      </c>
    </row>
    <row r="110" spans="1:12" x14ac:dyDescent="0.2">
      <c r="A110" s="46" t="s">
        <v>569</v>
      </c>
      <c r="B110" s="35" t="s">
        <v>213</v>
      </c>
      <c r="C110" s="36">
        <v>39966</v>
      </c>
      <c r="D110" s="44" t="str">
        <f t="shared" si="12"/>
        <v>N/A</v>
      </c>
      <c r="E110" s="36">
        <v>50456</v>
      </c>
      <c r="F110" s="44" t="str">
        <f t="shared" si="13"/>
        <v>N/A</v>
      </c>
      <c r="G110" s="36">
        <v>45558</v>
      </c>
      <c r="H110" s="44" t="str">
        <f t="shared" si="14"/>
        <v>N/A</v>
      </c>
      <c r="I110" s="12">
        <v>26.25</v>
      </c>
      <c r="J110" s="12">
        <v>-9.7100000000000009</v>
      </c>
      <c r="K110" s="45" t="s">
        <v>736</v>
      </c>
      <c r="L110" s="9" t="str">
        <f t="shared" si="15"/>
        <v>Yes</v>
      </c>
    </row>
    <row r="111" spans="1:12" x14ac:dyDescent="0.2">
      <c r="A111" s="46" t="s">
        <v>1316</v>
      </c>
      <c r="B111" s="35" t="s">
        <v>213</v>
      </c>
      <c r="C111" s="47">
        <v>1608.8091127</v>
      </c>
      <c r="D111" s="44" t="str">
        <f t="shared" si="12"/>
        <v>N/A</v>
      </c>
      <c r="E111" s="47">
        <v>1932.3953939999999</v>
      </c>
      <c r="F111" s="44" t="str">
        <f t="shared" si="13"/>
        <v>N/A</v>
      </c>
      <c r="G111" s="47">
        <v>2011.4803767000001</v>
      </c>
      <c r="H111" s="44" t="str">
        <f t="shared" si="14"/>
        <v>N/A</v>
      </c>
      <c r="I111" s="12">
        <v>20.11</v>
      </c>
      <c r="J111" s="12">
        <v>4.093</v>
      </c>
      <c r="K111" s="45" t="s">
        <v>736</v>
      </c>
      <c r="L111" s="9" t="str">
        <f t="shared" si="15"/>
        <v>Yes</v>
      </c>
    </row>
    <row r="112" spans="1:12" ht="25.5" x14ac:dyDescent="0.2">
      <c r="A112" s="46" t="s">
        <v>570</v>
      </c>
      <c r="B112" s="35" t="s">
        <v>213</v>
      </c>
      <c r="C112" s="47">
        <v>3532084</v>
      </c>
      <c r="D112" s="44" t="str">
        <f t="shared" si="12"/>
        <v>N/A</v>
      </c>
      <c r="E112" s="47">
        <v>1045525</v>
      </c>
      <c r="F112" s="44" t="str">
        <f t="shared" si="13"/>
        <v>N/A</v>
      </c>
      <c r="G112" s="47">
        <v>1242065</v>
      </c>
      <c r="H112" s="44" t="str">
        <f t="shared" si="14"/>
        <v>N/A</v>
      </c>
      <c r="I112" s="12">
        <v>-70.400000000000006</v>
      </c>
      <c r="J112" s="12">
        <v>18.8</v>
      </c>
      <c r="K112" s="45" t="s">
        <v>736</v>
      </c>
      <c r="L112" s="9" t="str">
        <f t="shared" si="15"/>
        <v>Yes</v>
      </c>
    </row>
    <row r="113" spans="1:12" x14ac:dyDescent="0.2">
      <c r="A113" s="46" t="s">
        <v>571</v>
      </c>
      <c r="B113" s="35" t="s">
        <v>213</v>
      </c>
      <c r="C113" s="36">
        <v>1403</v>
      </c>
      <c r="D113" s="44" t="str">
        <f t="shared" si="12"/>
        <v>N/A</v>
      </c>
      <c r="E113" s="36">
        <v>1457</v>
      </c>
      <c r="F113" s="44" t="str">
        <f t="shared" si="13"/>
        <v>N/A</v>
      </c>
      <c r="G113" s="36">
        <v>1231</v>
      </c>
      <c r="H113" s="44" t="str">
        <f t="shared" si="14"/>
        <v>N/A</v>
      </c>
      <c r="I113" s="12">
        <v>3.8490000000000002</v>
      </c>
      <c r="J113" s="12">
        <v>-15.5</v>
      </c>
      <c r="K113" s="45" t="s">
        <v>736</v>
      </c>
      <c r="L113" s="9" t="str">
        <f t="shared" si="15"/>
        <v>Yes</v>
      </c>
    </row>
    <row r="114" spans="1:12" ht="25.5" x14ac:dyDescent="0.2">
      <c r="A114" s="46" t="s">
        <v>1317</v>
      </c>
      <c r="B114" s="35" t="s">
        <v>213</v>
      </c>
      <c r="C114" s="47">
        <v>2517.5224518999999</v>
      </c>
      <c r="D114" s="44" t="str">
        <f t="shared" si="12"/>
        <v>N/A</v>
      </c>
      <c r="E114" s="47">
        <v>717.58750857999996</v>
      </c>
      <c r="F114" s="44" t="str">
        <f t="shared" si="13"/>
        <v>N/A</v>
      </c>
      <c r="G114" s="47">
        <v>1008.9886271</v>
      </c>
      <c r="H114" s="44" t="str">
        <f t="shared" si="14"/>
        <v>N/A</v>
      </c>
      <c r="I114" s="12">
        <v>-71.5</v>
      </c>
      <c r="J114" s="12">
        <v>40.61</v>
      </c>
      <c r="K114" s="45" t="s">
        <v>736</v>
      </c>
      <c r="L114" s="9" t="str">
        <f t="shared" si="15"/>
        <v>No</v>
      </c>
    </row>
    <row r="115" spans="1:12" ht="25.5" x14ac:dyDescent="0.2">
      <c r="A115" s="46" t="s">
        <v>572</v>
      </c>
      <c r="B115" s="35" t="s">
        <v>213</v>
      </c>
      <c r="C115" s="47">
        <v>1314698</v>
      </c>
      <c r="D115" s="44" t="str">
        <f t="shared" si="12"/>
        <v>N/A</v>
      </c>
      <c r="E115" s="47">
        <v>1302915</v>
      </c>
      <c r="F115" s="44" t="str">
        <f t="shared" si="13"/>
        <v>N/A</v>
      </c>
      <c r="G115" s="47">
        <v>1245372</v>
      </c>
      <c r="H115" s="44" t="str">
        <f t="shared" si="14"/>
        <v>N/A</v>
      </c>
      <c r="I115" s="12">
        <v>-0.89600000000000002</v>
      </c>
      <c r="J115" s="12">
        <v>-4.42</v>
      </c>
      <c r="K115" s="45" t="s">
        <v>736</v>
      </c>
      <c r="L115" s="9" t="str">
        <f t="shared" si="15"/>
        <v>Yes</v>
      </c>
    </row>
    <row r="116" spans="1:12" x14ac:dyDescent="0.2">
      <c r="A116" s="3" t="s">
        <v>573</v>
      </c>
      <c r="B116" s="35" t="s">
        <v>213</v>
      </c>
      <c r="C116" s="36">
        <v>5385</v>
      </c>
      <c r="D116" s="44" t="str">
        <f t="shared" si="12"/>
        <v>N/A</v>
      </c>
      <c r="E116" s="36">
        <v>7334</v>
      </c>
      <c r="F116" s="44" t="str">
        <f t="shared" si="13"/>
        <v>N/A</v>
      </c>
      <c r="G116" s="36">
        <v>7331</v>
      </c>
      <c r="H116" s="44" t="str">
        <f t="shared" si="14"/>
        <v>N/A</v>
      </c>
      <c r="I116" s="12">
        <v>36.19</v>
      </c>
      <c r="J116" s="12">
        <v>-4.1000000000000002E-2</v>
      </c>
      <c r="K116" s="45" t="s">
        <v>736</v>
      </c>
      <c r="L116" s="9" t="str">
        <f t="shared" si="15"/>
        <v>Yes</v>
      </c>
    </row>
    <row r="117" spans="1:12" ht="25.5" x14ac:dyDescent="0.2">
      <c r="A117" s="3" t="s">
        <v>1318</v>
      </c>
      <c r="B117" s="35" t="s">
        <v>213</v>
      </c>
      <c r="C117" s="47">
        <v>244.14076137000001</v>
      </c>
      <c r="D117" s="44" t="str">
        <f t="shared" si="12"/>
        <v>N/A</v>
      </c>
      <c r="E117" s="47">
        <v>177.65407690000001</v>
      </c>
      <c r="F117" s="44" t="str">
        <f t="shared" si="13"/>
        <v>N/A</v>
      </c>
      <c r="G117" s="47">
        <v>169.87750647999999</v>
      </c>
      <c r="H117" s="44" t="str">
        <f t="shared" si="14"/>
        <v>N/A</v>
      </c>
      <c r="I117" s="12">
        <v>-27.2</v>
      </c>
      <c r="J117" s="12">
        <v>-4.38</v>
      </c>
      <c r="K117" s="45" t="s">
        <v>736</v>
      </c>
      <c r="L117" s="9" t="str">
        <f t="shared" si="15"/>
        <v>Yes</v>
      </c>
    </row>
    <row r="118" spans="1:12" ht="25.5" x14ac:dyDescent="0.2">
      <c r="A118" s="4" t="s">
        <v>574</v>
      </c>
      <c r="B118" s="35" t="s">
        <v>213</v>
      </c>
      <c r="C118" s="47">
        <v>1411415</v>
      </c>
      <c r="D118" s="44" t="str">
        <f t="shared" si="12"/>
        <v>N/A</v>
      </c>
      <c r="E118" s="47">
        <v>961842</v>
      </c>
      <c r="F118" s="44" t="str">
        <f t="shared" si="13"/>
        <v>N/A</v>
      </c>
      <c r="G118" s="47">
        <v>840123</v>
      </c>
      <c r="H118" s="44" t="str">
        <f t="shared" si="14"/>
        <v>N/A</v>
      </c>
      <c r="I118" s="12">
        <v>-31.9</v>
      </c>
      <c r="J118" s="12">
        <v>-12.7</v>
      </c>
      <c r="K118" s="45" t="s">
        <v>736</v>
      </c>
      <c r="L118" s="9" t="str">
        <f t="shared" si="15"/>
        <v>Yes</v>
      </c>
    </row>
    <row r="119" spans="1:12" x14ac:dyDescent="0.2">
      <c r="A119" s="4" t="s">
        <v>575</v>
      </c>
      <c r="B119" s="35" t="s">
        <v>213</v>
      </c>
      <c r="C119" s="36">
        <v>347</v>
      </c>
      <c r="D119" s="44" t="str">
        <f t="shared" si="12"/>
        <v>N/A</v>
      </c>
      <c r="E119" s="36">
        <v>202</v>
      </c>
      <c r="F119" s="44" t="str">
        <f t="shared" si="13"/>
        <v>N/A</v>
      </c>
      <c r="G119" s="36">
        <v>152</v>
      </c>
      <c r="H119" s="44" t="str">
        <f t="shared" si="14"/>
        <v>N/A</v>
      </c>
      <c r="I119" s="12">
        <v>-41.8</v>
      </c>
      <c r="J119" s="12">
        <v>-24.8</v>
      </c>
      <c r="K119" s="45" t="s">
        <v>736</v>
      </c>
      <c r="L119" s="9" t="str">
        <f t="shared" si="15"/>
        <v>Yes</v>
      </c>
    </row>
    <row r="120" spans="1:12" ht="25.5" x14ac:dyDescent="0.2">
      <c r="A120" s="4" t="s">
        <v>1319</v>
      </c>
      <c r="B120" s="35" t="s">
        <v>213</v>
      </c>
      <c r="C120" s="47">
        <v>4067.4783861999999</v>
      </c>
      <c r="D120" s="44" t="str">
        <f t="shared" si="12"/>
        <v>N/A</v>
      </c>
      <c r="E120" s="47">
        <v>4761.5940594000003</v>
      </c>
      <c r="F120" s="44" t="str">
        <f t="shared" si="13"/>
        <v>N/A</v>
      </c>
      <c r="G120" s="47">
        <v>5527.125</v>
      </c>
      <c r="H120" s="44" t="str">
        <f t="shared" si="14"/>
        <v>N/A</v>
      </c>
      <c r="I120" s="12">
        <v>17.07</v>
      </c>
      <c r="J120" s="12">
        <v>16.079999999999998</v>
      </c>
      <c r="K120" s="45" t="s">
        <v>736</v>
      </c>
      <c r="L120" s="9" t="str">
        <f t="shared" si="15"/>
        <v>Yes</v>
      </c>
    </row>
    <row r="121" spans="1:12" ht="25.5" x14ac:dyDescent="0.2">
      <c r="A121" s="4" t="s">
        <v>576</v>
      </c>
      <c r="B121" s="35" t="s">
        <v>213</v>
      </c>
      <c r="C121" s="47">
        <v>221142</v>
      </c>
      <c r="D121" s="44" t="str">
        <f t="shared" si="12"/>
        <v>N/A</v>
      </c>
      <c r="E121" s="47">
        <v>64517</v>
      </c>
      <c r="F121" s="44" t="str">
        <f t="shared" si="13"/>
        <v>N/A</v>
      </c>
      <c r="G121" s="47">
        <v>23550</v>
      </c>
      <c r="H121" s="44" t="str">
        <f t="shared" si="14"/>
        <v>N/A</v>
      </c>
      <c r="I121" s="12">
        <v>-70.8</v>
      </c>
      <c r="J121" s="12">
        <v>-63.5</v>
      </c>
      <c r="K121" s="45" t="s">
        <v>736</v>
      </c>
      <c r="L121" s="9" t="str">
        <f t="shared" si="15"/>
        <v>No</v>
      </c>
    </row>
    <row r="122" spans="1:12" ht="25.5" x14ac:dyDescent="0.2">
      <c r="A122" s="4" t="s">
        <v>577</v>
      </c>
      <c r="B122" s="35" t="s">
        <v>213</v>
      </c>
      <c r="C122" s="36">
        <v>261</v>
      </c>
      <c r="D122" s="44" t="str">
        <f t="shared" si="12"/>
        <v>N/A</v>
      </c>
      <c r="E122" s="36">
        <v>144</v>
      </c>
      <c r="F122" s="44" t="str">
        <f t="shared" si="13"/>
        <v>N/A</v>
      </c>
      <c r="G122" s="36">
        <v>78</v>
      </c>
      <c r="H122" s="44" t="str">
        <f t="shared" si="14"/>
        <v>N/A</v>
      </c>
      <c r="I122" s="12">
        <v>-44.8</v>
      </c>
      <c r="J122" s="12">
        <v>-45.8</v>
      </c>
      <c r="K122" s="45" t="s">
        <v>736</v>
      </c>
      <c r="L122" s="9" t="str">
        <f t="shared" si="15"/>
        <v>No</v>
      </c>
    </row>
    <row r="123" spans="1:12" ht="25.5" x14ac:dyDescent="0.2">
      <c r="A123" s="4" t="s">
        <v>1320</v>
      </c>
      <c r="B123" s="35" t="s">
        <v>213</v>
      </c>
      <c r="C123" s="47">
        <v>847.28735631999996</v>
      </c>
      <c r="D123" s="44" t="str">
        <f t="shared" si="12"/>
        <v>N/A</v>
      </c>
      <c r="E123" s="47">
        <v>448.03472221999999</v>
      </c>
      <c r="F123" s="44" t="str">
        <f t="shared" si="13"/>
        <v>N/A</v>
      </c>
      <c r="G123" s="47">
        <v>301.92307692000003</v>
      </c>
      <c r="H123" s="44" t="str">
        <f t="shared" si="14"/>
        <v>N/A</v>
      </c>
      <c r="I123" s="12">
        <v>-47.1</v>
      </c>
      <c r="J123" s="12">
        <v>-32.6</v>
      </c>
      <c r="K123" s="45" t="s">
        <v>736</v>
      </c>
      <c r="L123" s="9" t="str">
        <f t="shared" si="15"/>
        <v>No</v>
      </c>
    </row>
    <row r="124" spans="1:12" ht="25.5" x14ac:dyDescent="0.2">
      <c r="A124" s="4" t="s">
        <v>578</v>
      </c>
      <c r="B124" s="35" t="s">
        <v>213</v>
      </c>
      <c r="C124" s="47">
        <v>4653110</v>
      </c>
      <c r="D124" s="44" t="str">
        <f t="shared" si="12"/>
        <v>N/A</v>
      </c>
      <c r="E124" s="47">
        <v>2535408</v>
      </c>
      <c r="F124" s="44" t="str">
        <f t="shared" si="13"/>
        <v>N/A</v>
      </c>
      <c r="G124" s="47">
        <v>5969169</v>
      </c>
      <c r="H124" s="44" t="str">
        <f t="shared" si="14"/>
        <v>N/A</v>
      </c>
      <c r="I124" s="12">
        <v>-45.5</v>
      </c>
      <c r="J124" s="12">
        <v>135.4</v>
      </c>
      <c r="K124" s="45" t="s">
        <v>736</v>
      </c>
      <c r="L124" s="9" t="str">
        <f t="shared" si="15"/>
        <v>No</v>
      </c>
    </row>
    <row r="125" spans="1:12" x14ac:dyDescent="0.2">
      <c r="A125" s="2" t="s">
        <v>579</v>
      </c>
      <c r="B125" s="35" t="s">
        <v>213</v>
      </c>
      <c r="C125" s="36">
        <v>1336</v>
      </c>
      <c r="D125" s="44" t="str">
        <f t="shared" si="12"/>
        <v>N/A</v>
      </c>
      <c r="E125" s="36">
        <v>1042</v>
      </c>
      <c r="F125" s="44" t="str">
        <f t="shared" si="13"/>
        <v>N/A</v>
      </c>
      <c r="G125" s="36">
        <v>2686</v>
      </c>
      <c r="H125" s="44" t="str">
        <f t="shared" si="14"/>
        <v>N/A</v>
      </c>
      <c r="I125" s="12">
        <v>-22</v>
      </c>
      <c r="J125" s="12">
        <v>157.80000000000001</v>
      </c>
      <c r="K125" s="45" t="s">
        <v>736</v>
      </c>
      <c r="L125" s="9" t="str">
        <f t="shared" si="15"/>
        <v>No</v>
      </c>
    </row>
    <row r="126" spans="1:12" ht="25.5" x14ac:dyDescent="0.2">
      <c r="A126" s="2" t="s">
        <v>1321</v>
      </c>
      <c r="B126" s="35" t="s">
        <v>213</v>
      </c>
      <c r="C126" s="47">
        <v>3482.8667664999998</v>
      </c>
      <c r="D126" s="44" t="str">
        <f t="shared" si="12"/>
        <v>N/A</v>
      </c>
      <c r="E126" s="47">
        <v>2433.2130517999999</v>
      </c>
      <c r="F126" s="44" t="str">
        <f t="shared" si="13"/>
        <v>N/A</v>
      </c>
      <c r="G126" s="47">
        <v>2222.3265077999999</v>
      </c>
      <c r="H126" s="44" t="str">
        <f t="shared" si="14"/>
        <v>N/A</v>
      </c>
      <c r="I126" s="12">
        <v>-30.1</v>
      </c>
      <c r="J126" s="12">
        <v>-8.67</v>
      </c>
      <c r="K126" s="45" t="s">
        <v>736</v>
      </c>
      <c r="L126" s="9" t="str">
        <f t="shared" si="15"/>
        <v>Yes</v>
      </c>
    </row>
    <row r="127" spans="1:12" ht="25.5" x14ac:dyDescent="0.2">
      <c r="A127" s="2" t="s">
        <v>580</v>
      </c>
      <c r="B127" s="35" t="s">
        <v>213</v>
      </c>
      <c r="C127" s="47">
        <v>0</v>
      </c>
      <c r="D127" s="44" t="str">
        <f t="shared" si="12"/>
        <v>N/A</v>
      </c>
      <c r="E127" s="47">
        <v>0</v>
      </c>
      <c r="F127" s="44" t="str">
        <f t="shared" si="13"/>
        <v>N/A</v>
      </c>
      <c r="G127" s="47">
        <v>0</v>
      </c>
      <c r="H127" s="44" t="str">
        <f t="shared" si="14"/>
        <v>N/A</v>
      </c>
      <c r="I127" s="12" t="s">
        <v>1745</v>
      </c>
      <c r="J127" s="12" t="s">
        <v>1745</v>
      </c>
      <c r="K127" s="45" t="s">
        <v>736</v>
      </c>
      <c r="L127" s="9" t="str">
        <f t="shared" si="15"/>
        <v>N/A</v>
      </c>
    </row>
    <row r="128" spans="1:12" x14ac:dyDescent="0.2">
      <c r="A128" s="2" t="s">
        <v>581</v>
      </c>
      <c r="B128" s="35" t="s">
        <v>213</v>
      </c>
      <c r="C128" s="36">
        <v>0</v>
      </c>
      <c r="D128" s="44" t="str">
        <f t="shared" si="12"/>
        <v>N/A</v>
      </c>
      <c r="E128" s="36">
        <v>0</v>
      </c>
      <c r="F128" s="44" t="str">
        <f t="shared" si="13"/>
        <v>N/A</v>
      </c>
      <c r="G128" s="36">
        <v>0</v>
      </c>
      <c r="H128" s="44" t="str">
        <f t="shared" si="14"/>
        <v>N/A</v>
      </c>
      <c r="I128" s="12" t="s">
        <v>1745</v>
      </c>
      <c r="J128" s="12" t="s">
        <v>1745</v>
      </c>
      <c r="K128" s="45" t="s">
        <v>736</v>
      </c>
      <c r="L128" s="9" t="str">
        <f t="shared" si="15"/>
        <v>N/A</v>
      </c>
    </row>
    <row r="129" spans="1:12" ht="25.5" x14ac:dyDescent="0.2">
      <c r="A129" s="2" t="s">
        <v>1322</v>
      </c>
      <c r="B129" s="35" t="s">
        <v>213</v>
      </c>
      <c r="C129" s="47" t="s">
        <v>1745</v>
      </c>
      <c r="D129" s="44" t="str">
        <f t="shared" si="12"/>
        <v>N/A</v>
      </c>
      <c r="E129" s="47" t="s">
        <v>1745</v>
      </c>
      <c r="F129" s="44" t="str">
        <f t="shared" si="13"/>
        <v>N/A</v>
      </c>
      <c r="G129" s="47" t="s">
        <v>1745</v>
      </c>
      <c r="H129" s="44" t="str">
        <f t="shared" si="14"/>
        <v>N/A</v>
      </c>
      <c r="I129" s="12" t="s">
        <v>1745</v>
      </c>
      <c r="J129" s="12" t="s">
        <v>1745</v>
      </c>
      <c r="K129" s="45" t="s">
        <v>736</v>
      </c>
      <c r="L129" s="9" t="str">
        <f t="shared" si="15"/>
        <v>N/A</v>
      </c>
    </row>
    <row r="130" spans="1:12" ht="25.5" x14ac:dyDescent="0.2">
      <c r="A130" s="2" t="s">
        <v>582</v>
      </c>
      <c r="B130" s="35" t="s">
        <v>213</v>
      </c>
      <c r="C130" s="47">
        <v>7370899</v>
      </c>
      <c r="D130" s="44" t="str">
        <f t="shared" si="12"/>
        <v>N/A</v>
      </c>
      <c r="E130" s="47">
        <v>5854464</v>
      </c>
      <c r="F130" s="44" t="str">
        <f t="shared" si="13"/>
        <v>N/A</v>
      </c>
      <c r="G130" s="47">
        <v>6768557</v>
      </c>
      <c r="H130" s="44" t="str">
        <f t="shared" si="14"/>
        <v>N/A</v>
      </c>
      <c r="I130" s="12">
        <v>-20.6</v>
      </c>
      <c r="J130" s="12">
        <v>15.61</v>
      </c>
      <c r="K130" s="45" t="s">
        <v>736</v>
      </c>
      <c r="L130" s="9" t="str">
        <f t="shared" si="15"/>
        <v>Yes</v>
      </c>
    </row>
    <row r="131" spans="1:12" x14ac:dyDescent="0.2">
      <c r="A131" s="2" t="s">
        <v>583</v>
      </c>
      <c r="B131" s="35" t="s">
        <v>213</v>
      </c>
      <c r="C131" s="36">
        <v>454</v>
      </c>
      <c r="D131" s="44" t="str">
        <f t="shared" si="12"/>
        <v>N/A</v>
      </c>
      <c r="E131" s="36">
        <v>356</v>
      </c>
      <c r="F131" s="44" t="str">
        <f t="shared" si="13"/>
        <v>N/A</v>
      </c>
      <c r="G131" s="36">
        <v>346</v>
      </c>
      <c r="H131" s="44" t="str">
        <f t="shared" si="14"/>
        <v>N/A</v>
      </c>
      <c r="I131" s="12">
        <v>-21.6</v>
      </c>
      <c r="J131" s="12">
        <v>-2.81</v>
      </c>
      <c r="K131" s="45" t="s">
        <v>736</v>
      </c>
      <c r="L131" s="9" t="str">
        <f t="shared" si="15"/>
        <v>Yes</v>
      </c>
    </row>
    <row r="132" spans="1:12" x14ac:dyDescent="0.2">
      <c r="A132" s="2" t="s">
        <v>1323</v>
      </c>
      <c r="B132" s="35" t="s">
        <v>213</v>
      </c>
      <c r="C132" s="47">
        <v>16235.460352</v>
      </c>
      <c r="D132" s="44" t="str">
        <f t="shared" si="12"/>
        <v>N/A</v>
      </c>
      <c r="E132" s="47">
        <v>16445.123596000001</v>
      </c>
      <c r="F132" s="44" t="str">
        <f t="shared" si="13"/>
        <v>N/A</v>
      </c>
      <c r="G132" s="47">
        <v>19562.303467999998</v>
      </c>
      <c r="H132" s="44" t="str">
        <f t="shared" si="14"/>
        <v>N/A</v>
      </c>
      <c r="I132" s="12">
        <v>1.2909999999999999</v>
      </c>
      <c r="J132" s="12">
        <v>18.96</v>
      </c>
      <c r="K132" s="45" t="s">
        <v>736</v>
      </c>
      <c r="L132" s="9" t="str">
        <f t="shared" si="15"/>
        <v>Yes</v>
      </c>
    </row>
    <row r="133" spans="1:12" ht="25.5" x14ac:dyDescent="0.2">
      <c r="A133" s="2" t="s">
        <v>584</v>
      </c>
      <c r="B133" s="35" t="s">
        <v>213</v>
      </c>
      <c r="C133" s="47">
        <v>176605</v>
      </c>
      <c r="D133" s="44" t="str">
        <f t="shared" si="12"/>
        <v>N/A</v>
      </c>
      <c r="E133" s="47">
        <v>335710</v>
      </c>
      <c r="F133" s="44" t="str">
        <f t="shared" si="13"/>
        <v>N/A</v>
      </c>
      <c r="G133" s="47">
        <v>259270</v>
      </c>
      <c r="H133" s="44" t="str">
        <f t="shared" si="14"/>
        <v>N/A</v>
      </c>
      <c r="I133" s="12">
        <v>90.09</v>
      </c>
      <c r="J133" s="12">
        <v>-22.8</v>
      </c>
      <c r="K133" s="45" t="s">
        <v>736</v>
      </c>
      <c r="L133" s="9" t="str">
        <f>IF(J133="Div by 0", "N/A", IF(OR(J133="N/A",K133="N/A"),"N/A", IF(J133&gt;VALUE(MID(K133,1,2)), "No", IF(J133&lt;-1*VALUE(MID(K133,1,2)), "No", "Yes"))))</f>
        <v>Yes</v>
      </c>
    </row>
    <row r="134" spans="1:12" x14ac:dyDescent="0.2">
      <c r="A134" s="2" t="s">
        <v>585</v>
      </c>
      <c r="B134" s="35" t="s">
        <v>213</v>
      </c>
      <c r="C134" s="36">
        <v>1743</v>
      </c>
      <c r="D134" s="44" t="str">
        <f t="shared" si="12"/>
        <v>N/A</v>
      </c>
      <c r="E134" s="36">
        <v>2607</v>
      </c>
      <c r="F134" s="44" t="str">
        <f t="shared" si="13"/>
        <v>N/A</v>
      </c>
      <c r="G134" s="36">
        <v>3397</v>
      </c>
      <c r="H134" s="44" t="str">
        <f t="shared" si="14"/>
        <v>N/A</v>
      </c>
      <c r="I134" s="12">
        <v>49.57</v>
      </c>
      <c r="J134" s="12">
        <v>30.3</v>
      </c>
      <c r="K134" s="45" t="s">
        <v>736</v>
      </c>
      <c r="L134" s="9" t="str">
        <f t="shared" ref="L134:L138" si="16">IF(J134="Div by 0", "N/A", IF(OR(J134="N/A",K134="N/A"),"N/A", IF(J134&gt;VALUE(MID(K134,1,2)), "No", IF(J134&lt;-1*VALUE(MID(K134,1,2)), "No", "Yes"))))</f>
        <v>No</v>
      </c>
    </row>
    <row r="135" spans="1:12" ht="25.5" x14ac:dyDescent="0.2">
      <c r="A135" s="2" t="s">
        <v>1324</v>
      </c>
      <c r="B135" s="35" t="s">
        <v>213</v>
      </c>
      <c r="C135" s="47">
        <v>101.32243259000001</v>
      </c>
      <c r="D135" s="44" t="str">
        <f t="shared" si="12"/>
        <v>N/A</v>
      </c>
      <c r="E135" s="47">
        <v>128.77253547999999</v>
      </c>
      <c r="F135" s="44" t="str">
        <f t="shared" si="13"/>
        <v>N/A</v>
      </c>
      <c r="G135" s="47">
        <v>76.323226375999994</v>
      </c>
      <c r="H135" s="44" t="str">
        <f t="shared" si="14"/>
        <v>N/A</v>
      </c>
      <c r="I135" s="12">
        <v>27.09</v>
      </c>
      <c r="J135" s="12">
        <v>-40.700000000000003</v>
      </c>
      <c r="K135" s="45" t="s">
        <v>736</v>
      </c>
      <c r="L135" s="9" t="str">
        <f t="shared" si="16"/>
        <v>No</v>
      </c>
    </row>
    <row r="136" spans="1:12" ht="25.5" x14ac:dyDescent="0.2">
      <c r="A136" s="2" t="s">
        <v>586</v>
      </c>
      <c r="B136" s="35" t="s">
        <v>213</v>
      </c>
      <c r="C136" s="47">
        <v>336107</v>
      </c>
      <c r="D136" s="44" t="str">
        <f t="shared" ref="D136:D150" si="17">IF($B136="N/A","N/A",IF(C136&gt;10,"No",IF(C136&lt;-10,"No","Yes")))</f>
        <v>N/A</v>
      </c>
      <c r="E136" s="47">
        <v>119324</v>
      </c>
      <c r="F136" s="44" t="str">
        <f t="shared" ref="F136:F150" si="18">IF($B136="N/A","N/A",IF(E136&gt;10,"No",IF(E136&lt;-10,"No","Yes")))</f>
        <v>N/A</v>
      </c>
      <c r="G136" s="47">
        <v>92647</v>
      </c>
      <c r="H136" s="44" t="str">
        <f t="shared" ref="H136:H150" si="19">IF($B136="N/A","N/A",IF(G136&gt;10,"No",IF(G136&lt;-10,"No","Yes")))</f>
        <v>N/A</v>
      </c>
      <c r="I136" s="12">
        <v>-64.5</v>
      </c>
      <c r="J136" s="12">
        <v>-22.4</v>
      </c>
      <c r="K136" s="45" t="s">
        <v>736</v>
      </c>
      <c r="L136" s="9" t="str">
        <f t="shared" si="16"/>
        <v>Yes</v>
      </c>
    </row>
    <row r="137" spans="1:12" x14ac:dyDescent="0.2">
      <c r="A137" s="2" t="s">
        <v>587</v>
      </c>
      <c r="B137" s="35" t="s">
        <v>213</v>
      </c>
      <c r="C137" s="36">
        <v>17</v>
      </c>
      <c r="D137" s="44" t="str">
        <f t="shared" si="17"/>
        <v>N/A</v>
      </c>
      <c r="E137" s="36">
        <v>11</v>
      </c>
      <c r="F137" s="44" t="str">
        <f t="shared" si="18"/>
        <v>N/A</v>
      </c>
      <c r="G137" s="36">
        <v>11</v>
      </c>
      <c r="H137" s="44" t="str">
        <f t="shared" si="19"/>
        <v>N/A</v>
      </c>
      <c r="I137" s="12">
        <v>-70.599999999999994</v>
      </c>
      <c r="J137" s="12">
        <v>0</v>
      </c>
      <c r="K137" s="45" t="s">
        <v>736</v>
      </c>
      <c r="L137" s="9" t="str">
        <f t="shared" si="16"/>
        <v>Yes</v>
      </c>
    </row>
    <row r="138" spans="1:12" ht="25.5" x14ac:dyDescent="0.2">
      <c r="A138" s="2" t="s">
        <v>1325</v>
      </c>
      <c r="B138" s="35" t="s">
        <v>213</v>
      </c>
      <c r="C138" s="47">
        <v>19771</v>
      </c>
      <c r="D138" s="44" t="str">
        <f t="shared" si="17"/>
        <v>N/A</v>
      </c>
      <c r="E138" s="47">
        <v>23864.799999999999</v>
      </c>
      <c r="F138" s="44" t="str">
        <f t="shared" si="18"/>
        <v>N/A</v>
      </c>
      <c r="G138" s="47">
        <v>18529.400000000001</v>
      </c>
      <c r="H138" s="44" t="str">
        <f t="shared" si="19"/>
        <v>N/A</v>
      </c>
      <c r="I138" s="12">
        <v>20.71</v>
      </c>
      <c r="J138" s="12">
        <v>-22.4</v>
      </c>
      <c r="K138" s="45" t="s">
        <v>736</v>
      </c>
      <c r="L138" s="9" t="str">
        <f t="shared" si="16"/>
        <v>Yes</v>
      </c>
    </row>
    <row r="139" spans="1:12" ht="25.5" x14ac:dyDescent="0.2">
      <c r="A139" s="2" t="s">
        <v>588</v>
      </c>
      <c r="B139" s="35" t="s">
        <v>213</v>
      </c>
      <c r="C139" s="47">
        <v>4163309</v>
      </c>
      <c r="D139" s="44" t="str">
        <f t="shared" si="17"/>
        <v>N/A</v>
      </c>
      <c r="E139" s="47">
        <v>4176634</v>
      </c>
      <c r="F139" s="44" t="str">
        <f t="shared" si="18"/>
        <v>N/A</v>
      </c>
      <c r="G139" s="47">
        <v>3473756</v>
      </c>
      <c r="H139" s="44" t="str">
        <f t="shared" si="19"/>
        <v>N/A</v>
      </c>
      <c r="I139" s="12">
        <v>0.3201</v>
      </c>
      <c r="J139" s="12">
        <v>-16.8</v>
      </c>
      <c r="K139" s="45" t="s">
        <v>736</v>
      </c>
      <c r="L139" s="9" t="str">
        <f t="shared" ref="L139:L150" si="20">IF(J139="Div by 0", "N/A", IF(K139="N/A","N/A", IF(J139&gt;VALUE(MID(K139,1,2)), "No", IF(J139&lt;-1*VALUE(MID(K139,1,2)), "No", "Yes"))))</f>
        <v>Yes</v>
      </c>
    </row>
    <row r="140" spans="1:12" ht="25.5" x14ac:dyDescent="0.2">
      <c r="A140" s="2" t="s">
        <v>589</v>
      </c>
      <c r="B140" s="35" t="s">
        <v>213</v>
      </c>
      <c r="C140" s="36">
        <v>10127</v>
      </c>
      <c r="D140" s="44" t="str">
        <f t="shared" si="17"/>
        <v>N/A</v>
      </c>
      <c r="E140" s="36">
        <v>13566</v>
      </c>
      <c r="F140" s="44" t="str">
        <f t="shared" si="18"/>
        <v>N/A</v>
      </c>
      <c r="G140" s="36">
        <v>11559</v>
      </c>
      <c r="H140" s="44" t="str">
        <f t="shared" si="19"/>
        <v>N/A</v>
      </c>
      <c r="I140" s="12">
        <v>33.96</v>
      </c>
      <c r="J140" s="12">
        <v>-14.8</v>
      </c>
      <c r="K140" s="45" t="s">
        <v>736</v>
      </c>
      <c r="L140" s="9" t="str">
        <f t="shared" si="20"/>
        <v>Yes</v>
      </c>
    </row>
    <row r="141" spans="1:12" ht="25.5" x14ac:dyDescent="0.2">
      <c r="A141" s="2" t="s">
        <v>1326</v>
      </c>
      <c r="B141" s="35" t="s">
        <v>213</v>
      </c>
      <c r="C141" s="47">
        <v>411.10980547000003</v>
      </c>
      <c r="D141" s="44" t="str">
        <f t="shared" si="17"/>
        <v>N/A</v>
      </c>
      <c r="E141" s="47">
        <v>307.87512900000002</v>
      </c>
      <c r="F141" s="44" t="str">
        <f t="shared" si="18"/>
        <v>N/A</v>
      </c>
      <c r="G141" s="47">
        <v>300.52392075</v>
      </c>
      <c r="H141" s="44" t="str">
        <f t="shared" si="19"/>
        <v>N/A</v>
      </c>
      <c r="I141" s="12">
        <v>-25.1</v>
      </c>
      <c r="J141" s="12">
        <v>-2.39</v>
      </c>
      <c r="K141" s="45" t="s">
        <v>736</v>
      </c>
      <c r="L141" s="9" t="str">
        <f t="shared" si="20"/>
        <v>Yes</v>
      </c>
    </row>
    <row r="142" spans="1:12" ht="25.5" x14ac:dyDescent="0.2">
      <c r="A142" s="2" t="s">
        <v>590</v>
      </c>
      <c r="B142" s="35" t="s">
        <v>213</v>
      </c>
      <c r="C142" s="47">
        <v>3914709</v>
      </c>
      <c r="D142" s="44" t="str">
        <f t="shared" si="17"/>
        <v>N/A</v>
      </c>
      <c r="E142" s="47">
        <v>3282929</v>
      </c>
      <c r="F142" s="44" t="str">
        <f t="shared" si="18"/>
        <v>N/A</v>
      </c>
      <c r="G142" s="47">
        <v>3906443</v>
      </c>
      <c r="H142" s="44" t="str">
        <f t="shared" si="19"/>
        <v>N/A</v>
      </c>
      <c r="I142" s="12">
        <v>-16.100000000000001</v>
      </c>
      <c r="J142" s="12">
        <v>18.989999999999998</v>
      </c>
      <c r="K142" s="45" t="s">
        <v>736</v>
      </c>
      <c r="L142" s="9" t="str">
        <f t="shared" si="20"/>
        <v>Yes</v>
      </c>
    </row>
    <row r="143" spans="1:12" x14ac:dyDescent="0.2">
      <c r="A143" s="3" t="s">
        <v>591</v>
      </c>
      <c r="B143" s="35" t="s">
        <v>213</v>
      </c>
      <c r="C143" s="36">
        <v>124</v>
      </c>
      <c r="D143" s="44" t="str">
        <f t="shared" si="17"/>
        <v>N/A</v>
      </c>
      <c r="E143" s="36">
        <v>107</v>
      </c>
      <c r="F143" s="44" t="str">
        <f t="shared" si="18"/>
        <v>N/A</v>
      </c>
      <c r="G143" s="36">
        <v>108</v>
      </c>
      <c r="H143" s="44" t="str">
        <f t="shared" si="19"/>
        <v>N/A</v>
      </c>
      <c r="I143" s="12">
        <v>-13.7</v>
      </c>
      <c r="J143" s="12">
        <v>0.93459999999999999</v>
      </c>
      <c r="K143" s="45" t="s">
        <v>736</v>
      </c>
      <c r="L143" s="9" t="str">
        <f t="shared" si="20"/>
        <v>Yes</v>
      </c>
    </row>
    <row r="144" spans="1:12" ht="25.5" x14ac:dyDescent="0.2">
      <c r="A144" s="3" t="s">
        <v>1327</v>
      </c>
      <c r="B144" s="35" t="s">
        <v>213</v>
      </c>
      <c r="C144" s="47">
        <v>31570.233871</v>
      </c>
      <c r="D144" s="44" t="str">
        <f t="shared" si="17"/>
        <v>N/A</v>
      </c>
      <c r="E144" s="47">
        <v>30681.579439000001</v>
      </c>
      <c r="F144" s="44" t="str">
        <f t="shared" si="18"/>
        <v>N/A</v>
      </c>
      <c r="G144" s="47">
        <v>36170.768518999997</v>
      </c>
      <c r="H144" s="44" t="str">
        <f t="shared" si="19"/>
        <v>N/A</v>
      </c>
      <c r="I144" s="12">
        <v>-2.81</v>
      </c>
      <c r="J144" s="12">
        <v>17.89</v>
      </c>
      <c r="K144" s="45" t="s">
        <v>736</v>
      </c>
      <c r="L144" s="9" t="str">
        <f t="shared" si="20"/>
        <v>Yes</v>
      </c>
    </row>
    <row r="145" spans="1:12" ht="25.5" x14ac:dyDescent="0.2">
      <c r="A145" s="2" t="s">
        <v>592</v>
      </c>
      <c r="B145" s="35" t="s">
        <v>213</v>
      </c>
      <c r="C145" s="47">
        <v>22494110</v>
      </c>
      <c r="D145" s="44" t="str">
        <f t="shared" si="17"/>
        <v>N/A</v>
      </c>
      <c r="E145" s="47">
        <v>27764957</v>
      </c>
      <c r="F145" s="44" t="str">
        <f t="shared" si="18"/>
        <v>N/A</v>
      </c>
      <c r="G145" s="47">
        <v>31093395</v>
      </c>
      <c r="H145" s="44" t="str">
        <f t="shared" si="19"/>
        <v>N/A</v>
      </c>
      <c r="I145" s="12">
        <v>23.43</v>
      </c>
      <c r="J145" s="12">
        <v>11.99</v>
      </c>
      <c r="K145" s="45" t="s">
        <v>736</v>
      </c>
      <c r="L145" s="9" t="str">
        <f t="shared" si="20"/>
        <v>Yes</v>
      </c>
    </row>
    <row r="146" spans="1:12" x14ac:dyDescent="0.2">
      <c r="A146" s="2" t="s">
        <v>593</v>
      </c>
      <c r="B146" s="35" t="s">
        <v>213</v>
      </c>
      <c r="C146" s="36">
        <v>10365</v>
      </c>
      <c r="D146" s="44" t="str">
        <f t="shared" si="17"/>
        <v>N/A</v>
      </c>
      <c r="E146" s="36">
        <v>13359</v>
      </c>
      <c r="F146" s="44" t="str">
        <f t="shared" si="18"/>
        <v>N/A</v>
      </c>
      <c r="G146" s="36">
        <v>14471</v>
      </c>
      <c r="H146" s="44" t="str">
        <f t="shared" si="19"/>
        <v>N/A</v>
      </c>
      <c r="I146" s="12">
        <v>28.89</v>
      </c>
      <c r="J146" s="12">
        <v>8.3239999999999998</v>
      </c>
      <c r="K146" s="45" t="s">
        <v>736</v>
      </c>
      <c r="L146" s="9" t="str">
        <f t="shared" si="20"/>
        <v>Yes</v>
      </c>
    </row>
    <row r="147" spans="1:12" ht="25.5" x14ac:dyDescent="0.2">
      <c r="A147" s="2" t="s">
        <v>1328</v>
      </c>
      <c r="B147" s="35" t="s">
        <v>213</v>
      </c>
      <c r="C147" s="47">
        <v>2170.1987457999999</v>
      </c>
      <c r="D147" s="44" t="str">
        <f t="shared" si="17"/>
        <v>N/A</v>
      </c>
      <c r="E147" s="47">
        <v>2078.370911</v>
      </c>
      <c r="F147" s="44" t="str">
        <f t="shared" si="18"/>
        <v>N/A</v>
      </c>
      <c r="G147" s="47">
        <v>2148.6694078</v>
      </c>
      <c r="H147" s="44" t="str">
        <f t="shared" si="19"/>
        <v>N/A</v>
      </c>
      <c r="I147" s="12">
        <v>-4.2300000000000004</v>
      </c>
      <c r="J147" s="12">
        <v>3.3820000000000001</v>
      </c>
      <c r="K147" s="45" t="s">
        <v>736</v>
      </c>
      <c r="L147" s="9" t="str">
        <f t="shared" si="20"/>
        <v>Yes</v>
      </c>
    </row>
    <row r="148" spans="1:12" ht="25.5" x14ac:dyDescent="0.2">
      <c r="A148" s="2" t="s">
        <v>594</v>
      </c>
      <c r="B148" s="35" t="s">
        <v>213</v>
      </c>
      <c r="C148" s="47">
        <v>348608</v>
      </c>
      <c r="D148" s="44" t="str">
        <f t="shared" si="17"/>
        <v>N/A</v>
      </c>
      <c r="E148" s="47">
        <v>100150</v>
      </c>
      <c r="F148" s="44" t="str">
        <f t="shared" si="18"/>
        <v>N/A</v>
      </c>
      <c r="G148" s="47">
        <v>74128</v>
      </c>
      <c r="H148" s="44" t="str">
        <f t="shared" si="19"/>
        <v>N/A</v>
      </c>
      <c r="I148" s="12">
        <v>-71.3</v>
      </c>
      <c r="J148" s="12">
        <v>-26</v>
      </c>
      <c r="K148" s="45" t="s">
        <v>736</v>
      </c>
      <c r="L148" s="9" t="str">
        <f t="shared" si="20"/>
        <v>Yes</v>
      </c>
    </row>
    <row r="149" spans="1:12" x14ac:dyDescent="0.2">
      <c r="A149" s="2" t="s">
        <v>595</v>
      </c>
      <c r="B149" s="35" t="s">
        <v>213</v>
      </c>
      <c r="C149" s="36">
        <v>63</v>
      </c>
      <c r="D149" s="44" t="str">
        <f t="shared" si="17"/>
        <v>N/A</v>
      </c>
      <c r="E149" s="36">
        <v>17</v>
      </c>
      <c r="F149" s="44" t="str">
        <f t="shared" si="18"/>
        <v>N/A</v>
      </c>
      <c r="G149" s="36">
        <v>13</v>
      </c>
      <c r="H149" s="44" t="str">
        <f t="shared" si="19"/>
        <v>N/A</v>
      </c>
      <c r="I149" s="12">
        <v>-73</v>
      </c>
      <c r="J149" s="12">
        <v>-23.5</v>
      </c>
      <c r="K149" s="45" t="s">
        <v>736</v>
      </c>
      <c r="L149" s="9" t="str">
        <f t="shared" si="20"/>
        <v>Yes</v>
      </c>
    </row>
    <row r="150" spans="1:12" ht="25.5" x14ac:dyDescent="0.2">
      <c r="A150" s="4" t="s">
        <v>1329</v>
      </c>
      <c r="B150" s="35" t="s">
        <v>213</v>
      </c>
      <c r="C150" s="47">
        <v>5533.4603175000002</v>
      </c>
      <c r="D150" s="44" t="str">
        <f t="shared" si="17"/>
        <v>N/A</v>
      </c>
      <c r="E150" s="47">
        <v>5891.1764706000004</v>
      </c>
      <c r="F150" s="44" t="str">
        <f t="shared" si="18"/>
        <v>N/A</v>
      </c>
      <c r="G150" s="47">
        <v>5702.1538461999999</v>
      </c>
      <c r="H150" s="44" t="str">
        <f t="shared" si="19"/>
        <v>N/A</v>
      </c>
      <c r="I150" s="12">
        <v>6.4649999999999999</v>
      </c>
      <c r="J150" s="12">
        <v>-3.21</v>
      </c>
      <c r="K150" s="45" t="s">
        <v>736</v>
      </c>
      <c r="L150" s="9" t="str">
        <f t="shared" si="20"/>
        <v>Yes</v>
      </c>
    </row>
    <row r="151" spans="1:12" ht="25.5" x14ac:dyDescent="0.2">
      <c r="A151" s="4" t="s">
        <v>1330</v>
      </c>
      <c r="B151" s="35" t="s">
        <v>213</v>
      </c>
      <c r="C151" s="47">
        <v>1108.9467305000001</v>
      </c>
      <c r="D151" s="44" t="str">
        <f t="shared" ref="D151:D170" si="21">IF($B151="N/A","N/A",IF(C151&gt;10,"No",IF(C151&lt;-10,"No","Yes")))</f>
        <v>N/A</v>
      </c>
      <c r="E151" s="47">
        <v>983.00039430000004</v>
      </c>
      <c r="F151" s="44" t="str">
        <f t="shared" ref="F151:F170" si="22">IF($B151="N/A","N/A",IF(E151&gt;10,"No",IF(E151&lt;-10,"No","Yes")))</f>
        <v>N/A</v>
      </c>
      <c r="G151" s="47">
        <v>943.23128912000004</v>
      </c>
      <c r="H151" s="44" t="str">
        <f t="shared" ref="H151:H170" si="23">IF($B151="N/A","N/A",IF(G151&gt;10,"No",IF(G151&lt;-10,"No","Yes")))</f>
        <v>N/A</v>
      </c>
      <c r="I151" s="12">
        <v>-11.4</v>
      </c>
      <c r="J151" s="12">
        <v>-4.05</v>
      </c>
      <c r="K151" s="45" t="s">
        <v>736</v>
      </c>
      <c r="L151" s="9" t="str">
        <f t="shared" ref="L151:L170" si="24">IF(J151="Div by 0", "N/A", IF(K151="N/A","N/A", IF(J151&gt;VALUE(MID(K151,1,2)), "No", IF(J151&lt;-1*VALUE(MID(K151,1,2)), "No", "Yes"))))</f>
        <v>Yes</v>
      </c>
    </row>
    <row r="152" spans="1:12" ht="25.5" x14ac:dyDescent="0.2">
      <c r="A152" s="4" t="s">
        <v>1331</v>
      </c>
      <c r="B152" s="35" t="s">
        <v>213</v>
      </c>
      <c r="C152" s="47">
        <v>3058.6563892999998</v>
      </c>
      <c r="D152" s="44" t="str">
        <f t="shared" si="21"/>
        <v>N/A</v>
      </c>
      <c r="E152" s="47">
        <v>3668.4055914</v>
      </c>
      <c r="F152" s="44" t="str">
        <f t="shared" si="22"/>
        <v>N/A</v>
      </c>
      <c r="G152" s="47">
        <v>2445.2724665000001</v>
      </c>
      <c r="H152" s="44" t="str">
        <f t="shared" si="23"/>
        <v>N/A</v>
      </c>
      <c r="I152" s="12">
        <v>19.940000000000001</v>
      </c>
      <c r="J152" s="12">
        <v>-33.299999999999997</v>
      </c>
      <c r="K152" s="45" t="s">
        <v>736</v>
      </c>
      <c r="L152" s="9" t="str">
        <f t="shared" si="24"/>
        <v>No</v>
      </c>
    </row>
    <row r="153" spans="1:12" ht="25.5" x14ac:dyDescent="0.2">
      <c r="A153" s="4" t="s">
        <v>1332</v>
      </c>
      <c r="B153" s="35" t="s">
        <v>213</v>
      </c>
      <c r="C153" s="47">
        <v>8252.0960906</v>
      </c>
      <c r="D153" s="44" t="str">
        <f t="shared" si="21"/>
        <v>N/A</v>
      </c>
      <c r="E153" s="47">
        <v>8073.8760764999997</v>
      </c>
      <c r="F153" s="44" t="str">
        <f t="shared" si="22"/>
        <v>N/A</v>
      </c>
      <c r="G153" s="47">
        <v>8179.8484423</v>
      </c>
      <c r="H153" s="44" t="str">
        <f t="shared" si="23"/>
        <v>N/A</v>
      </c>
      <c r="I153" s="12">
        <v>-2.16</v>
      </c>
      <c r="J153" s="12">
        <v>1.3129999999999999</v>
      </c>
      <c r="K153" s="45" t="s">
        <v>736</v>
      </c>
      <c r="L153" s="9" t="str">
        <f t="shared" si="24"/>
        <v>Yes</v>
      </c>
    </row>
    <row r="154" spans="1:12" ht="25.5" x14ac:dyDescent="0.2">
      <c r="A154" s="4" t="s">
        <v>1333</v>
      </c>
      <c r="B154" s="35" t="s">
        <v>213</v>
      </c>
      <c r="C154" s="47">
        <v>551.60194803000002</v>
      </c>
      <c r="D154" s="44" t="str">
        <f t="shared" si="21"/>
        <v>N/A</v>
      </c>
      <c r="E154" s="47">
        <v>505.08601720000001</v>
      </c>
      <c r="F154" s="44" t="str">
        <f t="shared" si="22"/>
        <v>N/A</v>
      </c>
      <c r="G154" s="47">
        <v>485.34810389</v>
      </c>
      <c r="H154" s="44" t="str">
        <f t="shared" si="23"/>
        <v>N/A</v>
      </c>
      <c r="I154" s="12">
        <v>-8.43</v>
      </c>
      <c r="J154" s="12">
        <v>-3.91</v>
      </c>
      <c r="K154" s="45" t="s">
        <v>736</v>
      </c>
      <c r="L154" s="9" t="str">
        <f t="shared" si="24"/>
        <v>Yes</v>
      </c>
    </row>
    <row r="155" spans="1:12" ht="25.5" x14ac:dyDescent="0.2">
      <c r="A155" s="2" t="s">
        <v>1334</v>
      </c>
      <c r="B155" s="35" t="s">
        <v>213</v>
      </c>
      <c r="C155" s="47">
        <v>184.00538048999999</v>
      </c>
      <c r="D155" s="44" t="str">
        <f t="shared" si="21"/>
        <v>N/A</v>
      </c>
      <c r="E155" s="47">
        <v>166.60460122999999</v>
      </c>
      <c r="F155" s="44" t="str">
        <f t="shared" si="22"/>
        <v>N/A</v>
      </c>
      <c r="G155" s="47">
        <v>135.90022726999999</v>
      </c>
      <c r="H155" s="44" t="str">
        <f t="shared" si="23"/>
        <v>N/A</v>
      </c>
      <c r="I155" s="12">
        <v>-9.4600000000000009</v>
      </c>
      <c r="J155" s="12">
        <v>-18.399999999999999</v>
      </c>
      <c r="K155" s="45" t="s">
        <v>736</v>
      </c>
      <c r="L155" s="9" t="str">
        <f t="shared" si="24"/>
        <v>Yes</v>
      </c>
    </row>
    <row r="156" spans="1:12" ht="25.5" x14ac:dyDescent="0.2">
      <c r="A156" s="2" t="s">
        <v>1335</v>
      </c>
      <c r="B156" s="35" t="s">
        <v>213</v>
      </c>
      <c r="C156" s="47">
        <v>2614.0266631</v>
      </c>
      <c r="D156" s="44" t="str">
        <f t="shared" si="21"/>
        <v>N/A</v>
      </c>
      <c r="E156" s="47">
        <v>2531.5301278000002</v>
      </c>
      <c r="F156" s="44" t="str">
        <f t="shared" si="22"/>
        <v>N/A</v>
      </c>
      <c r="G156" s="47">
        <v>2653.1788752000002</v>
      </c>
      <c r="H156" s="44" t="str">
        <f t="shared" si="23"/>
        <v>N/A</v>
      </c>
      <c r="I156" s="12">
        <v>-3.16</v>
      </c>
      <c r="J156" s="12">
        <v>4.8049999999999997</v>
      </c>
      <c r="K156" s="45" t="s">
        <v>736</v>
      </c>
      <c r="L156" s="9" t="str">
        <f t="shared" si="24"/>
        <v>Yes</v>
      </c>
    </row>
    <row r="157" spans="1:12" ht="25.5" x14ac:dyDescent="0.2">
      <c r="A157" s="2" t="s">
        <v>1336</v>
      </c>
      <c r="B157" s="35" t="s">
        <v>213</v>
      </c>
      <c r="C157" s="47">
        <v>17569.510773000002</v>
      </c>
      <c r="D157" s="44" t="str">
        <f t="shared" si="21"/>
        <v>N/A</v>
      </c>
      <c r="E157" s="47">
        <v>19334.821075</v>
      </c>
      <c r="F157" s="44" t="str">
        <f t="shared" si="22"/>
        <v>N/A</v>
      </c>
      <c r="G157" s="47">
        <v>21044.258126000001</v>
      </c>
      <c r="H157" s="44" t="str">
        <f t="shared" si="23"/>
        <v>N/A</v>
      </c>
      <c r="I157" s="12">
        <v>10.050000000000001</v>
      </c>
      <c r="J157" s="12">
        <v>8.8409999999999993</v>
      </c>
      <c r="K157" s="45" t="s">
        <v>736</v>
      </c>
      <c r="L157" s="9" t="str">
        <f t="shared" si="24"/>
        <v>Yes</v>
      </c>
    </row>
    <row r="158" spans="1:12" ht="25.5" x14ac:dyDescent="0.2">
      <c r="A158" s="2" t="s">
        <v>1337</v>
      </c>
      <c r="B158" s="35" t="s">
        <v>213</v>
      </c>
      <c r="C158" s="47">
        <v>22701.136134</v>
      </c>
      <c r="D158" s="44" t="str">
        <f t="shared" si="21"/>
        <v>N/A</v>
      </c>
      <c r="E158" s="47">
        <v>25392.885721999999</v>
      </c>
      <c r="F158" s="44" t="str">
        <f t="shared" si="22"/>
        <v>N/A</v>
      </c>
      <c r="G158" s="47">
        <v>27028.27823</v>
      </c>
      <c r="H158" s="44" t="str">
        <f t="shared" si="23"/>
        <v>N/A</v>
      </c>
      <c r="I158" s="12">
        <v>11.86</v>
      </c>
      <c r="J158" s="12">
        <v>6.44</v>
      </c>
      <c r="K158" s="45" t="s">
        <v>736</v>
      </c>
      <c r="L158" s="9" t="str">
        <f t="shared" si="24"/>
        <v>Yes</v>
      </c>
    </row>
    <row r="159" spans="1:12" ht="25.5" x14ac:dyDescent="0.2">
      <c r="A159" s="2" t="s">
        <v>1338</v>
      </c>
      <c r="B159" s="35" t="s">
        <v>213</v>
      </c>
      <c r="C159" s="47">
        <v>307.35182297</v>
      </c>
      <c r="D159" s="44" t="str">
        <f t="shared" si="21"/>
        <v>N/A</v>
      </c>
      <c r="E159" s="47">
        <v>186.49084103000001</v>
      </c>
      <c r="F159" s="44" t="str">
        <f t="shared" si="22"/>
        <v>N/A</v>
      </c>
      <c r="G159" s="47">
        <v>183.41017342999999</v>
      </c>
      <c r="H159" s="44" t="str">
        <f t="shared" si="23"/>
        <v>N/A</v>
      </c>
      <c r="I159" s="12">
        <v>-39.299999999999997</v>
      </c>
      <c r="J159" s="12">
        <v>-1.65</v>
      </c>
      <c r="K159" s="45" t="s">
        <v>736</v>
      </c>
      <c r="L159" s="9" t="str">
        <f t="shared" si="24"/>
        <v>Yes</v>
      </c>
    </row>
    <row r="160" spans="1:12" ht="25.5" x14ac:dyDescent="0.2">
      <c r="A160" s="4" t="s">
        <v>1339</v>
      </c>
      <c r="B160" s="35" t="s">
        <v>213</v>
      </c>
      <c r="C160" s="47">
        <v>8.8978698120999997</v>
      </c>
      <c r="D160" s="44" t="str">
        <f t="shared" si="21"/>
        <v>N/A</v>
      </c>
      <c r="E160" s="47">
        <v>3.9937400590999999</v>
      </c>
      <c r="F160" s="44" t="str">
        <f t="shared" si="22"/>
        <v>N/A</v>
      </c>
      <c r="G160" s="47">
        <v>5.0724747475000003</v>
      </c>
      <c r="H160" s="44" t="str">
        <f t="shared" si="23"/>
        <v>N/A</v>
      </c>
      <c r="I160" s="12">
        <v>-55.1</v>
      </c>
      <c r="J160" s="12">
        <v>27.01</v>
      </c>
      <c r="K160" s="45" t="s">
        <v>736</v>
      </c>
      <c r="L160" s="9" t="str">
        <f t="shared" si="24"/>
        <v>Yes</v>
      </c>
    </row>
    <row r="161" spans="1:12" x14ac:dyDescent="0.2">
      <c r="A161" s="4" t="s">
        <v>1340</v>
      </c>
      <c r="B161" s="35" t="s">
        <v>213</v>
      </c>
      <c r="C161" s="47">
        <v>455.22404491999998</v>
      </c>
      <c r="D161" s="44" t="str">
        <f t="shared" si="21"/>
        <v>N/A</v>
      </c>
      <c r="E161" s="47">
        <v>711.94554216999995</v>
      </c>
      <c r="F161" s="44" t="str">
        <f t="shared" si="22"/>
        <v>N/A</v>
      </c>
      <c r="G161" s="47">
        <v>715.18116191000001</v>
      </c>
      <c r="H161" s="44" t="str">
        <f t="shared" si="23"/>
        <v>N/A</v>
      </c>
      <c r="I161" s="12">
        <v>56.39</v>
      </c>
      <c r="J161" s="12">
        <v>0.45450000000000002</v>
      </c>
      <c r="K161" s="45" t="s">
        <v>736</v>
      </c>
      <c r="L161" s="9" t="str">
        <f t="shared" si="24"/>
        <v>Yes</v>
      </c>
    </row>
    <row r="162" spans="1:12" x14ac:dyDescent="0.2">
      <c r="A162" s="4" t="s">
        <v>1341</v>
      </c>
      <c r="B162" s="35" t="s">
        <v>213</v>
      </c>
      <c r="C162" s="47">
        <v>659.21842495999999</v>
      </c>
      <c r="D162" s="44" t="str">
        <f t="shared" si="21"/>
        <v>N/A</v>
      </c>
      <c r="E162" s="47">
        <v>570.20387097000003</v>
      </c>
      <c r="F162" s="44" t="str">
        <f t="shared" si="22"/>
        <v>N/A</v>
      </c>
      <c r="G162" s="47">
        <v>611.84034416999998</v>
      </c>
      <c r="H162" s="44" t="str">
        <f t="shared" si="23"/>
        <v>N/A</v>
      </c>
      <c r="I162" s="12">
        <v>-13.5</v>
      </c>
      <c r="J162" s="12">
        <v>7.3019999999999996</v>
      </c>
      <c r="K162" s="45" t="s">
        <v>736</v>
      </c>
      <c r="L162" s="9" t="str">
        <f t="shared" si="24"/>
        <v>Yes</v>
      </c>
    </row>
    <row r="163" spans="1:12" ht="25.5" x14ac:dyDescent="0.2">
      <c r="A163" s="4" t="s">
        <v>1692</v>
      </c>
      <c r="B163" s="35" t="s">
        <v>213</v>
      </c>
      <c r="C163" s="47">
        <v>2888.0471318999998</v>
      </c>
      <c r="D163" s="44" t="str">
        <f t="shared" si="21"/>
        <v>N/A</v>
      </c>
      <c r="E163" s="47">
        <v>2750.1538925</v>
      </c>
      <c r="F163" s="44" t="str">
        <f t="shared" si="22"/>
        <v>N/A</v>
      </c>
      <c r="G163" s="47">
        <v>2777.4677706000002</v>
      </c>
      <c r="H163" s="44" t="str">
        <f t="shared" si="23"/>
        <v>N/A</v>
      </c>
      <c r="I163" s="12">
        <v>-4.7699999999999996</v>
      </c>
      <c r="J163" s="12">
        <v>0.99319999999999997</v>
      </c>
      <c r="K163" s="45" t="s">
        <v>736</v>
      </c>
      <c r="L163" s="9" t="str">
        <f t="shared" si="24"/>
        <v>Yes</v>
      </c>
    </row>
    <row r="164" spans="1:12" x14ac:dyDescent="0.2">
      <c r="A164" s="4" t="s">
        <v>1342</v>
      </c>
      <c r="B164" s="35" t="s">
        <v>213</v>
      </c>
      <c r="C164" s="47">
        <v>32.489332902000001</v>
      </c>
      <c r="D164" s="44" t="str">
        <f t="shared" si="21"/>
        <v>N/A</v>
      </c>
      <c r="E164" s="47">
        <v>20.455491098</v>
      </c>
      <c r="F164" s="44" t="str">
        <f t="shared" si="22"/>
        <v>N/A</v>
      </c>
      <c r="G164" s="47">
        <v>18.690565098</v>
      </c>
      <c r="H164" s="44" t="str">
        <f t="shared" si="23"/>
        <v>N/A</v>
      </c>
      <c r="I164" s="12">
        <v>-37</v>
      </c>
      <c r="J164" s="12">
        <v>-8.6300000000000008</v>
      </c>
      <c r="K164" s="45" t="s">
        <v>736</v>
      </c>
      <c r="L164" s="9" t="str">
        <f t="shared" si="24"/>
        <v>Yes</v>
      </c>
    </row>
    <row r="165" spans="1:12" x14ac:dyDescent="0.2">
      <c r="A165" s="4" t="s">
        <v>1343</v>
      </c>
      <c r="B165" s="35" t="s">
        <v>213</v>
      </c>
      <c r="C165" s="47">
        <v>240.92292373000001</v>
      </c>
      <c r="D165" s="44" t="str">
        <f t="shared" si="21"/>
        <v>N/A</v>
      </c>
      <c r="E165" s="47">
        <v>721.70679390999999</v>
      </c>
      <c r="F165" s="44" t="str">
        <f t="shared" si="22"/>
        <v>N/A</v>
      </c>
      <c r="G165" s="47">
        <v>757.51237374000004</v>
      </c>
      <c r="H165" s="44" t="str">
        <f t="shared" si="23"/>
        <v>N/A</v>
      </c>
      <c r="I165" s="12">
        <v>199.6</v>
      </c>
      <c r="J165" s="12">
        <v>4.9610000000000003</v>
      </c>
      <c r="K165" s="45" t="s">
        <v>736</v>
      </c>
      <c r="L165" s="9" t="str">
        <f t="shared" si="24"/>
        <v>Yes</v>
      </c>
    </row>
    <row r="166" spans="1:12" x14ac:dyDescent="0.2">
      <c r="A166" s="4" t="s">
        <v>1344</v>
      </c>
      <c r="B166" s="35" t="s">
        <v>213</v>
      </c>
      <c r="C166" s="47">
        <v>814.38841295999998</v>
      </c>
      <c r="D166" s="44" t="str">
        <f t="shared" si="21"/>
        <v>N/A</v>
      </c>
      <c r="E166" s="47">
        <v>932.22038699999996</v>
      </c>
      <c r="F166" s="44" t="str">
        <f t="shared" si="22"/>
        <v>N/A</v>
      </c>
      <c r="G166" s="47">
        <v>1080.905833</v>
      </c>
      <c r="H166" s="44" t="str">
        <f t="shared" si="23"/>
        <v>N/A</v>
      </c>
      <c r="I166" s="12">
        <v>14.47</v>
      </c>
      <c r="J166" s="12">
        <v>15.95</v>
      </c>
      <c r="K166" s="45" t="s">
        <v>736</v>
      </c>
      <c r="L166" s="9" t="str">
        <f t="shared" si="24"/>
        <v>Yes</v>
      </c>
    </row>
    <row r="167" spans="1:12" x14ac:dyDescent="0.2">
      <c r="A167" s="46" t="s">
        <v>1345</v>
      </c>
      <c r="B167" s="35" t="s">
        <v>213</v>
      </c>
      <c r="C167" s="47">
        <v>1919.0341753</v>
      </c>
      <c r="D167" s="44" t="str">
        <f t="shared" si="21"/>
        <v>N/A</v>
      </c>
      <c r="E167" s="47">
        <v>1875.1354839000001</v>
      </c>
      <c r="F167" s="44" t="str">
        <f t="shared" si="22"/>
        <v>N/A</v>
      </c>
      <c r="G167" s="47">
        <v>2158.2691205000001</v>
      </c>
      <c r="H167" s="44" t="str">
        <f t="shared" si="23"/>
        <v>N/A</v>
      </c>
      <c r="I167" s="12">
        <v>-2.29</v>
      </c>
      <c r="J167" s="12">
        <v>15.1</v>
      </c>
      <c r="K167" s="45" t="s">
        <v>736</v>
      </c>
      <c r="L167" s="9" t="str">
        <f t="shared" si="24"/>
        <v>Yes</v>
      </c>
    </row>
    <row r="168" spans="1:12" x14ac:dyDescent="0.2">
      <c r="A168" s="46" t="s">
        <v>1346</v>
      </c>
      <c r="B168" s="35" t="s">
        <v>213</v>
      </c>
      <c r="C168" s="47">
        <v>4657.2093532999997</v>
      </c>
      <c r="D168" s="44" t="str">
        <f t="shared" si="21"/>
        <v>N/A</v>
      </c>
      <c r="E168" s="47">
        <v>4267.2070272000001</v>
      </c>
      <c r="F168" s="44" t="str">
        <f t="shared" si="22"/>
        <v>N/A</v>
      </c>
      <c r="G168" s="47">
        <v>4788.2415566999998</v>
      </c>
      <c r="H168" s="44" t="str">
        <f t="shared" si="23"/>
        <v>N/A</v>
      </c>
      <c r="I168" s="12">
        <v>-8.3699999999999992</v>
      </c>
      <c r="J168" s="12">
        <v>12.21</v>
      </c>
      <c r="K168" s="45" t="s">
        <v>736</v>
      </c>
      <c r="L168" s="9" t="str">
        <f t="shared" si="24"/>
        <v>Yes</v>
      </c>
    </row>
    <row r="169" spans="1:12" x14ac:dyDescent="0.2">
      <c r="A169" s="46" t="s">
        <v>1347</v>
      </c>
      <c r="B169" s="35" t="s">
        <v>213</v>
      </c>
      <c r="C169" s="47">
        <v>462.74484301000001</v>
      </c>
      <c r="D169" s="44" t="str">
        <f t="shared" si="21"/>
        <v>N/A</v>
      </c>
      <c r="E169" s="47">
        <v>328.36873088999999</v>
      </c>
      <c r="F169" s="44" t="str">
        <f t="shared" si="22"/>
        <v>N/A</v>
      </c>
      <c r="G169" s="47">
        <v>537.46604707999995</v>
      </c>
      <c r="H169" s="44" t="str">
        <f t="shared" si="23"/>
        <v>N/A</v>
      </c>
      <c r="I169" s="12">
        <v>-29</v>
      </c>
      <c r="J169" s="12">
        <v>63.68</v>
      </c>
      <c r="K169" s="45" t="s">
        <v>736</v>
      </c>
      <c r="L169" s="9" t="str">
        <f t="shared" si="24"/>
        <v>No</v>
      </c>
    </row>
    <row r="170" spans="1:12" x14ac:dyDescent="0.2">
      <c r="A170" s="46" t="s">
        <v>1348</v>
      </c>
      <c r="B170" s="35" t="s">
        <v>213</v>
      </c>
      <c r="C170" s="47">
        <v>334.51508516000001</v>
      </c>
      <c r="D170" s="44" t="str">
        <f t="shared" si="21"/>
        <v>N/A</v>
      </c>
      <c r="E170" s="47">
        <v>707.41282663000004</v>
      </c>
      <c r="F170" s="44" t="str">
        <f t="shared" si="22"/>
        <v>N/A</v>
      </c>
      <c r="G170" s="47">
        <v>800.16622474999997</v>
      </c>
      <c r="H170" s="44" t="str">
        <f t="shared" si="23"/>
        <v>N/A</v>
      </c>
      <c r="I170" s="12">
        <v>111.5</v>
      </c>
      <c r="J170" s="12">
        <v>13.11</v>
      </c>
      <c r="K170" s="45" t="s">
        <v>736</v>
      </c>
      <c r="L170" s="9" t="str">
        <f t="shared" si="24"/>
        <v>Yes</v>
      </c>
    </row>
    <row r="171" spans="1:12" x14ac:dyDescent="0.2">
      <c r="A171" s="46" t="s">
        <v>85</v>
      </c>
      <c r="B171" s="35" t="s">
        <v>213</v>
      </c>
      <c r="C171" s="8">
        <v>7.5054515589999999</v>
      </c>
      <c r="D171" s="44" t="str">
        <f t="shared" ref="D171:D202" si="25">IF($B171="N/A","N/A",IF(C171&gt;10,"No",IF(C171&lt;-10,"No","Yes")))</f>
        <v>N/A</v>
      </c>
      <c r="E171" s="8">
        <v>7.3793355239</v>
      </c>
      <c r="F171" s="44" t="str">
        <f t="shared" ref="F171:F202" si="26">IF($B171="N/A","N/A",IF(E171&gt;10,"No",IF(E171&lt;-10,"No","Yes")))</f>
        <v>N/A</v>
      </c>
      <c r="G171" s="8">
        <v>6.3628701203000002</v>
      </c>
      <c r="H171" s="44" t="str">
        <f t="shared" ref="H171:H202" si="27">IF($B171="N/A","N/A",IF(G171&gt;10,"No",IF(G171&lt;-10,"No","Yes")))</f>
        <v>N/A</v>
      </c>
      <c r="I171" s="12">
        <v>-1.68</v>
      </c>
      <c r="J171" s="12">
        <v>-13.8</v>
      </c>
      <c r="K171" s="45" t="s">
        <v>736</v>
      </c>
      <c r="L171" s="9" t="str">
        <f t="shared" ref="L171:L202" si="28">IF(J171="Div by 0", "N/A", IF(K171="N/A","N/A", IF(J171&gt;VALUE(MID(K171,1,2)), "No", IF(J171&lt;-1*VALUE(MID(K171,1,2)), "No", "Yes"))))</f>
        <v>Yes</v>
      </c>
    </row>
    <row r="172" spans="1:12" x14ac:dyDescent="0.2">
      <c r="A172" s="46" t="s">
        <v>463</v>
      </c>
      <c r="B172" s="35" t="s">
        <v>213</v>
      </c>
      <c r="C172" s="8">
        <v>20.653789004</v>
      </c>
      <c r="D172" s="44" t="str">
        <f t="shared" si="25"/>
        <v>N/A</v>
      </c>
      <c r="E172" s="8">
        <v>22.150537633999999</v>
      </c>
      <c r="F172" s="44" t="str">
        <f t="shared" si="26"/>
        <v>N/A</v>
      </c>
      <c r="G172" s="8">
        <v>13.766730402</v>
      </c>
      <c r="H172" s="44" t="str">
        <f t="shared" si="27"/>
        <v>N/A</v>
      </c>
      <c r="I172" s="12">
        <v>7.2469999999999999</v>
      </c>
      <c r="J172" s="12">
        <v>-37.799999999999997</v>
      </c>
      <c r="K172" s="45" t="s">
        <v>736</v>
      </c>
      <c r="L172" s="9" t="str">
        <f t="shared" si="28"/>
        <v>No</v>
      </c>
    </row>
    <row r="173" spans="1:12" x14ac:dyDescent="0.2">
      <c r="A173" s="46" t="s">
        <v>464</v>
      </c>
      <c r="B173" s="35" t="s">
        <v>213</v>
      </c>
      <c r="C173" s="8">
        <v>24.910485934</v>
      </c>
      <c r="D173" s="44" t="str">
        <f t="shared" si="25"/>
        <v>N/A</v>
      </c>
      <c r="E173" s="8">
        <v>24.767481915000001</v>
      </c>
      <c r="F173" s="44" t="str">
        <f t="shared" si="26"/>
        <v>N/A</v>
      </c>
      <c r="G173" s="8">
        <v>22.808494713999998</v>
      </c>
      <c r="H173" s="44" t="str">
        <f t="shared" si="27"/>
        <v>N/A</v>
      </c>
      <c r="I173" s="12">
        <v>-0.57399999999999995</v>
      </c>
      <c r="J173" s="12">
        <v>-7.91</v>
      </c>
      <c r="K173" s="45" t="s">
        <v>736</v>
      </c>
      <c r="L173" s="9" t="str">
        <f t="shared" si="28"/>
        <v>Yes</v>
      </c>
    </row>
    <row r="174" spans="1:12" x14ac:dyDescent="0.2">
      <c r="A174" s="2" t="s">
        <v>465</v>
      </c>
      <c r="B174" s="35" t="s">
        <v>213</v>
      </c>
      <c r="C174" s="8">
        <v>12.559220786999999</v>
      </c>
      <c r="D174" s="44" t="str">
        <f t="shared" si="25"/>
        <v>N/A</v>
      </c>
      <c r="E174" s="8">
        <v>12.448203926</v>
      </c>
      <c r="F174" s="44" t="str">
        <f t="shared" si="26"/>
        <v>N/A</v>
      </c>
      <c r="G174" s="8">
        <v>10.682377673</v>
      </c>
      <c r="H174" s="44" t="str">
        <f t="shared" si="27"/>
        <v>N/A</v>
      </c>
      <c r="I174" s="12">
        <v>-0.88400000000000001</v>
      </c>
      <c r="J174" s="12">
        <v>-14.2</v>
      </c>
      <c r="K174" s="45" t="s">
        <v>736</v>
      </c>
      <c r="L174" s="9" t="str">
        <f t="shared" si="28"/>
        <v>Yes</v>
      </c>
    </row>
    <row r="175" spans="1:12" x14ac:dyDescent="0.2">
      <c r="A175" s="2" t="s">
        <v>466</v>
      </c>
      <c r="B175" s="35" t="s">
        <v>213</v>
      </c>
      <c r="C175" s="8">
        <v>2.6055191233000001</v>
      </c>
      <c r="D175" s="44" t="str">
        <f t="shared" si="25"/>
        <v>N/A</v>
      </c>
      <c r="E175" s="8">
        <v>2.6800727107000002</v>
      </c>
      <c r="F175" s="44" t="str">
        <f t="shared" si="26"/>
        <v>N/A</v>
      </c>
      <c r="G175" s="8">
        <v>1.976010101</v>
      </c>
      <c r="H175" s="44" t="str">
        <f t="shared" si="27"/>
        <v>N/A</v>
      </c>
      <c r="I175" s="12">
        <v>2.8610000000000002</v>
      </c>
      <c r="J175" s="12">
        <v>-26.3</v>
      </c>
      <c r="K175" s="45" t="s">
        <v>736</v>
      </c>
      <c r="L175" s="9" t="str">
        <f t="shared" si="28"/>
        <v>Yes</v>
      </c>
    </row>
    <row r="176" spans="1:12" x14ac:dyDescent="0.2">
      <c r="A176" s="2" t="s">
        <v>1349</v>
      </c>
      <c r="B176" s="35" t="s">
        <v>213</v>
      </c>
      <c r="C176" s="8">
        <v>3.2433236102</v>
      </c>
      <c r="D176" s="44" t="str">
        <f t="shared" si="25"/>
        <v>N/A</v>
      </c>
      <c r="E176" s="8">
        <v>3.0565899963000001</v>
      </c>
      <c r="F176" s="44" t="str">
        <f t="shared" si="26"/>
        <v>N/A</v>
      </c>
      <c r="G176" s="8">
        <v>3.0788081226999999</v>
      </c>
      <c r="H176" s="44" t="str">
        <f t="shared" si="27"/>
        <v>N/A</v>
      </c>
      <c r="I176" s="12">
        <v>-5.76</v>
      </c>
      <c r="J176" s="12">
        <v>0.72689999999999999</v>
      </c>
      <c r="K176" s="45" t="s">
        <v>736</v>
      </c>
      <c r="L176" s="9" t="str">
        <f t="shared" si="28"/>
        <v>Yes</v>
      </c>
    </row>
    <row r="177" spans="1:12" x14ac:dyDescent="0.2">
      <c r="A177" s="2" t="s">
        <v>1350</v>
      </c>
      <c r="B177" s="35" t="s">
        <v>213</v>
      </c>
      <c r="C177" s="8">
        <v>36.627043090999997</v>
      </c>
      <c r="D177" s="44" t="str">
        <f t="shared" si="25"/>
        <v>N/A</v>
      </c>
      <c r="E177" s="8">
        <v>39.182795699000003</v>
      </c>
      <c r="F177" s="44" t="str">
        <f t="shared" si="26"/>
        <v>N/A</v>
      </c>
      <c r="G177" s="8">
        <v>41.539196941</v>
      </c>
      <c r="H177" s="44" t="str">
        <f t="shared" si="27"/>
        <v>N/A</v>
      </c>
      <c r="I177" s="12">
        <v>6.9779999999999998</v>
      </c>
      <c r="J177" s="12">
        <v>6.0140000000000002</v>
      </c>
      <c r="K177" s="45" t="s">
        <v>736</v>
      </c>
      <c r="L177" s="9" t="str">
        <f t="shared" si="28"/>
        <v>Yes</v>
      </c>
    </row>
    <row r="178" spans="1:12" x14ac:dyDescent="0.2">
      <c r="A178" s="2" t="s">
        <v>1351</v>
      </c>
      <c r="B178" s="35" t="s">
        <v>213</v>
      </c>
      <c r="C178" s="8">
        <v>25.107782242999999</v>
      </c>
      <c r="D178" s="44" t="str">
        <f t="shared" si="25"/>
        <v>N/A</v>
      </c>
      <c r="E178" s="8">
        <v>27.402686876000001</v>
      </c>
      <c r="F178" s="44" t="str">
        <f t="shared" si="26"/>
        <v>N/A</v>
      </c>
      <c r="G178" s="8">
        <v>28.084947142000001</v>
      </c>
      <c r="H178" s="44" t="str">
        <f t="shared" si="27"/>
        <v>N/A</v>
      </c>
      <c r="I178" s="12">
        <v>9.14</v>
      </c>
      <c r="J178" s="12">
        <v>2.4900000000000002</v>
      </c>
      <c r="K178" s="45" t="s">
        <v>736</v>
      </c>
      <c r="L178" s="9" t="str">
        <f t="shared" si="28"/>
        <v>Yes</v>
      </c>
    </row>
    <row r="179" spans="1:12" x14ac:dyDescent="0.2">
      <c r="A179" s="2" t="s">
        <v>1352</v>
      </c>
      <c r="B179" s="35" t="s">
        <v>213</v>
      </c>
      <c r="C179" s="8">
        <v>0.38548686110000002</v>
      </c>
      <c r="D179" s="44" t="str">
        <f t="shared" si="25"/>
        <v>N/A</v>
      </c>
      <c r="E179" s="8">
        <v>0.2057554368</v>
      </c>
      <c r="F179" s="44" t="str">
        <f t="shared" si="26"/>
        <v>N/A</v>
      </c>
      <c r="G179" s="8">
        <v>0.16319530879999999</v>
      </c>
      <c r="H179" s="44" t="str">
        <f t="shared" si="27"/>
        <v>N/A</v>
      </c>
      <c r="I179" s="12">
        <v>-46.6</v>
      </c>
      <c r="J179" s="12">
        <v>-20.7</v>
      </c>
      <c r="K179" s="45" t="s">
        <v>736</v>
      </c>
      <c r="L179" s="9" t="str">
        <f t="shared" si="28"/>
        <v>Yes</v>
      </c>
    </row>
    <row r="180" spans="1:12" x14ac:dyDescent="0.2">
      <c r="A180" s="2" t="s">
        <v>1353</v>
      </c>
      <c r="B180" s="35" t="s">
        <v>213</v>
      </c>
      <c r="C180" s="8">
        <v>3.0808503099999999E-2</v>
      </c>
      <c r="D180" s="44" t="str">
        <f t="shared" si="25"/>
        <v>N/A</v>
      </c>
      <c r="E180" s="8">
        <v>2.3858213999999999E-2</v>
      </c>
      <c r="F180" s="44" t="str">
        <f t="shared" si="26"/>
        <v>N/A</v>
      </c>
      <c r="G180" s="8">
        <v>1.89393939E-2</v>
      </c>
      <c r="H180" s="44" t="str">
        <f t="shared" si="27"/>
        <v>N/A</v>
      </c>
      <c r="I180" s="12">
        <v>-22.6</v>
      </c>
      <c r="J180" s="12">
        <v>-20.6</v>
      </c>
      <c r="K180" s="45" t="s">
        <v>736</v>
      </c>
      <c r="L180" s="9" t="str">
        <f t="shared" si="28"/>
        <v>Yes</v>
      </c>
    </row>
    <row r="181" spans="1:12" x14ac:dyDescent="0.2">
      <c r="A181" s="2" t="s">
        <v>86</v>
      </c>
      <c r="B181" s="35" t="s">
        <v>213</v>
      </c>
      <c r="C181" s="8">
        <v>0.4365858983</v>
      </c>
      <c r="D181" s="44" t="str">
        <f t="shared" si="25"/>
        <v>N/A</v>
      </c>
      <c r="E181" s="8">
        <v>0.35833731489999998</v>
      </c>
      <c r="F181" s="44" t="str">
        <f t="shared" si="26"/>
        <v>N/A</v>
      </c>
      <c r="G181" s="8">
        <v>0.4562737643</v>
      </c>
      <c r="H181" s="44" t="str">
        <f t="shared" si="27"/>
        <v>N/A</v>
      </c>
      <c r="I181" s="12">
        <v>-17.899999999999999</v>
      </c>
      <c r="J181" s="12">
        <v>27.33</v>
      </c>
      <c r="K181" s="45" t="s">
        <v>736</v>
      </c>
      <c r="L181" s="9" t="str">
        <f t="shared" si="28"/>
        <v>Yes</v>
      </c>
    </row>
    <row r="182" spans="1:12" x14ac:dyDescent="0.2">
      <c r="A182" s="2" t="s">
        <v>87</v>
      </c>
      <c r="B182" s="35" t="s">
        <v>213</v>
      </c>
      <c r="C182" s="8">
        <v>28.295715216000001</v>
      </c>
      <c r="D182" s="44" t="str">
        <f t="shared" si="25"/>
        <v>N/A</v>
      </c>
      <c r="E182" s="8">
        <v>36.842643299999999</v>
      </c>
      <c r="F182" s="44" t="str">
        <f t="shared" si="26"/>
        <v>N/A</v>
      </c>
      <c r="G182" s="8">
        <v>35.554965895000002</v>
      </c>
      <c r="H182" s="44" t="str">
        <f t="shared" si="27"/>
        <v>N/A</v>
      </c>
      <c r="I182" s="12">
        <v>30.21</v>
      </c>
      <c r="J182" s="12">
        <v>-3.5</v>
      </c>
      <c r="K182" s="45" t="s">
        <v>736</v>
      </c>
      <c r="L182" s="9" t="str">
        <f t="shared" si="28"/>
        <v>Yes</v>
      </c>
    </row>
    <row r="183" spans="1:12" x14ac:dyDescent="0.2">
      <c r="A183" s="2" t="s">
        <v>467</v>
      </c>
      <c r="B183" s="35" t="s">
        <v>213</v>
      </c>
      <c r="C183" s="8">
        <v>34.026745914000003</v>
      </c>
      <c r="D183" s="44" t="str">
        <f t="shared" si="25"/>
        <v>N/A</v>
      </c>
      <c r="E183" s="8">
        <v>32.129032258000002</v>
      </c>
      <c r="F183" s="44" t="str">
        <f t="shared" si="26"/>
        <v>N/A</v>
      </c>
      <c r="G183" s="8">
        <v>29.827915870000002</v>
      </c>
      <c r="H183" s="44" t="str">
        <f t="shared" si="27"/>
        <v>N/A</v>
      </c>
      <c r="I183" s="12">
        <v>-5.58</v>
      </c>
      <c r="J183" s="12">
        <v>-7.16</v>
      </c>
      <c r="K183" s="45" t="s">
        <v>736</v>
      </c>
      <c r="L183" s="9" t="str">
        <f t="shared" si="28"/>
        <v>Yes</v>
      </c>
    </row>
    <row r="184" spans="1:12" x14ac:dyDescent="0.2">
      <c r="A184" s="2" t="s">
        <v>468</v>
      </c>
      <c r="B184" s="35" t="s">
        <v>213</v>
      </c>
      <c r="C184" s="8">
        <v>56.507124589</v>
      </c>
      <c r="D184" s="44" t="str">
        <f t="shared" si="25"/>
        <v>N/A</v>
      </c>
      <c r="E184" s="8">
        <v>55.933517051000003</v>
      </c>
      <c r="F184" s="44" t="str">
        <f t="shared" si="26"/>
        <v>N/A</v>
      </c>
      <c r="G184" s="8">
        <v>55.309196370000002</v>
      </c>
      <c r="H184" s="44" t="str">
        <f t="shared" si="27"/>
        <v>N/A</v>
      </c>
      <c r="I184" s="12">
        <v>-1.02</v>
      </c>
      <c r="J184" s="12">
        <v>-1.1200000000000001</v>
      </c>
      <c r="K184" s="45" t="s">
        <v>736</v>
      </c>
      <c r="L184" s="9" t="str">
        <f t="shared" si="28"/>
        <v>Yes</v>
      </c>
    </row>
    <row r="185" spans="1:12" x14ac:dyDescent="0.2">
      <c r="A185" s="2" t="s">
        <v>469</v>
      </c>
      <c r="B185" s="35" t="s">
        <v>213</v>
      </c>
      <c r="C185" s="8">
        <v>7.9863461141999998</v>
      </c>
      <c r="D185" s="44" t="str">
        <f t="shared" si="25"/>
        <v>N/A</v>
      </c>
      <c r="E185" s="8">
        <v>5.6554167976</v>
      </c>
      <c r="F185" s="44" t="str">
        <f t="shared" si="26"/>
        <v>N/A</v>
      </c>
      <c r="G185" s="8">
        <v>5.0645866179999999</v>
      </c>
      <c r="H185" s="44" t="str">
        <f t="shared" si="27"/>
        <v>N/A</v>
      </c>
      <c r="I185" s="12">
        <v>-29.2</v>
      </c>
      <c r="J185" s="12">
        <v>-10.4</v>
      </c>
      <c r="K185" s="45" t="s">
        <v>736</v>
      </c>
      <c r="L185" s="9" t="str">
        <f t="shared" si="28"/>
        <v>Yes</v>
      </c>
    </row>
    <row r="186" spans="1:12" x14ac:dyDescent="0.2">
      <c r="A186" s="2" t="s">
        <v>470</v>
      </c>
      <c r="B186" s="35" t="s">
        <v>213</v>
      </c>
      <c r="C186" s="8">
        <v>31.471986267999998</v>
      </c>
      <c r="D186" s="44" t="str">
        <f t="shared" si="25"/>
        <v>N/A</v>
      </c>
      <c r="E186" s="8">
        <v>46.847307430000001</v>
      </c>
      <c r="F186" s="44" t="str">
        <f t="shared" si="26"/>
        <v>N/A</v>
      </c>
      <c r="G186" s="8">
        <v>46.958333332999999</v>
      </c>
      <c r="H186" s="44" t="str">
        <f t="shared" si="27"/>
        <v>N/A</v>
      </c>
      <c r="I186" s="12">
        <v>48.85</v>
      </c>
      <c r="J186" s="12">
        <v>0.23699999999999999</v>
      </c>
      <c r="K186" s="45" t="s">
        <v>736</v>
      </c>
      <c r="L186" s="9" t="str">
        <f t="shared" si="28"/>
        <v>Yes</v>
      </c>
    </row>
    <row r="187" spans="1:12" x14ac:dyDescent="0.2">
      <c r="A187" s="2" t="s">
        <v>116</v>
      </c>
      <c r="B187" s="35" t="s">
        <v>213</v>
      </c>
      <c r="C187" s="8">
        <v>45.674152530000001</v>
      </c>
      <c r="D187" s="44" t="str">
        <f t="shared" si="25"/>
        <v>N/A</v>
      </c>
      <c r="E187" s="8">
        <v>54.538152609999997</v>
      </c>
      <c r="F187" s="44" t="str">
        <f t="shared" si="26"/>
        <v>N/A</v>
      </c>
      <c r="G187" s="8">
        <v>55.578534971000003</v>
      </c>
      <c r="H187" s="44" t="str">
        <f t="shared" si="27"/>
        <v>N/A</v>
      </c>
      <c r="I187" s="12">
        <v>19.41</v>
      </c>
      <c r="J187" s="12">
        <v>1.9079999999999999</v>
      </c>
      <c r="K187" s="45" t="s">
        <v>736</v>
      </c>
      <c r="L187" s="9" t="str">
        <f t="shared" si="28"/>
        <v>Yes</v>
      </c>
    </row>
    <row r="188" spans="1:12" x14ac:dyDescent="0.2">
      <c r="A188" s="2" t="s">
        <v>471</v>
      </c>
      <c r="B188" s="35" t="s">
        <v>213</v>
      </c>
      <c r="C188" s="8">
        <v>55.126300149000002</v>
      </c>
      <c r="D188" s="44" t="str">
        <f t="shared" si="25"/>
        <v>N/A</v>
      </c>
      <c r="E188" s="8">
        <v>55.784946237</v>
      </c>
      <c r="F188" s="44" t="str">
        <f t="shared" si="26"/>
        <v>N/A</v>
      </c>
      <c r="G188" s="8">
        <v>51.864244741999997</v>
      </c>
      <c r="H188" s="44" t="str">
        <f t="shared" si="27"/>
        <v>N/A</v>
      </c>
      <c r="I188" s="12">
        <v>1.1950000000000001</v>
      </c>
      <c r="J188" s="12">
        <v>-7.03</v>
      </c>
      <c r="K188" s="45" t="s">
        <v>736</v>
      </c>
      <c r="L188" s="9" t="str">
        <f t="shared" si="28"/>
        <v>Yes</v>
      </c>
    </row>
    <row r="189" spans="1:12" x14ac:dyDescent="0.2">
      <c r="A189" s="2" t="s">
        <v>472</v>
      </c>
      <c r="B189" s="35" t="s">
        <v>213</v>
      </c>
      <c r="C189" s="8">
        <v>70.288637194000003</v>
      </c>
      <c r="D189" s="44" t="str">
        <f t="shared" si="25"/>
        <v>N/A</v>
      </c>
      <c r="E189" s="8">
        <v>71.107475026000003</v>
      </c>
      <c r="F189" s="44" t="str">
        <f t="shared" si="26"/>
        <v>N/A</v>
      </c>
      <c r="G189" s="8">
        <v>71.512770137999993</v>
      </c>
      <c r="H189" s="44" t="str">
        <f t="shared" si="27"/>
        <v>N/A</v>
      </c>
      <c r="I189" s="12">
        <v>1.165</v>
      </c>
      <c r="J189" s="12">
        <v>0.56999999999999995</v>
      </c>
      <c r="K189" s="45" t="s">
        <v>736</v>
      </c>
      <c r="L189" s="9" t="str">
        <f t="shared" si="28"/>
        <v>Yes</v>
      </c>
    </row>
    <row r="190" spans="1:12" x14ac:dyDescent="0.2">
      <c r="A190" s="2" t="s">
        <v>473</v>
      </c>
      <c r="B190" s="35" t="s">
        <v>213</v>
      </c>
      <c r="C190" s="8">
        <v>44.990142130000002</v>
      </c>
      <c r="D190" s="44" t="str">
        <f t="shared" si="25"/>
        <v>N/A</v>
      </c>
      <c r="E190" s="8">
        <v>41.574029092000004</v>
      </c>
      <c r="F190" s="44" t="str">
        <f t="shared" si="26"/>
        <v>N/A</v>
      </c>
      <c r="G190" s="8">
        <v>44.427848310999998</v>
      </c>
      <c r="H190" s="44" t="str">
        <f t="shared" si="27"/>
        <v>N/A</v>
      </c>
      <c r="I190" s="12">
        <v>-7.59</v>
      </c>
      <c r="J190" s="12">
        <v>6.8639999999999999</v>
      </c>
      <c r="K190" s="45" t="s">
        <v>736</v>
      </c>
      <c r="L190" s="9" t="str">
        <f t="shared" si="28"/>
        <v>Yes</v>
      </c>
    </row>
    <row r="191" spans="1:12" x14ac:dyDescent="0.2">
      <c r="A191" s="2" t="s">
        <v>474</v>
      </c>
      <c r="B191" s="35" t="s">
        <v>213</v>
      </c>
      <c r="C191" s="8">
        <v>41.943576427000004</v>
      </c>
      <c r="D191" s="44" t="str">
        <f t="shared" si="25"/>
        <v>N/A</v>
      </c>
      <c r="E191" s="8">
        <v>57.473301522</v>
      </c>
      <c r="F191" s="44" t="str">
        <f t="shared" si="26"/>
        <v>N/A</v>
      </c>
      <c r="G191" s="8">
        <v>58.616161615999999</v>
      </c>
      <c r="H191" s="44" t="str">
        <f t="shared" si="27"/>
        <v>N/A</v>
      </c>
      <c r="I191" s="12">
        <v>37.03</v>
      </c>
      <c r="J191" s="12">
        <v>1.9890000000000001</v>
      </c>
      <c r="K191" s="45" t="s">
        <v>736</v>
      </c>
      <c r="L191" s="9" t="str">
        <f t="shared" si="28"/>
        <v>Yes</v>
      </c>
    </row>
    <row r="192" spans="1:12" x14ac:dyDescent="0.2">
      <c r="A192" s="2" t="s">
        <v>1354</v>
      </c>
      <c r="B192" s="35" t="s">
        <v>213</v>
      </c>
      <c r="C192" s="36">
        <v>12.002924252</v>
      </c>
      <c r="D192" s="44" t="str">
        <f t="shared" si="25"/>
        <v>N/A</v>
      </c>
      <c r="E192" s="36">
        <v>10.814367702</v>
      </c>
      <c r="F192" s="44" t="str">
        <f t="shared" si="26"/>
        <v>N/A</v>
      </c>
      <c r="G192" s="36">
        <v>12.198577211</v>
      </c>
      <c r="H192" s="44" t="str">
        <f t="shared" si="27"/>
        <v>N/A</v>
      </c>
      <c r="I192" s="12">
        <v>-9.9</v>
      </c>
      <c r="J192" s="12">
        <v>12.8</v>
      </c>
      <c r="K192" s="45" t="s">
        <v>736</v>
      </c>
      <c r="L192" s="9" t="str">
        <f t="shared" si="28"/>
        <v>Yes</v>
      </c>
    </row>
    <row r="193" spans="1:12" x14ac:dyDescent="0.2">
      <c r="A193" s="2" t="s">
        <v>1355</v>
      </c>
      <c r="B193" s="35" t="s">
        <v>213</v>
      </c>
      <c r="C193" s="36">
        <v>9.7967625899000002</v>
      </c>
      <c r="D193" s="44" t="str">
        <f t="shared" si="25"/>
        <v>N/A</v>
      </c>
      <c r="E193" s="36">
        <v>11.749514563</v>
      </c>
      <c r="F193" s="44" t="str">
        <f t="shared" si="26"/>
        <v>N/A</v>
      </c>
      <c r="G193" s="36">
        <v>11.927083333000001</v>
      </c>
      <c r="H193" s="44" t="str">
        <f t="shared" si="27"/>
        <v>N/A</v>
      </c>
      <c r="I193" s="12">
        <v>19.93</v>
      </c>
      <c r="J193" s="12">
        <v>1.5109999999999999</v>
      </c>
      <c r="K193" s="45" t="s">
        <v>736</v>
      </c>
      <c r="L193" s="9" t="str">
        <f t="shared" si="28"/>
        <v>Yes</v>
      </c>
    </row>
    <row r="194" spans="1:12" x14ac:dyDescent="0.2">
      <c r="A194" s="2" t="s">
        <v>1356</v>
      </c>
      <c r="B194" s="35" t="s">
        <v>213</v>
      </c>
      <c r="C194" s="36">
        <v>26.167791140999999</v>
      </c>
      <c r="D194" s="44" t="str">
        <f t="shared" si="25"/>
        <v>N/A</v>
      </c>
      <c r="E194" s="36">
        <v>25.062934631000001</v>
      </c>
      <c r="F194" s="44" t="str">
        <f t="shared" si="26"/>
        <v>N/A</v>
      </c>
      <c r="G194" s="36">
        <v>27.952420016000001</v>
      </c>
      <c r="H194" s="44" t="str">
        <f t="shared" si="27"/>
        <v>N/A</v>
      </c>
      <c r="I194" s="12">
        <v>-4.22</v>
      </c>
      <c r="J194" s="12">
        <v>11.53</v>
      </c>
      <c r="K194" s="45" t="s">
        <v>736</v>
      </c>
      <c r="L194" s="9" t="str">
        <f t="shared" si="28"/>
        <v>Yes</v>
      </c>
    </row>
    <row r="195" spans="1:12" x14ac:dyDescent="0.2">
      <c r="A195" s="2" t="s">
        <v>1357</v>
      </c>
      <c r="B195" s="35" t="s">
        <v>213</v>
      </c>
      <c r="C195" s="36">
        <v>4.4421274602</v>
      </c>
      <c r="D195" s="44" t="str">
        <f t="shared" si="25"/>
        <v>N/A</v>
      </c>
      <c r="E195" s="36">
        <v>4.3833792469999997</v>
      </c>
      <c r="F195" s="44" t="str">
        <f t="shared" si="26"/>
        <v>N/A</v>
      </c>
      <c r="G195" s="36">
        <v>4.8096841015000003</v>
      </c>
      <c r="H195" s="44" t="str">
        <f t="shared" si="27"/>
        <v>N/A</v>
      </c>
      <c r="I195" s="12">
        <v>-1.32</v>
      </c>
      <c r="J195" s="12">
        <v>9.7249999999999996</v>
      </c>
      <c r="K195" s="45" t="s">
        <v>736</v>
      </c>
      <c r="L195" s="9" t="str">
        <f t="shared" si="28"/>
        <v>Yes</v>
      </c>
    </row>
    <row r="196" spans="1:12" x14ac:dyDescent="0.2">
      <c r="A196" s="2" t="s">
        <v>1358</v>
      </c>
      <c r="B196" s="35" t="s">
        <v>213</v>
      </c>
      <c r="C196" s="36">
        <v>5.7563344594999997</v>
      </c>
      <c r="D196" s="44" t="str">
        <f t="shared" si="25"/>
        <v>N/A</v>
      </c>
      <c r="E196" s="36">
        <v>5.1140313692000001</v>
      </c>
      <c r="F196" s="44" t="str">
        <f t="shared" si="26"/>
        <v>N/A</v>
      </c>
      <c r="G196" s="36">
        <v>5.9405750799000003</v>
      </c>
      <c r="H196" s="44" t="str">
        <f t="shared" si="27"/>
        <v>N/A</v>
      </c>
      <c r="I196" s="12">
        <v>-11.2</v>
      </c>
      <c r="J196" s="12">
        <v>16.16</v>
      </c>
      <c r="K196" s="45" t="s">
        <v>736</v>
      </c>
      <c r="L196" s="9" t="str">
        <f t="shared" si="28"/>
        <v>Yes</v>
      </c>
    </row>
    <row r="197" spans="1:12" x14ac:dyDescent="0.2">
      <c r="A197" s="2" t="s">
        <v>1359</v>
      </c>
      <c r="B197" s="35" t="s">
        <v>213</v>
      </c>
      <c r="C197" s="36">
        <v>263.35276141000003</v>
      </c>
      <c r="D197" s="44" t="str">
        <f t="shared" si="25"/>
        <v>N/A</v>
      </c>
      <c r="E197" s="36">
        <v>272.21309126</v>
      </c>
      <c r="F197" s="44" t="str">
        <f t="shared" si="26"/>
        <v>N/A</v>
      </c>
      <c r="G197" s="36">
        <v>277.80684410999999</v>
      </c>
      <c r="H197" s="44" t="str">
        <f t="shared" si="27"/>
        <v>N/A</v>
      </c>
      <c r="I197" s="12">
        <v>3.3639999999999999</v>
      </c>
      <c r="J197" s="12">
        <v>2.0550000000000002</v>
      </c>
      <c r="K197" s="45" t="s">
        <v>736</v>
      </c>
      <c r="L197" s="9" t="str">
        <f t="shared" si="28"/>
        <v>Yes</v>
      </c>
    </row>
    <row r="198" spans="1:12" x14ac:dyDescent="0.2">
      <c r="A198" s="2" t="s">
        <v>1360</v>
      </c>
      <c r="B198" s="35" t="s">
        <v>213</v>
      </c>
      <c r="C198" s="36">
        <v>251.80933063000001</v>
      </c>
      <c r="D198" s="44" t="str">
        <f t="shared" si="25"/>
        <v>N/A</v>
      </c>
      <c r="E198" s="36">
        <v>262.90559824000002</v>
      </c>
      <c r="F198" s="44" t="str">
        <f t="shared" si="26"/>
        <v>N/A</v>
      </c>
      <c r="G198" s="36">
        <v>261.33371691999997</v>
      </c>
      <c r="H198" s="44" t="str">
        <f t="shared" si="27"/>
        <v>N/A</v>
      </c>
      <c r="I198" s="12">
        <v>4.407</v>
      </c>
      <c r="J198" s="12">
        <v>-0.59799999999999998</v>
      </c>
      <c r="K198" s="45" t="s">
        <v>736</v>
      </c>
      <c r="L198" s="9" t="str">
        <f t="shared" si="28"/>
        <v>Yes</v>
      </c>
    </row>
    <row r="199" spans="1:12" x14ac:dyDescent="0.2">
      <c r="A199" s="2" t="s">
        <v>1361</v>
      </c>
      <c r="B199" s="35" t="s">
        <v>213</v>
      </c>
      <c r="C199" s="36">
        <v>271.99417928000003</v>
      </c>
      <c r="D199" s="44" t="str">
        <f t="shared" si="25"/>
        <v>N/A</v>
      </c>
      <c r="E199" s="36">
        <v>278.90949088999997</v>
      </c>
      <c r="F199" s="44" t="str">
        <f t="shared" si="26"/>
        <v>N/A</v>
      </c>
      <c r="G199" s="36">
        <v>285.56229180999998</v>
      </c>
      <c r="H199" s="44" t="str">
        <f t="shared" si="27"/>
        <v>N/A</v>
      </c>
      <c r="I199" s="12">
        <v>2.5419999999999998</v>
      </c>
      <c r="J199" s="12">
        <v>2.3849999999999998</v>
      </c>
      <c r="K199" s="45" t="s">
        <v>736</v>
      </c>
      <c r="L199" s="9" t="str">
        <f t="shared" si="28"/>
        <v>Yes</v>
      </c>
    </row>
    <row r="200" spans="1:12" x14ac:dyDescent="0.2">
      <c r="A200" s="2" t="s">
        <v>1362</v>
      </c>
      <c r="B200" s="35" t="s">
        <v>213</v>
      </c>
      <c r="C200" s="36">
        <v>156.67175573</v>
      </c>
      <c r="D200" s="44" t="str">
        <f t="shared" si="25"/>
        <v>N/A</v>
      </c>
      <c r="E200" s="36">
        <v>155.05555555999999</v>
      </c>
      <c r="F200" s="44" t="str">
        <f t="shared" si="26"/>
        <v>N/A</v>
      </c>
      <c r="G200" s="36">
        <v>176.45762712000001</v>
      </c>
      <c r="H200" s="44" t="str">
        <f t="shared" si="27"/>
        <v>N/A</v>
      </c>
      <c r="I200" s="12">
        <v>-1.03</v>
      </c>
      <c r="J200" s="12">
        <v>13.8</v>
      </c>
      <c r="K200" s="45" t="s">
        <v>736</v>
      </c>
      <c r="L200" s="9" t="str">
        <f t="shared" si="28"/>
        <v>Yes</v>
      </c>
    </row>
    <row r="201" spans="1:12" x14ac:dyDescent="0.2">
      <c r="A201" s="2" t="s">
        <v>1363</v>
      </c>
      <c r="B201" s="35" t="s">
        <v>213</v>
      </c>
      <c r="C201" s="36">
        <v>108.53571429</v>
      </c>
      <c r="D201" s="44" t="str">
        <f t="shared" si="25"/>
        <v>N/A</v>
      </c>
      <c r="E201" s="36">
        <v>63</v>
      </c>
      <c r="F201" s="44" t="str">
        <f t="shared" si="26"/>
        <v>N/A</v>
      </c>
      <c r="G201" s="36">
        <v>78.666666667000001</v>
      </c>
      <c r="H201" s="44" t="str">
        <f t="shared" si="27"/>
        <v>N/A</v>
      </c>
      <c r="I201" s="12">
        <v>-42</v>
      </c>
      <c r="J201" s="12">
        <v>24.87</v>
      </c>
      <c r="K201" s="45" t="s">
        <v>736</v>
      </c>
      <c r="L201" s="9" t="str">
        <f t="shared" si="28"/>
        <v>Yes</v>
      </c>
    </row>
    <row r="202" spans="1:12" x14ac:dyDescent="0.2">
      <c r="A202" s="2" t="s">
        <v>28</v>
      </c>
      <c r="B202" s="35" t="s">
        <v>213</v>
      </c>
      <c r="C202" s="8">
        <v>1.2198748264999999</v>
      </c>
      <c r="D202" s="44" t="str">
        <f t="shared" si="25"/>
        <v>N/A</v>
      </c>
      <c r="E202" s="8">
        <v>1.3369843008</v>
      </c>
      <c r="F202" s="44" t="str">
        <f t="shared" si="26"/>
        <v>N/A</v>
      </c>
      <c r="G202" s="8">
        <v>0.86940234439999997</v>
      </c>
      <c r="H202" s="44" t="str">
        <f t="shared" si="27"/>
        <v>N/A</v>
      </c>
      <c r="I202" s="12">
        <v>9.6</v>
      </c>
      <c r="J202" s="12">
        <v>-35</v>
      </c>
      <c r="K202" s="45" t="s">
        <v>736</v>
      </c>
      <c r="L202" s="9" t="str">
        <f t="shared" si="28"/>
        <v>No</v>
      </c>
    </row>
    <row r="203" spans="1:12" x14ac:dyDescent="0.2">
      <c r="A203" s="2" t="s">
        <v>123</v>
      </c>
      <c r="B203" s="35" t="s">
        <v>213</v>
      </c>
      <c r="C203" s="36">
        <v>11</v>
      </c>
      <c r="D203" s="44" t="str">
        <f t="shared" ref="D203:D213" si="29">IF($B203="N/A","N/A",IF(C203&gt;10,"No",IF(C203&lt;-10,"No","Yes")))</f>
        <v>N/A</v>
      </c>
      <c r="E203" s="36">
        <v>0</v>
      </c>
      <c r="F203" s="44" t="str">
        <f t="shared" ref="F203:F213" si="30">IF($B203="N/A","N/A",IF(E203&gt;10,"No",IF(E203&lt;-10,"No","Yes")))</f>
        <v>N/A</v>
      </c>
      <c r="G203" s="36">
        <v>0</v>
      </c>
      <c r="H203" s="44" t="str">
        <f t="shared" ref="H203:H213" si="31">IF($B203="N/A","N/A",IF(G203&gt;10,"No",IF(G203&lt;-10,"No","Yes")))</f>
        <v>N/A</v>
      </c>
      <c r="I203" s="12">
        <v>-100</v>
      </c>
      <c r="J203" s="12" t="s">
        <v>1745</v>
      </c>
      <c r="K203" s="14" t="s">
        <v>213</v>
      </c>
      <c r="L203" s="9" t="str">
        <f t="shared" ref="L203:L213" si="32">IF(J203="Div by 0", "N/A", IF(K203="N/A","N/A", IF(J203&gt;VALUE(MID(K203,1,2)), "No", IF(J203&lt;-1*VALUE(MID(K203,1,2)), "No", "Yes"))))</f>
        <v>N/A</v>
      </c>
    </row>
    <row r="204" spans="1:12" x14ac:dyDescent="0.2">
      <c r="A204" s="2" t="s">
        <v>124</v>
      </c>
      <c r="B204" s="35" t="s">
        <v>213</v>
      </c>
      <c r="C204" s="36">
        <v>11</v>
      </c>
      <c r="D204" s="44" t="str">
        <f t="shared" si="29"/>
        <v>N/A</v>
      </c>
      <c r="E204" s="36">
        <v>11</v>
      </c>
      <c r="F204" s="44" t="str">
        <f t="shared" si="30"/>
        <v>N/A</v>
      </c>
      <c r="G204" s="36">
        <v>14</v>
      </c>
      <c r="H204" s="44" t="str">
        <f t="shared" si="31"/>
        <v>N/A</v>
      </c>
      <c r="I204" s="12">
        <v>-66.7</v>
      </c>
      <c r="J204" s="12">
        <v>1300</v>
      </c>
      <c r="K204" s="14" t="s">
        <v>213</v>
      </c>
      <c r="L204" s="9" t="str">
        <f t="shared" si="32"/>
        <v>N/A</v>
      </c>
    </row>
    <row r="205" spans="1:12" ht="25.5" x14ac:dyDescent="0.2">
      <c r="A205" s="2" t="s">
        <v>1611</v>
      </c>
      <c r="B205" s="35" t="s">
        <v>213</v>
      </c>
      <c r="C205" s="36">
        <v>11</v>
      </c>
      <c r="D205" s="44" t="str">
        <f t="shared" si="29"/>
        <v>N/A</v>
      </c>
      <c r="E205" s="36">
        <v>11</v>
      </c>
      <c r="F205" s="44" t="str">
        <f t="shared" si="30"/>
        <v>N/A</v>
      </c>
      <c r="G205" s="36">
        <v>11</v>
      </c>
      <c r="H205" s="44" t="str">
        <f t="shared" si="31"/>
        <v>N/A</v>
      </c>
      <c r="I205" s="12">
        <v>-66.7</v>
      </c>
      <c r="J205" s="12">
        <v>1000</v>
      </c>
      <c r="K205" s="14" t="s">
        <v>213</v>
      </c>
      <c r="L205" s="9" t="str">
        <f t="shared" si="32"/>
        <v>N/A</v>
      </c>
    </row>
    <row r="206" spans="1:12" ht="25.5" x14ac:dyDescent="0.2">
      <c r="A206" s="2" t="s">
        <v>1364</v>
      </c>
      <c r="B206" s="35" t="s">
        <v>213</v>
      </c>
      <c r="C206" s="36">
        <v>577</v>
      </c>
      <c r="D206" s="44" t="str">
        <f t="shared" si="29"/>
        <v>N/A</v>
      </c>
      <c r="E206" s="36">
        <v>534</v>
      </c>
      <c r="F206" s="44" t="str">
        <f t="shared" si="30"/>
        <v>N/A</v>
      </c>
      <c r="G206" s="36">
        <v>459</v>
      </c>
      <c r="H206" s="44" t="str">
        <f t="shared" si="31"/>
        <v>N/A</v>
      </c>
      <c r="I206" s="12">
        <v>-7.45</v>
      </c>
      <c r="J206" s="12">
        <v>-14</v>
      </c>
      <c r="K206" s="14" t="s">
        <v>213</v>
      </c>
      <c r="L206" s="9" t="str">
        <f t="shared" si="32"/>
        <v>N/A</v>
      </c>
    </row>
    <row r="207" spans="1:12" x14ac:dyDescent="0.2">
      <c r="A207" s="2" t="s">
        <v>1612</v>
      </c>
      <c r="B207" s="35" t="s">
        <v>213</v>
      </c>
      <c r="C207" s="36">
        <v>0</v>
      </c>
      <c r="D207" s="44" t="str">
        <f t="shared" si="29"/>
        <v>N/A</v>
      </c>
      <c r="E207" s="36">
        <v>0</v>
      </c>
      <c r="F207" s="44" t="str">
        <f t="shared" si="30"/>
        <v>N/A</v>
      </c>
      <c r="G207" s="36">
        <v>11</v>
      </c>
      <c r="H207" s="44" t="str">
        <f t="shared" si="31"/>
        <v>N/A</v>
      </c>
      <c r="I207" s="12" t="s">
        <v>1745</v>
      </c>
      <c r="J207" s="12" t="s">
        <v>1745</v>
      </c>
      <c r="K207" s="14" t="s">
        <v>213</v>
      </c>
      <c r="L207" s="9" t="str">
        <f t="shared" si="32"/>
        <v>N/A</v>
      </c>
    </row>
    <row r="208" spans="1:12" x14ac:dyDescent="0.2">
      <c r="A208" s="2" t="s">
        <v>1613</v>
      </c>
      <c r="B208" s="35" t="s">
        <v>213</v>
      </c>
      <c r="C208" s="36">
        <v>11</v>
      </c>
      <c r="D208" s="44" t="str">
        <f t="shared" si="29"/>
        <v>N/A</v>
      </c>
      <c r="E208" s="36">
        <v>11</v>
      </c>
      <c r="F208" s="44" t="str">
        <f t="shared" si="30"/>
        <v>N/A</v>
      </c>
      <c r="G208" s="36">
        <v>11</v>
      </c>
      <c r="H208" s="44" t="str">
        <f t="shared" si="31"/>
        <v>N/A</v>
      </c>
      <c r="I208" s="12">
        <v>-50</v>
      </c>
      <c r="J208" s="12">
        <v>0</v>
      </c>
      <c r="K208" s="14" t="s">
        <v>213</v>
      </c>
      <c r="L208" s="9" t="str">
        <f t="shared" si="32"/>
        <v>N/A</v>
      </c>
    </row>
    <row r="209" spans="1:12" x14ac:dyDescent="0.2">
      <c r="A209" s="2" t="s">
        <v>125</v>
      </c>
      <c r="B209" s="35" t="s">
        <v>213</v>
      </c>
      <c r="C209" s="47">
        <v>1718328</v>
      </c>
      <c r="D209" s="44" t="str">
        <f t="shared" si="29"/>
        <v>N/A</v>
      </c>
      <c r="E209" s="47">
        <v>877192</v>
      </c>
      <c r="F209" s="44" t="str">
        <f t="shared" si="30"/>
        <v>N/A</v>
      </c>
      <c r="G209" s="47">
        <v>924969</v>
      </c>
      <c r="H209" s="44" t="str">
        <f t="shared" si="31"/>
        <v>N/A</v>
      </c>
      <c r="I209" s="12">
        <v>-49</v>
      </c>
      <c r="J209" s="12">
        <v>5.4470000000000001</v>
      </c>
      <c r="K209" s="14" t="s">
        <v>213</v>
      </c>
      <c r="L209" s="9" t="str">
        <f t="shared" si="32"/>
        <v>N/A</v>
      </c>
    </row>
    <row r="210" spans="1:12" x14ac:dyDescent="0.2">
      <c r="A210" s="46" t="s">
        <v>1608</v>
      </c>
      <c r="B210" s="35" t="s">
        <v>213</v>
      </c>
      <c r="C210" s="47">
        <v>1716885</v>
      </c>
      <c r="D210" s="44" t="str">
        <f t="shared" si="29"/>
        <v>N/A</v>
      </c>
      <c r="E210" s="47">
        <v>633094</v>
      </c>
      <c r="F210" s="44" t="str">
        <f t="shared" si="30"/>
        <v>N/A</v>
      </c>
      <c r="G210" s="47">
        <v>848980</v>
      </c>
      <c r="H210" s="44" t="str">
        <f t="shared" si="31"/>
        <v>N/A</v>
      </c>
      <c r="I210" s="12">
        <v>-63.1</v>
      </c>
      <c r="J210" s="12">
        <v>34.1</v>
      </c>
      <c r="K210" s="14" t="s">
        <v>213</v>
      </c>
      <c r="L210" s="9" t="str">
        <f t="shared" si="32"/>
        <v>N/A</v>
      </c>
    </row>
    <row r="211" spans="1:12" x14ac:dyDescent="0.2">
      <c r="A211" s="46" t="s">
        <v>1365</v>
      </c>
      <c r="B211" s="35" t="s">
        <v>213</v>
      </c>
      <c r="C211" s="47">
        <v>311138</v>
      </c>
      <c r="D211" s="44" t="str">
        <f t="shared" si="29"/>
        <v>N/A</v>
      </c>
      <c r="E211" s="47">
        <v>356372</v>
      </c>
      <c r="F211" s="44" t="str">
        <f t="shared" si="30"/>
        <v>N/A</v>
      </c>
      <c r="G211" s="47">
        <v>430376</v>
      </c>
      <c r="H211" s="44" t="str">
        <f t="shared" si="31"/>
        <v>N/A</v>
      </c>
      <c r="I211" s="12">
        <v>14.54</v>
      </c>
      <c r="J211" s="12">
        <v>20.77</v>
      </c>
      <c r="K211" s="14" t="s">
        <v>213</v>
      </c>
      <c r="L211" s="9" t="str">
        <f t="shared" si="32"/>
        <v>N/A</v>
      </c>
    </row>
    <row r="212" spans="1:12" x14ac:dyDescent="0.2">
      <c r="A212" s="46" t="s">
        <v>1602</v>
      </c>
      <c r="B212" s="35" t="s">
        <v>213</v>
      </c>
      <c r="C212" s="47">
        <v>93512</v>
      </c>
      <c r="D212" s="44" t="str">
        <f t="shared" si="29"/>
        <v>N/A</v>
      </c>
      <c r="E212" s="47">
        <v>102138</v>
      </c>
      <c r="F212" s="44" t="str">
        <f t="shared" si="30"/>
        <v>N/A</v>
      </c>
      <c r="G212" s="47">
        <v>222649</v>
      </c>
      <c r="H212" s="44" t="str">
        <f t="shared" si="31"/>
        <v>N/A</v>
      </c>
      <c r="I212" s="12">
        <v>9.2240000000000002</v>
      </c>
      <c r="J212" s="12">
        <v>118</v>
      </c>
      <c r="K212" s="14" t="s">
        <v>213</v>
      </c>
      <c r="L212" s="9" t="str">
        <f t="shared" si="32"/>
        <v>N/A</v>
      </c>
    </row>
    <row r="213" spans="1:12" x14ac:dyDescent="0.2">
      <c r="A213" s="46" t="s">
        <v>1603</v>
      </c>
      <c r="B213" s="35" t="s">
        <v>213</v>
      </c>
      <c r="C213" s="47">
        <v>322935</v>
      </c>
      <c r="D213" s="44" t="str">
        <f t="shared" si="29"/>
        <v>N/A</v>
      </c>
      <c r="E213" s="47">
        <v>220839</v>
      </c>
      <c r="F213" s="44" t="str">
        <f t="shared" si="30"/>
        <v>N/A</v>
      </c>
      <c r="G213" s="47">
        <v>250742</v>
      </c>
      <c r="H213" s="44" t="str">
        <f t="shared" si="31"/>
        <v>N/A</v>
      </c>
      <c r="I213" s="12">
        <v>-31.6</v>
      </c>
      <c r="J213" s="12">
        <v>13.54</v>
      </c>
      <c r="K213" s="14" t="s">
        <v>213</v>
      </c>
      <c r="L213" s="9" t="str">
        <f t="shared" si="32"/>
        <v>N/A</v>
      </c>
    </row>
    <row r="214" spans="1:12" ht="25.5" x14ac:dyDescent="0.2">
      <c r="A214" s="2" t="s">
        <v>1366</v>
      </c>
      <c r="B214" s="35" t="s">
        <v>213</v>
      </c>
      <c r="C214" s="47">
        <v>419312</v>
      </c>
      <c r="D214" s="44" t="str">
        <f t="shared" ref="D214:D228" si="33">IF($B214="N/A","N/A",IF(C214&gt;10,"No",IF(C214&lt;-10,"No","Yes")))</f>
        <v>N/A</v>
      </c>
      <c r="E214" s="47">
        <v>626152</v>
      </c>
      <c r="F214" s="44" t="str">
        <f t="shared" ref="F214:F228" si="34">IF($B214="N/A","N/A",IF(E214&gt;10,"No",IF(E214&lt;-10,"No","Yes")))</f>
        <v>N/A</v>
      </c>
      <c r="G214" s="47">
        <v>462983</v>
      </c>
      <c r="H214" s="44" t="str">
        <f t="shared" ref="H214:H228" si="35">IF($B214="N/A","N/A",IF(G214&gt;10,"No",IF(G214&lt;-10,"No","Yes")))</f>
        <v>N/A</v>
      </c>
      <c r="I214" s="12">
        <v>49.33</v>
      </c>
      <c r="J214" s="12">
        <v>-26.1</v>
      </c>
      <c r="K214" s="45" t="s">
        <v>736</v>
      </c>
      <c r="L214" s="9" t="str">
        <f t="shared" ref="L214:L228" si="36">IF(J214="Div by 0", "N/A", IF(K214="N/A","N/A", IF(J214&gt;VALUE(MID(K214,1,2)), "No", IF(J214&lt;-1*VALUE(MID(K214,1,2)), "No", "Yes"))))</f>
        <v>Yes</v>
      </c>
    </row>
    <row r="215" spans="1:12" x14ac:dyDescent="0.2">
      <c r="A215" s="59" t="s">
        <v>647</v>
      </c>
      <c r="B215" s="35" t="s">
        <v>213</v>
      </c>
      <c r="C215" s="36">
        <v>1657</v>
      </c>
      <c r="D215" s="44" t="str">
        <f t="shared" si="33"/>
        <v>N/A</v>
      </c>
      <c r="E215" s="36">
        <v>2519</v>
      </c>
      <c r="F215" s="44" t="str">
        <f t="shared" si="34"/>
        <v>N/A</v>
      </c>
      <c r="G215" s="36">
        <v>2046</v>
      </c>
      <c r="H215" s="44" t="str">
        <f t="shared" si="35"/>
        <v>N/A</v>
      </c>
      <c r="I215" s="12">
        <v>52.02</v>
      </c>
      <c r="J215" s="12">
        <v>-18.8</v>
      </c>
      <c r="K215" s="45" t="s">
        <v>736</v>
      </c>
      <c r="L215" s="9" t="str">
        <f t="shared" si="36"/>
        <v>Yes</v>
      </c>
    </row>
    <row r="216" spans="1:12" ht="25.5" x14ac:dyDescent="0.2">
      <c r="A216" s="4" t="s">
        <v>1367</v>
      </c>
      <c r="B216" s="35" t="s">
        <v>213</v>
      </c>
      <c r="C216" s="47">
        <v>253.05491853000001</v>
      </c>
      <c r="D216" s="44" t="str">
        <f t="shared" si="33"/>
        <v>N/A</v>
      </c>
      <c r="E216" s="47">
        <v>248.57165542000001</v>
      </c>
      <c r="F216" s="44" t="str">
        <f t="shared" si="34"/>
        <v>N/A</v>
      </c>
      <c r="G216" s="47">
        <v>226.28690126999999</v>
      </c>
      <c r="H216" s="44" t="str">
        <f t="shared" si="35"/>
        <v>N/A</v>
      </c>
      <c r="I216" s="12">
        <v>-1.77</v>
      </c>
      <c r="J216" s="12">
        <v>-8.9700000000000006</v>
      </c>
      <c r="K216" s="45" t="s">
        <v>736</v>
      </c>
      <c r="L216" s="9" t="str">
        <f t="shared" si="36"/>
        <v>Yes</v>
      </c>
    </row>
    <row r="217" spans="1:12" ht="25.5" x14ac:dyDescent="0.2">
      <c r="A217" s="2" t="s">
        <v>1368</v>
      </c>
      <c r="B217" s="35" t="s">
        <v>213</v>
      </c>
      <c r="C217" s="47">
        <v>0</v>
      </c>
      <c r="D217" s="44" t="str">
        <f t="shared" si="33"/>
        <v>N/A</v>
      </c>
      <c r="E217" s="47">
        <v>0</v>
      </c>
      <c r="F217" s="44" t="str">
        <f t="shared" si="34"/>
        <v>N/A</v>
      </c>
      <c r="G217" s="47">
        <v>0</v>
      </c>
      <c r="H217" s="44" t="str">
        <f t="shared" si="35"/>
        <v>N/A</v>
      </c>
      <c r="I217" s="12" t="s">
        <v>1745</v>
      </c>
      <c r="J217" s="12" t="s">
        <v>1745</v>
      </c>
      <c r="K217" s="45" t="s">
        <v>736</v>
      </c>
      <c r="L217" s="9" t="str">
        <f t="shared" si="36"/>
        <v>N/A</v>
      </c>
    </row>
    <row r="218" spans="1:12" x14ac:dyDescent="0.2">
      <c r="A218" s="4" t="s">
        <v>514</v>
      </c>
      <c r="B218" s="35" t="s">
        <v>213</v>
      </c>
      <c r="C218" s="36">
        <v>0</v>
      </c>
      <c r="D218" s="44" t="str">
        <f t="shared" si="33"/>
        <v>N/A</v>
      </c>
      <c r="E218" s="36">
        <v>0</v>
      </c>
      <c r="F218" s="44" t="str">
        <f t="shared" si="34"/>
        <v>N/A</v>
      </c>
      <c r="G218" s="36">
        <v>0</v>
      </c>
      <c r="H218" s="44" t="str">
        <f t="shared" si="35"/>
        <v>N/A</v>
      </c>
      <c r="I218" s="12" t="s">
        <v>1745</v>
      </c>
      <c r="J218" s="12" t="s">
        <v>1745</v>
      </c>
      <c r="K218" s="45" t="s">
        <v>736</v>
      </c>
      <c r="L218" s="9" t="str">
        <f t="shared" si="36"/>
        <v>N/A</v>
      </c>
    </row>
    <row r="219" spans="1:12" ht="25.5" x14ac:dyDescent="0.2">
      <c r="A219" s="2" t="s">
        <v>1369</v>
      </c>
      <c r="B219" s="35" t="s">
        <v>213</v>
      </c>
      <c r="C219" s="47" t="s">
        <v>1745</v>
      </c>
      <c r="D219" s="44" t="str">
        <f t="shared" si="33"/>
        <v>N/A</v>
      </c>
      <c r="E219" s="47" t="s">
        <v>1745</v>
      </c>
      <c r="F219" s="44" t="str">
        <f t="shared" si="34"/>
        <v>N/A</v>
      </c>
      <c r="G219" s="47" t="s">
        <v>1745</v>
      </c>
      <c r="H219" s="44" t="str">
        <f t="shared" si="35"/>
        <v>N/A</v>
      </c>
      <c r="I219" s="12" t="s">
        <v>1745</v>
      </c>
      <c r="J219" s="12" t="s">
        <v>1745</v>
      </c>
      <c r="K219" s="45" t="s">
        <v>736</v>
      </c>
      <c r="L219" s="9" t="str">
        <f t="shared" si="36"/>
        <v>N/A</v>
      </c>
    </row>
    <row r="220" spans="1:12" ht="25.5" x14ac:dyDescent="0.2">
      <c r="A220" s="2" t="s">
        <v>1370</v>
      </c>
      <c r="B220" s="35" t="s">
        <v>213</v>
      </c>
      <c r="C220" s="47">
        <v>6065264</v>
      </c>
      <c r="D220" s="44" t="str">
        <f t="shared" si="33"/>
        <v>N/A</v>
      </c>
      <c r="E220" s="47">
        <v>11567078</v>
      </c>
      <c r="F220" s="44" t="str">
        <f t="shared" si="34"/>
        <v>N/A</v>
      </c>
      <c r="G220" s="47">
        <v>11522006</v>
      </c>
      <c r="H220" s="44" t="str">
        <f t="shared" si="35"/>
        <v>N/A</v>
      </c>
      <c r="I220" s="12">
        <v>90.71</v>
      </c>
      <c r="J220" s="12">
        <v>-0.39</v>
      </c>
      <c r="K220" s="45" t="s">
        <v>736</v>
      </c>
      <c r="L220" s="9" t="str">
        <f t="shared" si="36"/>
        <v>Yes</v>
      </c>
    </row>
    <row r="221" spans="1:12" x14ac:dyDescent="0.2">
      <c r="A221" s="4" t="s">
        <v>515</v>
      </c>
      <c r="B221" s="35" t="s">
        <v>213</v>
      </c>
      <c r="C221" s="36">
        <v>18554</v>
      </c>
      <c r="D221" s="44" t="str">
        <f t="shared" si="33"/>
        <v>N/A</v>
      </c>
      <c r="E221" s="36">
        <v>25214</v>
      </c>
      <c r="F221" s="44" t="str">
        <f t="shared" si="34"/>
        <v>N/A</v>
      </c>
      <c r="G221" s="36">
        <v>24272</v>
      </c>
      <c r="H221" s="44" t="str">
        <f t="shared" si="35"/>
        <v>N/A</v>
      </c>
      <c r="I221" s="12">
        <v>35.9</v>
      </c>
      <c r="J221" s="12">
        <v>-3.74</v>
      </c>
      <c r="K221" s="45" t="s">
        <v>736</v>
      </c>
      <c r="L221" s="9" t="str">
        <f t="shared" si="36"/>
        <v>Yes</v>
      </c>
    </row>
    <row r="222" spans="1:12" ht="25.5" x14ac:dyDescent="0.2">
      <c r="A222" s="2" t="s">
        <v>1371</v>
      </c>
      <c r="B222" s="35" t="s">
        <v>213</v>
      </c>
      <c r="C222" s="47">
        <v>326.89791959000001</v>
      </c>
      <c r="D222" s="44" t="str">
        <f t="shared" si="33"/>
        <v>N/A</v>
      </c>
      <c r="E222" s="47">
        <v>458.75616721</v>
      </c>
      <c r="F222" s="44" t="str">
        <f t="shared" si="34"/>
        <v>N/A</v>
      </c>
      <c r="G222" s="47">
        <v>474.70360909999999</v>
      </c>
      <c r="H222" s="44" t="str">
        <f t="shared" si="35"/>
        <v>N/A</v>
      </c>
      <c r="I222" s="12">
        <v>40.340000000000003</v>
      </c>
      <c r="J222" s="12">
        <v>3.476</v>
      </c>
      <c r="K222" s="45" t="s">
        <v>736</v>
      </c>
      <c r="L222" s="9" t="str">
        <f t="shared" si="36"/>
        <v>Yes</v>
      </c>
    </row>
    <row r="223" spans="1:12" ht="25.5" x14ac:dyDescent="0.2">
      <c r="A223" s="2" t="s">
        <v>1372</v>
      </c>
      <c r="B223" s="35" t="s">
        <v>213</v>
      </c>
      <c r="C223" s="47">
        <v>0</v>
      </c>
      <c r="D223" s="44" t="str">
        <f t="shared" si="33"/>
        <v>N/A</v>
      </c>
      <c r="E223" s="47">
        <v>0</v>
      </c>
      <c r="F223" s="44" t="str">
        <f t="shared" si="34"/>
        <v>N/A</v>
      </c>
      <c r="G223" s="47">
        <v>0</v>
      </c>
      <c r="H223" s="44" t="str">
        <f t="shared" si="35"/>
        <v>N/A</v>
      </c>
      <c r="I223" s="12" t="s">
        <v>1745</v>
      </c>
      <c r="J223" s="12" t="s">
        <v>1745</v>
      </c>
      <c r="K223" s="45" t="s">
        <v>736</v>
      </c>
      <c r="L223" s="9" t="str">
        <f t="shared" si="36"/>
        <v>N/A</v>
      </c>
    </row>
    <row r="224" spans="1:12" x14ac:dyDescent="0.2">
      <c r="A224" s="2" t="s">
        <v>516</v>
      </c>
      <c r="B224" s="35" t="s">
        <v>213</v>
      </c>
      <c r="C224" s="36">
        <v>0</v>
      </c>
      <c r="D224" s="44" t="str">
        <f t="shared" si="33"/>
        <v>N/A</v>
      </c>
      <c r="E224" s="36">
        <v>0</v>
      </c>
      <c r="F224" s="44" t="str">
        <f t="shared" si="34"/>
        <v>N/A</v>
      </c>
      <c r="G224" s="36">
        <v>0</v>
      </c>
      <c r="H224" s="44" t="str">
        <f t="shared" si="35"/>
        <v>N/A</v>
      </c>
      <c r="I224" s="12" t="s">
        <v>1745</v>
      </c>
      <c r="J224" s="12" t="s">
        <v>1745</v>
      </c>
      <c r="K224" s="45" t="s">
        <v>736</v>
      </c>
      <c r="L224" s="9" t="str">
        <f t="shared" si="36"/>
        <v>N/A</v>
      </c>
    </row>
    <row r="225" spans="1:12" ht="25.5" x14ac:dyDescent="0.2">
      <c r="A225" s="2" t="s">
        <v>1373</v>
      </c>
      <c r="B225" s="35" t="s">
        <v>213</v>
      </c>
      <c r="C225" s="47" t="s">
        <v>1745</v>
      </c>
      <c r="D225" s="44" t="str">
        <f t="shared" si="33"/>
        <v>N/A</v>
      </c>
      <c r="E225" s="47" t="s">
        <v>1745</v>
      </c>
      <c r="F225" s="44" t="str">
        <f t="shared" si="34"/>
        <v>N/A</v>
      </c>
      <c r="G225" s="47" t="s">
        <v>1745</v>
      </c>
      <c r="H225" s="44" t="str">
        <f t="shared" si="35"/>
        <v>N/A</v>
      </c>
      <c r="I225" s="12" t="s">
        <v>1745</v>
      </c>
      <c r="J225" s="12" t="s">
        <v>1745</v>
      </c>
      <c r="K225" s="45" t="s">
        <v>736</v>
      </c>
      <c r="L225" s="9" t="str">
        <f t="shared" si="36"/>
        <v>N/A</v>
      </c>
    </row>
    <row r="226" spans="1:12" ht="25.5" x14ac:dyDescent="0.2">
      <c r="A226" s="2" t="s">
        <v>1374</v>
      </c>
      <c r="B226" s="35" t="s">
        <v>213</v>
      </c>
      <c r="C226" s="47">
        <v>7654154</v>
      </c>
      <c r="D226" s="44" t="str">
        <f t="shared" si="33"/>
        <v>N/A</v>
      </c>
      <c r="E226" s="47">
        <v>4345497</v>
      </c>
      <c r="F226" s="44" t="str">
        <f t="shared" si="34"/>
        <v>N/A</v>
      </c>
      <c r="G226" s="47">
        <v>5014894</v>
      </c>
      <c r="H226" s="44" t="str">
        <f t="shared" si="35"/>
        <v>N/A</v>
      </c>
      <c r="I226" s="12">
        <v>-43.2</v>
      </c>
      <c r="J226" s="12">
        <v>15.4</v>
      </c>
      <c r="K226" s="45" t="s">
        <v>736</v>
      </c>
      <c r="L226" s="9" t="str">
        <f t="shared" si="36"/>
        <v>Yes</v>
      </c>
    </row>
    <row r="227" spans="1:12" ht="25.5" x14ac:dyDescent="0.2">
      <c r="A227" s="2" t="s">
        <v>517</v>
      </c>
      <c r="B227" s="35" t="s">
        <v>213</v>
      </c>
      <c r="C227" s="36">
        <v>338</v>
      </c>
      <c r="D227" s="44" t="str">
        <f t="shared" si="33"/>
        <v>N/A</v>
      </c>
      <c r="E227" s="36">
        <v>211</v>
      </c>
      <c r="F227" s="44" t="str">
        <f t="shared" si="34"/>
        <v>N/A</v>
      </c>
      <c r="G227" s="36">
        <v>199</v>
      </c>
      <c r="H227" s="44" t="str">
        <f t="shared" si="35"/>
        <v>N/A</v>
      </c>
      <c r="I227" s="12">
        <v>-37.6</v>
      </c>
      <c r="J227" s="12">
        <v>-5.69</v>
      </c>
      <c r="K227" s="45" t="s">
        <v>736</v>
      </c>
      <c r="L227" s="9" t="str">
        <f t="shared" si="36"/>
        <v>Yes</v>
      </c>
    </row>
    <row r="228" spans="1:12" ht="25.5" x14ac:dyDescent="0.2">
      <c r="A228" s="2" t="s">
        <v>1375</v>
      </c>
      <c r="B228" s="35" t="s">
        <v>213</v>
      </c>
      <c r="C228" s="47">
        <v>22645.426036000001</v>
      </c>
      <c r="D228" s="44" t="str">
        <f t="shared" si="33"/>
        <v>N/A</v>
      </c>
      <c r="E228" s="47">
        <v>20594.772512</v>
      </c>
      <c r="F228" s="44" t="str">
        <f t="shared" si="34"/>
        <v>N/A</v>
      </c>
      <c r="G228" s="47">
        <v>25200.472362</v>
      </c>
      <c r="H228" s="44" t="str">
        <f t="shared" si="35"/>
        <v>N/A</v>
      </c>
      <c r="I228" s="12">
        <v>-9.06</v>
      </c>
      <c r="J228" s="12">
        <v>22.36</v>
      </c>
      <c r="K228" s="45" t="s">
        <v>736</v>
      </c>
      <c r="L228" s="9" t="str">
        <f t="shared" si="36"/>
        <v>Yes</v>
      </c>
    </row>
    <row r="229" spans="1:12" x14ac:dyDescent="0.2">
      <c r="A229" s="2" t="s">
        <v>1376</v>
      </c>
      <c r="B229" s="35" t="s">
        <v>213</v>
      </c>
      <c r="C229" s="52">
        <v>10885613</v>
      </c>
      <c r="D229" s="44" t="str">
        <f t="shared" ref="D229:D252" si="37">IF($B229="N/A","N/A",IF(C229&gt;10,"No",IF(C229&lt;-10,"No","Yes")))</f>
        <v>N/A</v>
      </c>
      <c r="E229" s="52">
        <v>6483622</v>
      </c>
      <c r="F229" s="44" t="str">
        <f t="shared" ref="F229:F252" si="38">IF($B229="N/A","N/A",IF(E229&gt;10,"No",IF(E229&lt;-10,"No","Yes")))</f>
        <v>N/A</v>
      </c>
      <c r="G229" s="52">
        <v>6833692</v>
      </c>
      <c r="H229" s="44" t="str">
        <f t="shared" ref="H229:H252" si="39">IF($B229="N/A","N/A",IF(G229&gt;10,"No",IF(G229&lt;-10,"No","Yes")))</f>
        <v>N/A</v>
      </c>
      <c r="I229" s="12">
        <v>-40.4</v>
      </c>
      <c r="J229" s="12">
        <v>5.399</v>
      </c>
      <c r="K229" s="45" t="s">
        <v>736</v>
      </c>
      <c r="L229" s="9" t="str">
        <f t="shared" ref="L229:L252" si="40">IF(J229="Div by 0", "N/A", IF(K229="N/A","N/A", IF(J229&gt;VALUE(MID(K229,1,2)), "No", IF(J229&lt;-1*VALUE(MID(K229,1,2)), "No", "Yes"))))</f>
        <v>Yes</v>
      </c>
    </row>
    <row r="230" spans="1:12" x14ac:dyDescent="0.2">
      <c r="A230" s="4" t="s">
        <v>1377</v>
      </c>
      <c r="B230" s="35" t="s">
        <v>213</v>
      </c>
      <c r="C230" s="50">
        <v>1302</v>
      </c>
      <c r="D230" s="44" t="str">
        <f t="shared" si="37"/>
        <v>N/A</v>
      </c>
      <c r="E230" s="50">
        <v>1051</v>
      </c>
      <c r="F230" s="44" t="str">
        <f t="shared" si="38"/>
        <v>N/A</v>
      </c>
      <c r="G230" s="50">
        <v>856</v>
      </c>
      <c r="H230" s="44" t="str">
        <f t="shared" si="39"/>
        <v>N/A</v>
      </c>
      <c r="I230" s="12">
        <v>-19.3</v>
      </c>
      <c r="J230" s="12">
        <v>-18.600000000000001</v>
      </c>
      <c r="K230" s="45" t="s">
        <v>736</v>
      </c>
      <c r="L230" s="9" t="str">
        <f t="shared" si="40"/>
        <v>Yes</v>
      </c>
    </row>
    <row r="231" spans="1:12" x14ac:dyDescent="0.2">
      <c r="A231" s="4" t="s">
        <v>1378</v>
      </c>
      <c r="B231" s="35" t="s">
        <v>213</v>
      </c>
      <c r="C231" s="52">
        <v>8360.6858678999997</v>
      </c>
      <c r="D231" s="44" t="str">
        <f t="shared" si="37"/>
        <v>N/A</v>
      </c>
      <c r="E231" s="52">
        <v>6169.0028543999997</v>
      </c>
      <c r="F231" s="44" t="str">
        <f t="shared" si="38"/>
        <v>N/A</v>
      </c>
      <c r="G231" s="52">
        <v>7983.2850466999998</v>
      </c>
      <c r="H231" s="44" t="str">
        <f t="shared" si="39"/>
        <v>N/A</v>
      </c>
      <c r="I231" s="12">
        <v>-26.2</v>
      </c>
      <c r="J231" s="12">
        <v>29.41</v>
      </c>
      <c r="K231" s="45" t="s">
        <v>736</v>
      </c>
      <c r="L231" s="9" t="str">
        <f t="shared" si="40"/>
        <v>Yes</v>
      </c>
    </row>
    <row r="232" spans="1:12" ht="25.5" x14ac:dyDescent="0.2">
      <c r="A232" s="4" t="s">
        <v>1379</v>
      </c>
      <c r="B232" s="35" t="s">
        <v>213</v>
      </c>
      <c r="C232" s="52">
        <v>5919.9532710000003</v>
      </c>
      <c r="D232" s="44" t="str">
        <f t="shared" si="37"/>
        <v>N/A</v>
      </c>
      <c r="E232" s="52">
        <v>3972.7297297</v>
      </c>
      <c r="F232" s="44" t="str">
        <f t="shared" si="38"/>
        <v>N/A</v>
      </c>
      <c r="G232" s="52">
        <v>4292.0869565000003</v>
      </c>
      <c r="H232" s="44" t="str">
        <f t="shared" si="39"/>
        <v>N/A</v>
      </c>
      <c r="I232" s="12">
        <v>-32.9</v>
      </c>
      <c r="J232" s="12">
        <v>8.0389999999999997</v>
      </c>
      <c r="K232" s="45" t="s">
        <v>736</v>
      </c>
      <c r="L232" s="9" t="str">
        <f t="shared" si="40"/>
        <v>Yes</v>
      </c>
    </row>
    <row r="233" spans="1:12" ht="25.5" x14ac:dyDescent="0.2">
      <c r="A233" s="4" t="s">
        <v>1380</v>
      </c>
      <c r="B233" s="35" t="s">
        <v>213</v>
      </c>
      <c r="C233" s="52">
        <v>11524.301775</v>
      </c>
      <c r="D233" s="44" t="str">
        <f t="shared" si="37"/>
        <v>N/A</v>
      </c>
      <c r="E233" s="52">
        <v>10603.933852</v>
      </c>
      <c r="F233" s="44" t="str">
        <f t="shared" si="38"/>
        <v>N/A</v>
      </c>
      <c r="G233" s="52">
        <v>14372.844827999999</v>
      </c>
      <c r="H233" s="44" t="str">
        <f t="shared" si="39"/>
        <v>N/A</v>
      </c>
      <c r="I233" s="12">
        <v>-7.99</v>
      </c>
      <c r="J233" s="12">
        <v>35.54</v>
      </c>
      <c r="K233" s="45" t="s">
        <v>736</v>
      </c>
      <c r="L233" s="9" t="str">
        <f t="shared" si="40"/>
        <v>No</v>
      </c>
    </row>
    <row r="234" spans="1:12" x14ac:dyDescent="0.2">
      <c r="A234" s="4" t="s">
        <v>1381</v>
      </c>
      <c r="B234" s="35" t="s">
        <v>213</v>
      </c>
      <c r="C234" s="52">
        <v>1834.9230769000001</v>
      </c>
      <c r="D234" s="44" t="str">
        <f t="shared" si="37"/>
        <v>N/A</v>
      </c>
      <c r="E234" s="52">
        <v>493.31818182000001</v>
      </c>
      <c r="F234" s="44" t="str">
        <f t="shared" si="38"/>
        <v>N/A</v>
      </c>
      <c r="G234" s="52">
        <v>422.03448276</v>
      </c>
      <c r="H234" s="44" t="str">
        <f t="shared" si="39"/>
        <v>N/A</v>
      </c>
      <c r="I234" s="12">
        <v>-73.099999999999994</v>
      </c>
      <c r="J234" s="12">
        <v>-14.4</v>
      </c>
      <c r="K234" s="45" t="s">
        <v>736</v>
      </c>
      <c r="L234" s="9" t="str">
        <f t="shared" si="40"/>
        <v>Yes</v>
      </c>
    </row>
    <row r="235" spans="1:12" ht="25.5" x14ac:dyDescent="0.2">
      <c r="A235" s="4" t="s">
        <v>1382</v>
      </c>
      <c r="B235" s="35" t="s">
        <v>213</v>
      </c>
      <c r="C235" s="52">
        <v>1385.5192982000001</v>
      </c>
      <c r="D235" s="44" t="str">
        <f t="shared" si="37"/>
        <v>N/A</v>
      </c>
      <c r="E235" s="52">
        <v>1966.9354839</v>
      </c>
      <c r="F235" s="44" t="str">
        <f t="shared" si="38"/>
        <v>N/A</v>
      </c>
      <c r="G235" s="52">
        <v>2371.6016260000001</v>
      </c>
      <c r="H235" s="44" t="str">
        <f t="shared" si="39"/>
        <v>N/A</v>
      </c>
      <c r="I235" s="12">
        <v>41.96</v>
      </c>
      <c r="J235" s="12">
        <v>20.57</v>
      </c>
      <c r="K235" s="45" t="s">
        <v>736</v>
      </c>
      <c r="L235" s="9" t="str">
        <f t="shared" si="40"/>
        <v>Yes</v>
      </c>
    </row>
    <row r="236" spans="1:12" x14ac:dyDescent="0.2">
      <c r="A236" s="4" t="s">
        <v>1383</v>
      </c>
      <c r="B236" s="35" t="s">
        <v>213</v>
      </c>
      <c r="C236" s="44">
        <v>0.92180906799999995</v>
      </c>
      <c r="D236" s="44" t="str">
        <f t="shared" si="37"/>
        <v>N/A</v>
      </c>
      <c r="E236" s="44">
        <v>0.76743336979999999</v>
      </c>
      <c r="F236" s="44" t="str">
        <f t="shared" si="38"/>
        <v>N/A</v>
      </c>
      <c r="G236" s="44">
        <v>0.66805063450000002</v>
      </c>
      <c r="H236" s="44" t="str">
        <f t="shared" si="39"/>
        <v>N/A</v>
      </c>
      <c r="I236" s="12">
        <v>-16.7</v>
      </c>
      <c r="J236" s="12">
        <v>-13</v>
      </c>
      <c r="K236" s="45" t="s">
        <v>736</v>
      </c>
      <c r="L236" s="9" t="str">
        <f t="shared" si="40"/>
        <v>Yes</v>
      </c>
    </row>
    <row r="237" spans="1:12" x14ac:dyDescent="0.2">
      <c r="A237" s="4" t="s">
        <v>1384</v>
      </c>
      <c r="B237" s="35" t="s">
        <v>213</v>
      </c>
      <c r="C237" s="44">
        <v>3.9747399702999999</v>
      </c>
      <c r="D237" s="44" t="str">
        <f t="shared" si="37"/>
        <v>N/A</v>
      </c>
      <c r="E237" s="44">
        <v>1.5913978495000001</v>
      </c>
      <c r="F237" s="44" t="str">
        <f t="shared" si="38"/>
        <v>N/A</v>
      </c>
      <c r="G237" s="44">
        <v>1.0994263862</v>
      </c>
      <c r="H237" s="44" t="str">
        <f t="shared" si="39"/>
        <v>N/A</v>
      </c>
      <c r="I237" s="12">
        <v>-60</v>
      </c>
      <c r="J237" s="12">
        <v>-30.9</v>
      </c>
      <c r="K237" s="45" t="s">
        <v>736</v>
      </c>
      <c r="L237" s="9" t="str">
        <f t="shared" si="40"/>
        <v>No</v>
      </c>
    </row>
    <row r="238" spans="1:12" x14ac:dyDescent="0.2">
      <c r="A238" s="59" t="s">
        <v>1385</v>
      </c>
      <c r="B238" s="35" t="s">
        <v>213</v>
      </c>
      <c r="C238" s="44">
        <v>6.1746437706000004</v>
      </c>
      <c r="D238" s="44" t="str">
        <f t="shared" si="37"/>
        <v>N/A</v>
      </c>
      <c r="E238" s="44">
        <v>4.4264553910000002</v>
      </c>
      <c r="F238" s="44" t="str">
        <f t="shared" si="38"/>
        <v>N/A</v>
      </c>
      <c r="G238" s="44">
        <v>3.7982973150000001</v>
      </c>
      <c r="H238" s="44" t="str">
        <f t="shared" si="39"/>
        <v>N/A</v>
      </c>
      <c r="I238" s="12">
        <v>-28.3</v>
      </c>
      <c r="J238" s="12">
        <v>-14.2</v>
      </c>
      <c r="K238" s="45" t="s">
        <v>736</v>
      </c>
      <c r="L238" s="9" t="str">
        <f t="shared" si="40"/>
        <v>Yes</v>
      </c>
    </row>
    <row r="239" spans="1:12" x14ac:dyDescent="0.2">
      <c r="A239" s="59" t="s">
        <v>1386</v>
      </c>
      <c r="B239" s="35" t="s">
        <v>213</v>
      </c>
      <c r="C239" s="44">
        <v>0.19127210659999999</v>
      </c>
      <c r="D239" s="44" t="str">
        <f t="shared" si="37"/>
        <v>N/A</v>
      </c>
      <c r="E239" s="44">
        <v>0.18860915040000001</v>
      </c>
      <c r="F239" s="44" t="str">
        <f t="shared" si="38"/>
        <v>N/A</v>
      </c>
      <c r="G239" s="44">
        <v>0.1604292866</v>
      </c>
      <c r="H239" s="44" t="str">
        <f t="shared" si="39"/>
        <v>N/A</v>
      </c>
      <c r="I239" s="12">
        <v>-1.39</v>
      </c>
      <c r="J239" s="12">
        <v>-14.9</v>
      </c>
      <c r="K239" s="45" t="s">
        <v>736</v>
      </c>
      <c r="L239" s="9" t="str">
        <f t="shared" si="40"/>
        <v>Yes</v>
      </c>
    </row>
    <row r="240" spans="1:12" x14ac:dyDescent="0.2">
      <c r="A240" s="59" t="s">
        <v>1387</v>
      </c>
      <c r="B240" s="35" t="s">
        <v>213</v>
      </c>
      <c r="C240" s="44">
        <v>0.31358654990000001</v>
      </c>
      <c r="D240" s="44" t="str">
        <f t="shared" si="37"/>
        <v>N/A</v>
      </c>
      <c r="E240" s="44">
        <v>0.49306975689999999</v>
      </c>
      <c r="F240" s="44" t="str">
        <f t="shared" si="38"/>
        <v>N/A</v>
      </c>
      <c r="G240" s="44">
        <v>0.46590909089999999</v>
      </c>
      <c r="H240" s="44" t="str">
        <f t="shared" si="39"/>
        <v>N/A</v>
      </c>
      <c r="I240" s="12">
        <v>57.24</v>
      </c>
      <c r="J240" s="12">
        <v>-5.51</v>
      </c>
      <c r="K240" s="45" t="s">
        <v>736</v>
      </c>
      <c r="L240" s="9" t="str">
        <f t="shared" si="40"/>
        <v>Yes</v>
      </c>
    </row>
    <row r="241" spans="1:12" ht="25.5" x14ac:dyDescent="0.2">
      <c r="A241" s="59" t="s">
        <v>1388</v>
      </c>
      <c r="B241" s="35" t="s">
        <v>213</v>
      </c>
      <c r="C241" s="52">
        <v>7654154</v>
      </c>
      <c r="D241" s="44" t="str">
        <f t="shared" si="37"/>
        <v>N/A</v>
      </c>
      <c r="E241" s="52">
        <v>4345497</v>
      </c>
      <c r="F241" s="44" t="str">
        <f t="shared" si="38"/>
        <v>N/A</v>
      </c>
      <c r="G241" s="52">
        <v>5014894</v>
      </c>
      <c r="H241" s="44" t="str">
        <f t="shared" si="39"/>
        <v>N/A</v>
      </c>
      <c r="I241" s="12">
        <v>-43.2</v>
      </c>
      <c r="J241" s="12">
        <v>15.4</v>
      </c>
      <c r="K241" s="45" t="s">
        <v>736</v>
      </c>
      <c r="L241" s="9" t="str">
        <f t="shared" si="40"/>
        <v>Yes</v>
      </c>
    </row>
    <row r="242" spans="1:12" x14ac:dyDescent="0.2">
      <c r="A242" s="59" t="s">
        <v>1389</v>
      </c>
      <c r="B242" s="35" t="s">
        <v>213</v>
      </c>
      <c r="C242" s="50">
        <v>338</v>
      </c>
      <c r="D242" s="44" t="str">
        <f t="shared" si="37"/>
        <v>N/A</v>
      </c>
      <c r="E242" s="50">
        <v>211</v>
      </c>
      <c r="F242" s="44" t="str">
        <f t="shared" si="38"/>
        <v>N/A</v>
      </c>
      <c r="G242" s="50">
        <v>199</v>
      </c>
      <c r="H242" s="44" t="str">
        <f t="shared" si="39"/>
        <v>N/A</v>
      </c>
      <c r="I242" s="12">
        <v>-37.6</v>
      </c>
      <c r="J242" s="12">
        <v>-5.69</v>
      </c>
      <c r="K242" s="45" t="s">
        <v>736</v>
      </c>
      <c r="L242" s="9" t="str">
        <f t="shared" si="40"/>
        <v>Yes</v>
      </c>
    </row>
    <row r="243" spans="1:12" ht="25.5" x14ac:dyDescent="0.2">
      <c r="A243" s="59" t="s">
        <v>1390</v>
      </c>
      <c r="B243" s="35" t="s">
        <v>213</v>
      </c>
      <c r="C243" s="52">
        <v>22645.426036000001</v>
      </c>
      <c r="D243" s="44" t="str">
        <f t="shared" si="37"/>
        <v>N/A</v>
      </c>
      <c r="E243" s="52">
        <v>20594.772512</v>
      </c>
      <c r="F243" s="44" t="str">
        <f t="shared" si="38"/>
        <v>N/A</v>
      </c>
      <c r="G243" s="52">
        <v>25200.472362</v>
      </c>
      <c r="H243" s="44" t="str">
        <f t="shared" si="39"/>
        <v>N/A</v>
      </c>
      <c r="I243" s="12">
        <v>-9.06</v>
      </c>
      <c r="J243" s="12">
        <v>22.36</v>
      </c>
      <c r="K243" s="45" t="s">
        <v>736</v>
      </c>
      <c r="L243" s="9" t="str">
        <f t="shared" si="40"/>
        <v>Yes</v>
      </c>
    </row>
    <row r="244" spans="1:12" ht="25.5" x14ac:dyDescent="0.2">
      <c r="A244" s="59" t="s">
        <v>1391</v>
      </c>
      <c r="B244" s="35" t="s">
        <v>213</v>
      </c>
      <c r="C244" s="52">
        <v>6421.8</v>
      </c>
      <c r="D244" s="44" t="str">
        <f t="shared" si="37"/>
        <v>N/A</v>
      </c>
      <c r="E244" s="52">
        <v>6461.5294118000002</v>
      </c>
      <c r="F244" s="44" t="str">
        <f t="shared" si="38"/>
        <v>N/A</v>
      </c>
      <c r="G244" s="52">
        <v>4236.6666667</v>
      </c>
      <c r="H244" s="44" t="str">
        <f t="shared" si="39"/>
        <v>N/A</v>
      </c>
      <c r="I244" s="12">
        <v>0.61870000000000003</v>
      </c>
      <c r="J244" s="12">
        <v>-34.4</v>
      </c>
      <c r="K244" s="45" t="s">
        <v>736</v>
      </c>
      <c r="L244" s="9" t="str">
        <f t="shared" si="40"/>
        <v>No</v>
      </c>
    </row>
    <row r="245" spans="1:12" ht="25.5" x14ac:dyDescent="0.2">
      <c r="A245" s="59" t="s">
        <v>1392</v>
      </c>
      <c r="B245" s="35" t="s">
        <v>213</v>
      </c>
      <c r="C245" s="52">
        <v>25798.427562000001</v>
      </c>
      <c r="D245" s="44" t="str">
        <f t="shared" si="37"/>
        <v>N/A</v>
      </c>
      <c r="E245" s="52">
        <v>21936.694301</v>
      </c>
      <c r="F245" s="44" t="str">
        <f t="shared" si="38"/>
        <v>N/A</v>
      </c>
      <c r="G245" s="52">
        <v>26909.478261</v>
      </c>
      <c r="H245" s="44" t="str">
        <f t="shared" si="39"/>
        <v>N/A</v>
      </c>
      <c r="I245" s="12">
        <v>-15</v>
      </c>
      <c r="J245" s="12">
        <v>22.67</v>
      </c>
      <c r="K245" s="45" t="s">
        <v>736</v>
      </c>
      <c r="L245" s="9" t="str">
        <f t="shared" si="40"/>
        <v>Yes</v>
      </c>
    </row>
    <row r="246" spans="1:12" ht="25.5" x14ac:dyDescent="0.2">
      <c r="A246" s="59" t="s">
        <v>1393</v>
      </c>
      <c r="B246" s="35" t="s">
        <v>213</v>
      </c>
      <c r="C246" s="52" t="s">
        <v>1745</v>
      </c>
      <c r="D246" s="44" t="str">
        <f t="shared" si="37"/>
        <v>N/A</v>
      </c>
      <c r="E246" s="52" t="s">
        <v>1745</v>
      </c>
      <c r="F246" s="44" t="str">
        <f t="shared" si="38"/>
        <v>N/A</v>
      </c>
      <c r="G246" s="52" t="s">
        <v>1745</v>
      </c>
      <c r="H246" s="44" t="str">
        <f t="shared" si="39"/>
        <v>N/A</v>
      </c>
      <c r="I246" s="12" t="s">
        <v>1745</v>
      </c>
      <c r="J246" s="12" t="s">
        <v>1745</v>
      </c>
      <c r="K246" s="45" t="s">
        <v>736</v>
      </c>
      <c r="L246" s="9" t="str">
        <f t="shared" si="40"/>
        <v>N/A</v>
      </c>
    </row>
    <row r="247" spans="1:12" ht="25.5" x14ac:dyDescent="0.2">
      <c r="A247" s="59" t="s">
        <v>1394</v>
      </c>
      <c r="B247" s="35" t="s">
        <v>213</v>
      </c>
      <c r="C247" s="52" t="s">
        <v>1745</v>
      </c>
      <c r="D247" s="44" t="str">
        <f t="shared" si="37"/>
        <v>N/A</v>
      </c>
      <c r="E247" s="52">
        <v>1869</v>
      </c>
      <c r="F247" s="44" t="str">
        <f t="shared" si="38"/>
        <v>N/A</v>
      </c>
      <c r="G247" s="52" t="s">
        <v>1745</v>
      </c>
      <c r="H247" s="44" t="str">
        <f t="shared" si="39"/>
        <v>N/A</v>
      </c>
      <c r="I247" s="12" t="s">
        <v>1745</v>
      </c>
      <c r="J247" s="12" t="s">
        <v>1745</v>
      </c>
      <c r="K247" s="45" t="s">
        <v>736</v>
      </c>
      <c r="L247" s="9" t="str">
        <f t="shared" si="40"/>
        <v>N/A</v>
      </c>
    </row>
    <row r="248" spans="1:12" ht="25.5" x14ac:dyDescent="0.2">
      <c r="A248" s="59" t="s">
        <v>1395</v>
      </c>
      <c r="B248" s="35" t="s">
        <v>213</v>
      </c>
      <c r="C248" s="44">
        <v>0.2393022004</v>
      </c>
      <c r="D248" s="44" t="str">
        <f t="shared" si="37"/>
        <v>N/A</v>
      </c>
      <c r="E248" s="44">
        <v>0.1540708288</v>
      </c>
      <c r="F248" s="44" t="str">
        <f t="shared" si="38"/>
        <v>N/A</v>
      </c>
      <c r="G248" s="44">
        <v>0.15530616389999999</v>
      </c>
      <c r="H248" s="44" t="str">
        <f t="shared" si="39"/>
        <v>N/A</v>
      </c>
      <c r="I248" s="12">
        <v>-35.6</v>
      </c>
      <c r="J248" s="12">
        <v>0.80179999999999996</v>
      </c>
      <c r="K248" s="45" t="s">
        <v>736</v>
      </c>
      <c r="L248" s="9" t="str">
        <f t="shared" si="40"/>
        <v>Yes</v>
      </c>
    </row>
    <row r="249" spans="1:12" ht="25.5" x14ac:dyDescent="0.2">
      <c r="A249" s="59" t="s">
        <v>1396</v>
      </c>
      <c r="B249" s="35" t="s">
        <v>213</v>
      </c>
      <c r="C249" s="44">
        <v>2.0430906388999999</v>
      </c>
      <c r="D249" s="44" t="str">
        <f t="shared" si="37"/>
        <v>N/A</v>
      </c>
      <c r="E249" s="44">
        <v>0.7311827957</v>
      </c>
      <c r="F249" s="44" t="str">
        <f t="shared" si="38"/>
        <v>N/A</v>
      </c>
      <c r="G249" s="44">
        <v>0.71701720840000005</v>
      </c>
      <c r="H249" s="44" t="str">
        <f t="shared" si="39"/>
        <v>N/A</v>
      </c>
      <c r="I249" s="12">
        <v>-64.2</v>
      </c>
      <c r="J249" s="12">
        <v>-1.94</v>
      </c>
      <c r="K249" s="45" t="s">
        <v>736</v>
      </c>
      <c r="L249" s="9" t="str">
        <f t="shared" si="40"/>
        <v>Yes</v>
      </c>
    </row>
    <row r="250" spans="1:12" ht="25.5" x14ac:dyDescent="0.2">
      <c r="A250" s="59" t="s">
        <v>1397</v>
      </c>
      <c r="B250" s="35" t="s">
        <v>213</v>
      </c>
      <c r="C250" s="44">
        <v>2.0679576177999999</v>
      </c>
      <c r="D250" s="44" t="str">
        <f t="shared" si="37"/>
        <v>N/A</v>
      </c>
      <c r="E250" s="44">
        <v>1.6620737167999999</v>
      </c>
      <c r="F250" s="44" t="str">
        <f t="shared" si="38"/>
        <v>N/A</v>
      </c>
      <c r="G250" s="44">
        <v>1.7213958275000001</v>
      </c>
      <c r="H250" s="44" t="str">
        <f t="shared" si="39"/>
        <v>N/A</v>
      </c>
      <c r="I250" s="12">
        <v>-19.600000000000001</v>
      </c>
      <c r="J250" s="12">
        <v>3.569</v>
      </c>
      <c r="K250" s="45" t="s">
        <v>736</v>
      </c>
      <c r="L250" s="9" t="str">
        <f t="shared" si="40"/>
        <v>Yes</v>
      </c>
    </row>
    <row r="251" spans="1:12" ht="25.5" x14ac:dyDescent="0.2">
      <c r="A251" s="59" t="s">
        <v>1398</v>
      </c>
      <c r="B251" s="35" t="s">
        <v>213</v>
      </c>
      <c r="C251" s="44">
        <v>0</v>
      </c>
      <c r="D251" s="44" t="str">
        <f t="shared" si="37"/>
        <v>N/A</v>
      </c>
      <c r="E251" s="44">
        <v>0</v>
      </c>
      <c r="F251" s="44" t="str">
        <f t="shared" si="38"/>
        <v>N/A</v>
      </c>
      <c r="G251" s="44">
        <v>0</v>
      </c>
      <c r="H251" s="44" t="str">
        <f t="shared" si="39"/>
        <v>N/A</v>
      </c>
      <c r="I251" s="12" t="s">
        <v>1745</v>
      </c>
      <c r="J251" s="12" t="s">
        <v>1745</v>
      </c>
      <c r="K251" s="45" t="s">
        <v>736</v>
      </c>
      <c r="L251" s="9" t="str">
        <f t="shared" si="40"/>
        <v>N/A</v>
      </c>
    </row>
    <row r="252" spans="1:12" ht="25.5" x14ac:dyDescent="0.2">
      <c r="A252" s="59" t="s">
        <v>1399</v>
      </c>
      <c r="B252" s="35" t="s">
        <v>213</v>
      </c>
      <c r="C252" s="44">
        <v>0</v>
      </c>
      <c r="D252" s="44" t="str">
        <f t="shared" si="37"/>
        <v>N/A</v>
      </c>
      <c r="E252" s="44">
        <v>1.1361054E-3</v>
      </c>
      <c r="F252" s="44" t="str">
        <f t="shared" si="38"/>
        <v>N/A</v>
      </c>
      <c r="G252" s="44">
        <v>0</v>
      </c>
      <c r="H252" s="44" t="str">
        <f t="shared" si="39"/>
        <v>N/A</v>
      </c>
      <c r="I252" s="12" t="s">
        <v>1745</v>
      </c>
      <c r="J252" s="12">
        <v>-100</v>
      </c>
      <c r="K252" s="45" t="s">
        <v>736</v>
      </c>
      <c r="L252" s="9" t="str">
        <f t="shared" si="40"/>
        <v>No</v>
      </c>
    </row>
    <row r="253" spans="1:12" x14ac:dyDescent="0.2">
      <c r="A253" s="164" t="s">
        <v>1633</v>
      </c>
      <c r="B253" s="165"/>
      <c r="C253" s="165"/>
      <c r="D253" s="165"/>
      <c r="E253" s="165"/>
      <c r="F253" s="165"/>
      <c r="G253" s="165"/>
      <c r="H253" s="165"/>
      <c r="I253" s="165"/>
      <c r="J253" s="165"/>
      <c r="K253" s="165"/>
      <c r="L253" s="166"/>
    </row>
    <row r="254" spans="1:12" x14ac:dyDescent="0.2">
      <c r="A254" s="156" t="s">
        <v>1631</v>
      </c>
      <c r="B254" s="157"/>
      <c r="C254" s="157"/>
      <c r="D254" s="157"/>
      <c r="E254" s="157"/>
      <c r="F254" s="157"/>
      <c r="G254" s="157"/>
      <c r="H254" s="157"/>
      <c r="I254" s="157"/>
      <c r="J254" s="157"/>
      <c r="K254" s="157"/>
      <c r="L254" s="158"/>
    </row>
    <row r="255" spans="1:12" s="21" customFormat="1" x14ac:dyDescent="0.2">
      <c r="A255" s="159" t="s">
        <v>1732</v>
      </c>
      <c r="B255" s="159"/>
      <c r="C255" s="159"/>
      <c r="D255" s="159"/>
      <c r="E255" s="159"/>
      <c r="F255" s="159"/>
      <c r="G255" s="159"/>
      <c r="H255" s="159"/>
      <c r="I255" s="159"/>
      <c r="J255" s="159"/>
      <c r="K255" s="159"/>
      <c r="L255" s="16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9" sqref="A39"/>
      <selection pane="topRight" activeCell="A39" sqref="A39"/>
      <selection pane="bottomLeft" activeCell="A39" sqref="A39"/>
      <selection pane="bottomRight" activeCell="A4" sqref="A4:L4"/>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ht="54" customHeight="1" x14ac:dyDescent="0.2">
      <c r="A2" s="170" t="s">
        <v>1595</v>
      </c>
      <c r="B2" s="171"/>
      <c r="C2" s="171"/>
      <c r="D2" s="171"/>
      <c r="E2" s="171"/>
      <c r="F2" s="171"/>
      <c r="G2" s="171"/>
      <c r="H2" s="171"/>
      <c r="I2" s="171"/>
      <c r="J2" s="171"/>
      <c r="K2" s="171"/>
      <c r="L2" s="172"/>
    </row>
    <row r="3" spans="1:12" s="21" customFormat="1" x14ac:dyDescent="0.2">
      <c r="A3" s="153" t="s">
        <v>1744</v>
      </c>
      <c r="B3" s="154"/>
      <c r="C3" s="154"/>
      <c r="D3" s="154"/>
      <c r="E3" s="154"/>
      <c r="F3" s="154"/>
      <c r="G3" s="154"/>
      <c r="H3" s="154"/>
      <c r="I3" s="154"/>
      <c r="J3" s="154"/>
      <c r="K3" s="154"/>
      <c r="L3" s="155"/>
    </row>
    <row r="4" spans="1:12" s="21" customFormat="1" x14ac:dyDescent="0.2">
      <c r="A4" s="167" t="s">
        <v>648</v>
      </c>
      <c r="B4" s="168"/>
      <c r="C4" s="168"/>
      <c r="D4" s="168"/>
      <c r="E4" s="168"/>
      <c r="F4" s="168"/>
      <c r="G4" s="168"/>
      <c r="H4" s="168"/>
      <c r="I4" s="168"/>
      <c r="J4" s="168"/>
      <c r="K4" s="168"/>
      <c r="L4" s="16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46" t="s">
        <v>5</v>
      </c>
      <c r="B6" s="35" t="s">
        <v>213</v>
      </c>
      <c r="C6" s="36">
        <v>57401</v>
      </c>
      <c r="D6" s="44" t="str">
        <f t="shared" ref="D6:D37" si="0">IF($B6="N/A","N/A",IF(C6&gt;10,"No",IF(C6&lt;-10,"No","Yes")))</f>
        <v>N/A</v>
      </c>
      <c r="E6" s="36">
        <v>43642</v>
      </c>
      <c r="F6" s="44" t="str">
        <f t="shared" ref="F6:F37" si="1">IF($B6="N/A","N/A",IF(E6&gt;10,"No",IF(E6&lt;-10,"No","Yes")))</f>
        <v>N/A</v>
      </c>
      <c r="G6" s="36">
        <v>42368</v>
      </c>
      <c r="H6" s="44" t="str">
        <f t="shared" ref="H6:H37" si="2">IF($B6="N/A","N/A",IF(G6&gt;10,"No",IF(G6&lt;-10,"No","Yes")))</f>
        <v>N/A</v>
      </c>
      <c r="I6" s="12">
        <v>-24</v>
      </c>
      <c r="J6" s="12">
        <v>-2.92</v>
      </c>
      <c r="K6" s="45" t="s">
        <v>736</v>
      </c>
      <c r="L6" s="9" t="str">
        <f t="shared" ref="L6:L39" si="3">IF(J6="Div by 0", "N/A", IF(K6="N/A","N/A", IF(J6&gt;VALUE(MID(K6,1,2)), "No", IF(J6&lt;-1*VALUE(MID(K6,1,2)), "No", "Yes"))))</f>
        <v>Yes</v>
      </c>
    </row>
    <row r="7" spans="1:12" x14ac:dyDescent="0.2">
      <c r="A7" s="46" t="s">
        <v>6</v>
      </c>
      <c r="B7" s="35" t="s">
        <v>213</v>
      </c>
      <c r="C7" s="36">
        <v>50998</v>
      </c>
      <c r="D7" s="44" t="str">
        <f t="shared" si="0"/>
        <v>N/A</v>
      </c>
      <c r="E7" s="36">
        <v>39925</v>
      </c>
      <c r="F7" s="44" t="str">
        <f t="shared" si="1"/>
        <v>N/A</v>
      </c>
      <c r="G7" s="36">
        <v>38792</v>
      </c>
      <c r="H7" s="44" t="str">
        <f t="shared" si="2"/>
        <v>N/A</v>
      </c>
      <c r="I7" s="12">
        <v>-21.7</v>
      </c>
      <c r="J7" s="12">
        <v>-2.84</v>
      </c>
      <c r="K7" s="45" t="s">
        <v>736</v>
      </c>
      <c r="L7" s="9" t="str">
        <f t="shared" si="3"/>
        <v>Yes</v>
      </c>
    </row>
    <row r="8" spans="1:12" x14ac:dyDescent="0.2">
      <c r="A8" s="46" t="s">
        <v>360</v>
      </c>
      <c r="B8" s="35" t="s">
        <v>213</v>
      </c>
      <c r="C8" s="8">
        <v>88.845142070999998</v>
      </c>
      <c r="D8" s="44" t="str">
        <f t="shared" si="0"/>
        <v>N/A</v>
      </c>
      <c r="E8" s="8">
        <v>91.482975116000006</v>
      </c>
      <c r="F8" s="44" t="str">
        <f t="shared" si="1"/>
        <v>N/A</v>
      </c>
      <c r="G8" s="8">
        <v>91.559667673999996</v>
      </c>
      <c r="H8" s="44" t="str">
        <f t="shared" si="2"/>
        <v>N/A</v>
      </c>
      <c r="I8" s="12">
        <v>2.9689999999999999</v>
      </c>
      <c r="J8" s="12">
        <v>8.3799999999999999E-2</v>
      </c>
      <c r="K8" s="45" t="s">
        <v>736</v>
      </c>
      <c r="L8" s="9" t="str">
        <f t="shared" si="3"/>
        <v>Yes</v>
      </c>
    </row>
    <row r="9" spans="1:12" x14ac:dyDescent="0.2">
      <c r="A9" s="4" t="s">
        <v>88</v>
      </c>
      <c r="B9" s="48" t="s">
        <v>213</v>
      </c>
      <c r="C9" s="1">
        <v>42016.65</v>
      </c>
      <c r="D9" s="11" t="str">
        <f t="shared" si="0"/>
        <v>N/A</v>
      </c>
      <c r="E9" s="1">
        <v>33537.17</v>
      </c>
      <c r="F9" s="11" t="str">
        <f t="shared" si="1"/>
        <v>N/A</v>
      </c>
      <c r="G9" s="1">
        <v>32510.87</v>
      </c>
      <c r="H9" s="11" t="str">
        <f t="shared" si="2"/>
        <v>N/A</v>
      </c>
      <c r="I9" s="12">
        <v>-20.2</v>
      </c>
      <c r="J9" s="12">
        <v>-3.06</v>
      </c>
      <c r="K9" s="48" t="s">
        <v>736</v>
      </c>
      <c r="L9" s="9" t="str">
        <f t="shared" si="3"/>
        <v>Yes</v>
      </c>
    </row>
    <row r="10" spans="1:12" x14ac:dyDescent="0.2">
      <c r="A10" s="4" t="s">
        <v>1400</v>
      </c>
      <c r="B10" s="35" t="s">
        <v>213</v>
      </c>
      <c r="C10" s="8">
        <v>0.83622236549999995</v>
      </c>
      <c r="D10" s="44" t="str">
        <f t="shared" si="0"/>
        <v>N/A</v>
      </c>
      <c r="E10" s="8">
        <v>0.98070665869999996</v>
      </c>
      <c r="F10" s="44" t="str">
        <f t="shared" si="1"/>
        <v>N/A</v>
      </c>
      <c r="G10" s="8">
        <v>1.2910687311</v>
      </c>
      <c r="H10" s="44" t="str">
        <f t="shared" si="2"/>
        <v>N/A</v>
      </c>
      <c r="I10" s="12">
        <v>17.28</v>
      </c>
      <c r="J10" s="12">
        <v>31.65</v>
      </c>
      <c r="K10" s="45" t="s">
        <v>736</v>
      </c>
      <c r="L10" s="9" t="str">
        <f t="shared" si="3"/>
        <v>No</v>
      </c>
    </row>
    <row r="11" spans="1:12" x14ac:dyDescent="0.2">
      <c r="A11" s="4" t="s">
        <v>1401</v>
      </c>
      <c r="B11" s="35" t="s">
        <v>213</v>
      </c>
      <c r="C11" s="8">
        <v>0</v>
      </c>
      <c r="D11" s="44" t="str">
        <f t="shared" si="0"/>
        <v>N/A</v>
      </c>
      <c r="E11" s="8">
        <v>0</v>
      </c>
      <c r="F11" s="44" t="str">
        <f t="shared" si="1"/>
        <v>N/A</v>
      </c>
      <c r="G11" s="8">
        <v>0</v>
      </c>
      <c r="H11" s="44" t="str">
        <f t="shared" si="2"/>
        <v>N/A</v>
      </c>
      <c r="I11" s="12" t="s">
        <v>1745</v>
      </c>
      <c r="J11" s="12" t="s">
        <v>1745</v>
      </c>
      <c r="K11" s="45" t="s">
        <v>736</v>
      </c>
      <c r="L11" s="9" t="str">
        <f t="shared" si="3"/>
        <v>N/A</v>
      </c>
    </row>
    <row r="12" spans="1:12" x14ac:dyDescent="0.2">
      <c r="A12" s="4" t="s">
        <v>1402</v>
      </c>
      <c r="B12" s="35" t="s">
        <v>213</v>
      </c>
      <c r="C12" s="8">
        <v>83.197156844000006</v>
      </c>
      <c r="D12" s="44" t="str">
        <f t="shared" si="0"/>
        <v>N/A</v>
      </c>
      <c r="E12" s="8">
        <v>81.373447596000005</v>
      </c>
      <c r="F12" s="44" t="str">
        <f t="shared" si="1"/>
        <v>N/A</v>
      </c>
      <c r="G12" s="8">
        <v>81.037575528999994</v>
      </c>
      <c r="H12" s="44" t="str">
        <f t="shared" si="2"/>
        <v>N/A</v>
      </c>
      <c r="I12" s="12">
        <v>-2.19</v>
      </c>
      <c r="J12" s="12">
        <v>-0.41299999999999998</v>
      </c>
      <c r="K12" s="45" t="s">
        <v>736</v>
      </c>
      <c r="L12" s="9" t="str">
        <f t="shared" si="3"/>
        <v>Yes</v>
      </c>
    </row>
    <row r="13" spans="1:12" x14ac:dyDescent="0.2">
      <c r="A13" s="4" t="s">
        <v>1403</v>
      </c>
      <c r="B13" s="35" t="s">
        <v>213</v>
      </c>
      <c r="C13" s="8">
        <v>0.66200937270000004</v>
      </c>
      <c r="D13" s="44" t="str">
        <f t="shared" si="0"/>
        <v>N/A</v>
      </c>
      <c r="E13" s="8">
        <v>0.45140002750000002</v>
      </c>
      <c r="F13" s="44" t="str">
        <f t="shared" si="1"/>
        <v>N/A</v>
      </c>
      <c r="G13" s="8">
        <v>0.54758308160000002</v>
      </c>
      <c r="H13" s="44" t="str">
        <f t="shared" si="2"/>
        <v>N/A</v>
      </c>
      <c r="I13" s="12">
        <v>-31.8</v>
      </c>
      <c r="J13" s="12">
        <v>21.31</v>
      </c>
      <c r="K13" s="45" t="s">
        <v>736</v>
      </c>
      <c r="L13" s="9" t="str">
        <f t="shared" si="3"/>
        <v>Yes</v>
      </c>
    </row>
    <row r="14" spans="1:12" x14ac:dyDescent="0.2">
      <c r="A14" s="4" t="s">
        <v>1404</v>
      </c>
      <c r="B14" s="35" t="s">
        <v>213</v>
      </c>
      <c r="C14" s="8">
        <v>0</v>
      </c>
      <c r="D14" s="44" t="str">
        <f t="shared" si="0"/>
        <v>N/A</v>
      </c>
      <c r="E14" s="8">
        <v>0</v>
      </c>
      <c r="F14" s="44" t="str">
        <f t="shared" si="1"/>
        <v>N/A</v>
      </c>
      <c r="G14" s="8">
        <v>0</v>
      </c>
      <c r="H14" s="44" t="str">
        <f t="shared" si="2"/>
        <v>N/A</v>
      </c>
      <c r="I14" s="12" t="s">
        <v>1745</v>
      </c>
      <c r="J14" s="12" t="s">
        <v>1745</v>
      </c>
      <c r="K14" s="45" t="s">
        <v>736</v>
      </c>
      <c r="L14" s="9" t="str">
        <f t="shared" si="3"/>
        <v>N/A</v>
      </c>
    </row>
    <row r="15" spans="1:12" x14ac:dyDescent="0.2">
      <c r="A15" s="4" t="s">
        <v>1405</v>
      </c>
      <c r="B15" s="35" t="s">
        <v>213</v>
      </c>
      <c r="C15" s="8">
        <v>0</v>
      </c>
      <c r="D15" s="44" t="str">
        <f t="shared" si="0"/>
        <v>N/A</v>
      </c>
      <c r="E15" s="8">
        <v>0</v>
      </c>
      <c r="F15" s="44" t="str">
        <f t="shared" si="1"/>
        <v>N/A</v>
      </c>
      <c r="G15" s="8">
        <v>0</v>
      </c>
      <c r="H15" s="44" t="str">
        <f t="shared" si="2"/>
        <v>N/A</v>
      </c>
      <c r="I15" s="12" t="s">
        <v>1745</v>
      </c>
      <c r="J15" s="12" t="s">
        <v>1745</v>
      </c>
      <c r="K15" s="45" t="s">
        <v>736</v>
      </c>
      <c r="L15" s="9" t="str">
        <f t="shared" si="3"/>
        <v>N/A</v>
      </c>
    </row>
    <row r="16" spans="1:12" x14ac:dyDescent="0.2">
      <c r="A16" s="4" t="s">
        <v>1406</v>
      </c>
      <c r="B16" s="35" t="s">
        <v>213</v>
      </c>
      <c r="C16" s="8">
        <v>0.17421299279999999</v>
      </c>
      <c r="D16" s="44" t="str">
        <f t="shared" si="0"/>
        <v>N/A</v>
      </c>
      <c r="E16" s="8">
        <v>0.16956143160000001</v>
      </c>
      <c r="F16" s="44" t="str">
        <f t="shared" si="1"/>
        <v>N/A</v>
      </c>
      <c r="G16" s="8">
        <v>0.13453549849999999</v>
      </c>
      <c r="H16" s="44" t="str">
        <f t="shared" si="2"/>
        <v>N/A</v>
      </c>
      <c r="I16" s="12">
        <v>-2.67</v>
      </c>
      <c r="J16" s="12">
        <v>-20.7</v>
      </c>
      <c r="K16" s="45" t="s">
        <v>736</v>
      </c>
      <c r="L16" s="9" t="str">
        <f t="shared" si="3"/>
        <v>Yes</v>
      </c>
    </row>
    <row r="17" spans="1:12" x14ac:dyDescent="0.2">
      <c r="A17" s="4" t="s">
        <v>1407</v>
      </c>
      <c r="B17" s="35" t="s">
        <v>213</v>
      </c>
      <c r="C17" s="8">
        <v>0</v>
      </c>
      <c r="D17" s="44" t="str">
        <f t="shared" si="0"/>
        <v>N/A</v>
      </c>
      <c r="E17" s="8">
        <v>0</v>
      </c>
      <c r="F17" s="44" t="str">
        <f t="shared" si="1"/>
        <v>N/A</v>
      </c>
      <c r="G17" s="8">
        <v>0</v>
      </c>
      <c r="H17" s="44" t="str">
        <f t="shared" si="2"/>
        <v>N/A</v>
      </c>
      <c r="I17" s="12" t="s">
        <v>1745</v>
      </c>
      <c r="J17" s="12" t="s">
        <v>1745</v>
      </c>
      <c r="K17" s="45" t="s">
        <v>736</v>
      </c>
      <c r="L17" s="9" t="str">
        <f t="shared" si="3"/>
        <v>N/A</v>
      </c>
    </row>
    <row r="18" spans="1:12" x14ac:dyDescent="0.2">
      <c r="A18" s="4" t="s">
        <v>1408</v>
      </c>
      <c r="B18" s="35" t="s">
        <v>213</v>
      </c>
      <c r="C18" s="8">
        <v>5.0399818818000002</v>
      </c>
      <c r="D18" s="44" t="str">
        <f t="shared" si="0"/>
        <v>N/A</v>
      </c>
      <c r="E18" s="8">
        <v>3.8540855139999999</v>
      </c>
      <c r="F18" s="44" t="str">
        <f t="shared" si="1"/>
        <v>N/A</v>
      </c>
      <c r="G18" s="8">
        <v>3.8047583081999998</v>
      </c>
      <c r="H18" s="44" t="str">
        <f t="shared" si="2"/>
        <v>N/A</v>
      </c>
      <c r="I18" s="12">
        <v>-23.5</v>
      </c>
      <c r="J18" s="12">
        <v>-1.28</v>
      </c>
      <c r="K18" s="45" t="s">
        <v>736</v>
      </c>
      <c r="L18" s="9" t="str">
        <f t="shared" si="3"/>
        <v>Yes</v>
      </c>
    </row>
    <row r="19" spans="1:12" x14ac:dyDescent="0.2">
      <c r="A19" s="4" t="s">
        <v>1409</v>
      </c>
      <c r="B19" s="35" t="s">
        <v>213</v>
      </c>
      <c r="C19" s="8">
        <v>10.090416543</v>
      </c>
      <c r="D19" s="44" t="str">
        <f t="shared" si="0"/>
        <v>N/A</v>
      </c>
      <c r="E19" s="8">
        <v>13.170798771999999</v>
      </c>
      <c r="F19" s="44" t="str">
        <f t="shared" si="1"/>
        <v>N/A</v>
      </c>
      <c r="G19" s="8">
        <v>13.184478852</v>
      </c>
      <c r="H19" s="44" t="str">
        <f t="shared" si="2"/>
        <v>N/A</v>
      </c>
      <c r="I19" s="12">
        <v>30.53</v>
      </c>
      <c r="J19" s="12">
        <v>0.10390000000000001</v>
      </c>
      <c r="K19" s="45" t="s">
        <v>736</v>
      </c>
      <c r="L19" s="9" t="str">
        <f t="shared" si="3"/>
        <v>Yes</v>
      </c>
    </row>
    <row r="20" spans="1:12" x14ac:dyDescent="0.2">
      <c r="A20" s="2" t="s">
        <v>961</v>
      </c>
      <c r="B20" s="35" t="s">
        <v>213</v>
      </c>
      <c r="C20" s="8">
        <v>89.073361090999995</v>
      </c>
      <c r="D20" s="44" t="str">
        <f t="shared" si="0"/>
        <v>N/A</v>
      </c>
      <c r="E20" s="8">
        <v>86.208239769000002</v>
      </c>
      <c r="F20" s="44" t="str">
        <f t="shared" si="1"/>
        <v>N/A</v>
      </c>
      <c r="G20" s="8">
        <v>86.133402567999994</v>
      </c>
      <c r="H20" s="44" t="str">
        <f t="shared" si="2"/>
        <v>N/A</v>
      </c>
      <c r="I20" s="12">
        <v>-3.22</v>
      </c>
      <c r="J20" s="12">
        <v>-8.6999999999999994E-2</v>
      </c>
      <c r="K20" s="45" t="s">
        <v>736</v>
      </c>
      <c r="L20" s="9" t="str">
        <f t="shared" si="3"/>
        <v>Yes</v>
      </c>
    </row>
    <row r="21" spans="1:12" x14ac:dyDescent="0.2">
      <c r="A21" s="2" t="s">
        <v>962</v>
      </c>
      <c r="B21" s="35" t="s">
        <v>213</v>
      </c>
      <c r="C21" s="8">
        <v>0.83622236549999995</v>
      </c>
      <c r="D21" s="44" t="str">
        <f t="shared" si="0"/>
        <v>N/A</v>
      </c>
      <c r="E21" s="8">
        <v>0.6209614591</v>
      </c>
      <c r="F21" s="44" t="str">
        <f t="shared" si="1"/>
        <v>N/A</v>
      </c>
      <c r="G21" s="8">
        <v>0.68211858010000004</v>
      </c>
      <c r="H21" s="44" t="str">
        <f t="shared" si="2"/>
        <v>N/A</v>
      </c>
      <c r="I21" s="12">
        <v>-25.7</v>
      </c>
      <c r="J21" s="12">
        <v>9.8490000000000002</v>
      </c>
      <c r="K21" s="45" t="s">
        <v>736</v>
      </c>
      <c r="L21" s="9" t="str">
        <f t="shared" si="3"/>
        <v>Yes</v>
      </c>
    </row>
    <row r="22" spans="1:12" x14ac:dyDescent="0.2">
      <c r="A22" s="3" t="s">
        <v>1705</v>
      </c>
      <c r="B22" s="35" t="s">
        <v>213</v>
      </c>
      <c r="C22" s="36">
        <v>40913</v>
      </c>
      <c r="D22" s="44" t="str">
        <f t="shared" si="0"/>
        <v>N/A</v>
      </c>
      <c r="E22" s="36">
        <v>32846</v>
      </c>
      <c r="F22" s="44" t="str">
        <f t="shared" si="1"/>
        <v>N/A</v>
      </c>
      <c r="G22" s="36">
        <v>31951</v>
      </c>
      <c r="H22" s="44" t="str">
        <f t="shared" si="2"/>
        <v>N/A</v>
      </c>
      <c r="I22" s="12">
        <v>-19.7</v>
      </c>
      <c r="J22" s="12">
        <v>-2.72</v>
      </c>
      <c r="K22" s="45" t="s">
        <v>736</v>
      </c>
      <c r="L22" s="9" t="str">
        <f t="shared" si="3"/>
        <v>Yes</v>
      </c>
    </row>
    <row r="23" spans="1:12" x14ac:dyDescent="0.2">
      <c r="A23" s="3" t="s">
        <v>977</v>
      </c>
      <c r="B23" s="35" t="s">
        <v>213</v>
      </c>
      <c r="C23" s="36">
        <v>4415</v>
      </c>
      <c r="D23" s="44" t="str">
        <f t="shared" si="0"/>
        <v>N/A</v>
      </c>
      <c r="E23" s="36">
        <v>1783</v>
      </c>
      <c r="F23" s="44" t="str">
        <f t="shared" si="1"/>
        <v>N/A</v>
      </c>
      <c r="G23" s="36">
        <v>1631</v>
      </c>
      <c r="H23" s="44" t="str">
        <f t="shared" si="2"/>
        <v>N/A</v>
      </c>
      <c r="I23" s="12">
        <v>-59.6</v>
      </c>
      <c r="J23" s="12">
        <v>-8.52</v>
      </c>
      <c r="K23" s="45" t="s">
        <v>736</v>
      </c>
      <c r="L23" s="9" t="str">
        <f t="shared" si="3"/>
        <v>Yes</v>
      </c>
    </row>
    <row r="24" spans="1:12" x14ac:dyDescent="0.2">
      <c r="A24" s="3" t="s">
        <v>978</v>
      </c>
      <c r="B24" s="35" t="s">
        <v>213</v>
      </c>
      <c r="C24" s="36">
        <v>4872</v>
      </c>
      <c r="D24" s="44" t="str">
        <f t="shared" si="0"/>
        <v>N/A</v>
      </c>
      <c r="E24" s="36">
        <v>4870</v>
      </c>
      <c r="F24" s="44" t="str">
        <f t="shared" si="1"/>
        <v>N/A</v>
      </c>
      <c r="G24" s="36">
        <v>4787</v>
      </c>
      <c r="H24" s="44" t="str">
        <f t="shared" si="2"/>
        <v>N/A</v>
      </c>
      <c r="I24" s="12">
        <v>-4.1000000000000002E-2</v>
      </c>
      <c r="J24" s="12">
        <v>-1.7</v>
      </c>
      <c r="K24" s="45" t="s">
        <v>736</v>
      </c>
      <c r="L24" s="9" t="str">
        <f t="shared" si="3"/>
        <v>Yes</v>
      </c>
    </row>
    <row r="25" spans="1:12" x14ac:dyDescent="0.2">
      <c r="A25" s="3" t="s">
        <v>979</v>
      </c>
      <c r="B25" s="35" t="s">
        <v>213</v>
      </c>
      <c r="C25" s="36">
        <v>4160</v>
      </c>
      <c r="D25" s="44" t="str">
        <f t="shared" si="0"/>
        <v>N/A</v>
      </c>
      <c r="E25" s="36">
        <v>1892</v>
      </c>
      <c r="F25" s="44" t="str">
        <f t="shared" si="1"/>
        <v>N/A</v>
      </c>
      <c r="G25" s="36">
        <v>1889</v>
      </c>
      <c r="H25" s="44" t="str">
        <f t="shared" si="2"/>
        <v>N/A</v>
      </c>
      <c r="I25" s="12">
        <v>-54.5</v>
      </c>
      <c r="J25" s="12">
        <v>-0.159</v>
      </c>
      <c r="K25" s="45" t="s">
        <v>736</v>
      </c>
      <c r="L25" s="9" t="str">
        <f t="shared" si="3"/>
        <v>Yes</v>
      </c>
    </row>
    <row r="26" spans="1:12" x14ac:dyDescent="0.2">
      <c r="A26" s="3" t="s">
        <v>980</v>
      </c>
      <c r="B26" s="35" t="s">
        <v>213</v>
      </c>
      <c r="C26" s="36">
        <v>27466</v>
      </c>
      <c r="D26" s="44" t="str">
        <f t="shared" si="0"/>
        <v>N/A</v>
      </c>
      <c r="E26" s="36">
        <v>24301</v>
      </c>
      <c r="F26" s="44" t="str">
        <f t="shared" si="1"/>
        <v>N/A</v>
      </c>
      <c r="G26" s="36">
        <v>23644</v>
      </c>
      <c r="H26" s="44" t="str">
        <f t="shared" si="2"/>
        <v>N/A</v>
      </c>
      <c r="I26" s="12">
        <v>-11.5</v>
      </c>
      <c r="J26" s="12">
        <v>-2.7</v>
      </c>
      <c r="K26" s="45" t="s">
        <v>736</v>
      </c>
      <c r="L26" s="9" t="str">
        <f t="shared" si="3"/>
        <v>Yes</v>
      </c>
    </row>
    <row r="27" spans="1:12" x14ac:dyDescent="0.2">
      <c r="A27" s="3" t="s">
        <v>981</v>
      </c>
      <c r="B27" s="35" t="s">
        <v>213</v>
      </c>
      <c r="C27" s="36">
        <v>0</v>
      </c>
      <c r="D27" s="44" t="str">
        <f t="shared" si="0"/>
        <v>N/A</v>
      </c>
      <c r="E27" s="36">
        <v>0</v>
      </c>
      <c r="F27" s="44" t="str">
        <f t="shared" si="1"/>
        <v>N/A</v>
      </c>
      <c r="G27" s="36">
        <v>0</v>
      </c>
      <c r="H27" s="44" t="str">
        <f t="shared" si="2"/>
        <v>N/A</v>
      </c>
      <c r="I27" s="12" t="s">
        <v>1745</v>
      </c>
      <c r="J27" s="12" t="s">
        <v>1745</v>
      </c>
      <c r="K27" s="45" t="s">
        <v>736</v>
      </c>
      <c r="L27" s="9" t="str">
        <f t="shared" si="3"/>
        <v>N/A</v>
      </c>
    </row>
    <row r="28" spans="1:12" x14ac:dyDescent="0.2">
      <c r="A28" s="3" t="s">
        <v>103</v>
      </c>
      <c r="B28" s="35" t="s">
        <v>213</v>
      </c>
      <c r="C28" s="36">
        <v>15000</v>
      </c>
      <c r="D28" s="44" t="str">
        <f t="shared" si="0"/>
        <v>N/A</v>
      </c>
      <c r="E28" s="36">
        <v>9457</v>
      </c>
      <c r="F28" s="44" t="str">
        <f t="shared" si="1"/>
        <v>N/A</v>
      </c>
      <c r="G28" s="36">
        <v>9136</v>
      </c>
      <c r="H28" s="44" t="str">
        <f t="shared" si="2"/>
        <v>N/A</v>
      </c>
      <c r="I28" s="12">
        <v>-37</v>
      </c>
      <c r="J28" s="12">
        <v>-3.39</v>
      </c>
      <c r="K28" s="45" t="s">
        <v>736</v>
      </c>
      <c r="L28" s="9" t="str">
        <f t="shared" si="3"/>
        <v>Yes</v>
      </c>
    </row>
    <row r="29" spans="1:12" x14ac:dyDescent="0.2">
      <c r="A29" s="3" t="s">
        <v>982</v>
      </c>
      <c r="B29" s="35" t="s">
        <v>213</v>
      </c>
      <c r="C29" s="36">
        <v>5387</v>
      </c>
      <c r="D29" s="44" t="str">
        <f t="shared" si="0"/>
        <v>N/A</v>
      </c>
      <c r="E29" s="36">
        <v>2304</v>
      </c>
      <c r="F29" s="44" t="str">
        <f t="shared" si="1"/>
        <v>N/A</v>
      </c>
      <c r="G29" s="36">
        <v>2210</v>
      </c>
      <c r="H29" s="44" t="str">
        <f t="shared" si="2"/>
        <v>N/A</v>
      </c>
      <c r="I29" s="12">
        <v>-57.2</v>
      </c>
      <c r="J29" s="12">
        <v>-4.08</v>
      </c>
      <c r="K29" s="45" t="s">
        <v>736</v>
      </c>
      <c r="L29" s="9" t="str">
        <f t="shared" si="3"/>
        <v>Yes</v>
      </c>
    </row>
    <row r="30" spans="1:12" x14ac:dyDescent="0.2">
      <c r="A30" s="3" t="s">
        <v>983</v>
      </c>
      <c r="B30" s="35" t="s">
        <v>213</v>
      </c>
      <c r="C30" s="36">
        <v>1141</v>
      </c>
      <c r="D30" s="44" t="str">
        <f t="shared" si="0"/>
        <v>N/A</v>
      </c>
      <c r="E30" s="36">
        <v>1106</v>
      </c>
      <c r="F30" s="44" t="str">
        <f t="shared" si="1"/>
        <v>N/A</v>
      </c>
      <c r="G30" s="36">
        <v>1030</v>
      </c>
      <c r="H30" s="44" t="str">
        <f t="shared" si="2"/>
        <v>N/A</v>
      </c>
      <c r="I30" s="12">
        <v>-3.07</v>
      </c>
      <c r="J30" s="12">
        <v>-6.87</v>
      </c>
      <c r="K30" s="45" t="s">
        <v>736</v>
      </c>
      <c r="L30" s="9" t="str">
        <f t="shared" si="3"/>
        <v>Yes</v>
      </c>
    </row>
    <row r="31" spans="1:12" x14ac:dyDescent="0.2">
      <c r="A31" s="3" t="s">
        <v>984</v>
      </c>
      <c r="B31" s="35" t="s">
        <v>213</v>
      </c>
      <c r="C31" s="36">
        <v>2313</v>
      </c>
      <c r="D31" s="44" t="str">
        <f t="shared" si="0"/>
        <v>N/A</v>
      </c>
      <c r="E31" s="36">
        <v>972</v>
      </c>
      <c r="F31" s="44" t="str">
        <f t="shared" si="1"/>
        <v>N/A</v>
      </c>
      <c r="G31" s="36">
        <v>978</v>
      </c>
      <c r="H31" s="44" t="str">
        <f t="shared" si="2"/>
        <v>N/A</v>
      </c>
      <c r="I31" s="12">
        <v>-58</v>
      </c>
      <c r="J31" s="12">
        <v>0.61729999999999996</v>
      </c>
      <c r="K31" s="45" t="s">
        <v>736</v>
      </c>
      <c r="L31" s="9" t="str">
        <f t="shared" si="3"/>
        <v>Yes</v>
      </c>
    </row>
    <row r="32" spans="1:12" x14ac:dyDescent="0.2">
      <c r="A32" s="3" t="s">
        <v>985</v>
      </c>
      <c r="B32" s="35" t="s">
        <v>213</v>
      </c>
      <c r="C32" s="36">
        <v>6159</v>
      </c>
      <c r="D32" s="44" t="str">
        <f t="shared" si="0"/>
        <v>N/A</v>
      </c>
      <c r="E32" s="36">
        <v>5075</v>
      </c>
      <c r="F32" s="44" t="str">
        <f t="shared" si="1"/>
        <v>N/A</v>
      </c>
      <c r="G32" s="36">
        <v>4918</v>
      </c>
      <c r="H32" s="44" t="str">
        <f t="shared" si="2"/>
        <v>N/A</v>
      </c>
      <c r="I32" s="12">
        <v>-17.600000000000001</v>
      </c>
      <c r="J32" s="12">
        <v>-3.09</v>
      </c>
      <c r="K32" s="45" t="s">
        <v>736</v>
      </c>
      <c r="L32" s="9" t="str">
        <f t="shared" si="3"/>
        <v>Yes</v>
      </c>
    </row>
    <row r="33" spans="1:12" x14ac:dyDescent="0.2">
      <c r="A33" s="3" t="s">
        <v>986</v>
      </c>
      <c r="B33" s="35" t="s">
        <v>213</v>
      </c>
      <c r="C33" s="36">
        <v>0</v>
      </c>
      <c r="D33" s="44" t="str">
        <f t="shared" si="0"/>
        <v>N/A</v>
      </c>
      <c r="E33" s="36">
        <v>0</v>
      </c>
      <c r="F33" s="44" t="str">
        <f t="shared" si="1"/>
        <v>N/A</v>
      </c>
      <c r="G33" s="36">
        <v>0</v>
      </c>
      <c r="H33" s="44" t="str">
        <f t="shared" si="2"/>
        <v>N/A</v>
      </c>
      <c r="I33" s="12" t="s">
        <v>1745</v>
      </c>
      <c r="J33" s="12" t="s">
        <v>1745</v>
      </c>
      <c r="K33" s="45" t="s">
        <v>736</v>
      </c>
      <c r="L33" s="9" t="str">
        <f t="shared" si="3"/>
        <v>N/A</v>
      </c>
    </row>
    <row r="34" spans="1:12" x14ac:dyDescent="0.2">
      <c r="A34" s="46" t="s">
        <v>84</v>
      </c>
      <c r="B34" s="35" t="s">
        <v>213</v>
      </c>
      <c r="C34" s="47">
        <v>2252319060</v>
      </c>
      <c r="D34" s="44" t="str">
        <f t="shared" si="0"/>
        <v>N/A</v>
      </c>
      <c r="E34" s="47">
        <v>2122932616</v>
      </c>
      <c r="F34" s="44" t="str">
        <f t="shared" si="1"/>
        <v>N/A</v>
      </c>
      <c r="G34" s="47">
        <v>2130054178</v>
      </c>
      <c r="H34" s="44" t="str">
        <f t="shared" si="2"/>
        <v>N/A</v>
      </c>
      <c r="I34" s="12">
        <v>-5.74</v>
      </c>
      <c r="J34" s="12">
        <v>0.33550000000000002</v>
      </c>
      <c r="K34" s="45" t="s">
        <v>736</v>
      </c>
      <c r="L34" s="9" t="str">
        <f t="shared" si="3"/>
        <v>Yes</v>
      </c>
    </row>
    <row r="35" spans="1:12" x14ac:dyDescent="0.2">
      <c r="A35" s="46" t="s">
        <v>1410</v>
      </c>
      <c r="B35" s="35" t="s">
        <v>213</v>
      </c>
      <c r="C35" s="47">
        <v>39238.324418999997</v>
      </c>
      <c r="D35" s="44" t="str">
        <f t="shared" si="0"/>
        <v>N/A</v>
      </c>
      <c r="E35" s="47">
        <v>48644.255899999996</v>
      </c>
      <c r="F35" s="44" t="str">
        <f t="shared" si="1"/>
        <v>N/A</v>
      </c>
      <c r="G35" s="47">
        <v>50275.070289000003</v>
      </c>
      <c r="H35" s="44" t="str">
        <f t="shared" si="2"/>
        <v>N/A</v>
      </c>
      <c r="I35" s="12">
        <v>23.97</v>
      </c>
      <c r="J35" s="12">
        <v>3.3530000000000002</v>
      </c>
      <c r="K35" s="45" t="s">
        <v>736</v>
      </c>
      <c r="L35" s="9" t="str">
        <f t="shared" si="3"/>
        <v>Yes</v>
      </c>
    </row>
    <row r="36" spans="1:12" x14ac:dyDescent="0.2">
      <c r="A36" s="46" t="s">
        <v>1411</v>
      </c>
      <c r="B36" s="35" t="s">
        <v>213</v>
      </c>
      <c r="C36" s="47">
        <v>44164.850778</v>
      </c>
      <c r="D36" s="44" t="str">
        <f t="shared" si="0"/>
        <v>N/A</v>
      </c>
      <c r="E36" s="47">
        <v>53173.014802999998</v>
      </c>
      <c r="F36" s="44" t="str">
        <f t="shared" si="1"/>
        <v>N/A</v>
      </c>
      <c r="G36" s="47">
        <v>54909.625129</v>
      </c>
      <c r="H36" s="44" t="str">
        <f t="shared" si="2"/>
        <v>N/A</v>
      </c>
      <c r="I36" s="12">
        <v>20.399999999999999</v>
      </c>
      <c r="J36" s="12">
        <v>3.266</v>
      </c>
      <c r="K36" s="45" t="s">
        <v>736</v>
      </c>
      <c r="L36" s="9" t="str">
        <f t="shared" si="3"/>
        <v>Yes</v>
      </c>
    </row>
    <row r="37" spans="1:12" x14ac:dyDescent="0.2">
      <c r="A37" s="4" t="s">
        <v>107</v>
      </c>
      <c r="B37" s="35" t="s">
        <v>213</v>
      </c>
      <c r="C37" s="47">
        <v>10546661</v>
      </c>
      <c r="D37" s="44" t="str">
        <f t="shared" si="0"/>
        <v>N/A</v>
      </c>
      <c r="E37" s="47">
        <v>3218472</v>
      </c>
      <c r="F37" s="44" t="str">
        <f t="shared" si="1"/>
        <v>N/A</v>
      </c>
      <c r="G37" s="47">
        <v>3067388</v>
      </c>
      <c r="H37" s="44" t="str">
        <f t="shared" si="2"/>
        <v>N/A</v>
      </c>
      <c r="I37" s="12">
        <v>-69.5</v>
      </c>
      <c r="J37" s="12">
        <v>-4.6900000000000004</v>
      </c>
      <c r="K37" s="45" t="s">
        <v>736</v>
      </c>
      <c r="L37" s="9" t="str">
        <f t="shared" si="3"/>
        <v>Yes</v>
      </c>
    </row>
    <row r="38" spans="1:12" x14ac:dyDescent="0.2">
      <c r="A38" s="46" t="s">
        <v>158</v>
      </c>
      <c r="B38" s="48" t="s">
        <v>217</v>
      </c>
      <c r="C38" s="1">
        <v>2816</v>
      </c>
      <c r="D38" s="44" t="str">
        <f>IF($B38="N/A","N/A",IF(C38&gt;0,"No",IF(C38&lt;0,"No","Yes")))</f>
        <v>No</v>
      </c>
      <c r="E38" s="1">
        <v>146</v>
      </c>
      <c r="F38" s="44" t="str">
        <f>IF($B38="N/A","N/A",IF(E38&gt;0,"No",IF(E38&lt;0,"No","Yes")))</f>
        <v>No</v>
      </c>
      <c r="G38" s="1">
        <v>147</v>
      </c>
      <c r="H38" s="44" t="str">
        <f>IF($B38="N/A","N/A",IF(G38&gt;0,"No",IF(G38&lt;0,"No","Yes")))</f>
        <v>No</v>
      </c>
      <c r="I38" s="12">
        <v>-94.8</v>
      </c>
      <c r="J38" s="12">
        <v>0.68489999999999995</v>
      </c>
      <c r="K38" s="45" t="s">
        <v>736</v>
      </c>
      <c r="L38" s="9" t="str">
        <f t="shared" si="3"/>
        <v>Yes</v>
      </c>
    </row>
    <row r="39" spans="1:12" x14ac:dyDescent="0.2">
      <c r="A39" s="46" t="s">
        <v>156</v>
      </c>
      <c r="B39" s="35" t="s">
        <v>213</v>
      </c>
      <c r="C39" s="47">
        <v>2426243</v>
      </c>
      <c r="D39" s="44" t="str">
        <f t="shared" ref="D39:D40" si="4">IF($B39="N/A","N/A",IF(C39&gt;10,"No",IF(C39&lt;-10,"No","Yes")))</f>
        <v>N/A</v>
      </c>
      <c r="E39" s="47">
        <v>140049</v>
      </c>
      <c r="F39" s="44" t="str">
        <f t="shared" ref="F39:F40" si="5">IF($B39="N/A","N/A",IF(E39&gt;10,"No",IF(E39&lt;-10,"No","Yes")))</f>
        <v>N/A</v>
      </c>
      <c r="G39" s="47">
        <v>97946</v>
      </c>
      <c r="H39" s="44" t="str">
        <f t="shared" ref="H39:H40" si="6">IF($B39="N/A","N/A",IF(G39&gt;10,"No",IF(G39&lt;-10,"No","Yes")))</f>
        <v>N/A</v>
      </c>
      <c r="I39" s="12">
        <v>-94.2</v>
      </c>
      <c r="J39" s="12">
        <v>-30.1</v>
      </c>
      <c r="K39" s="45" t="s">
        <v>736</v>
      </c>
      <c r="L39" s="9" t="str">
        <f t="shared" si="3"/>
        <v>No</v>
      </c>
    </row>
    <row r="40" spans="1:12" x14ac:dyDescent="0.2">
      <c r="A40" s="46" t="s">
        <v>1290</v>
      </c>
      <c r="B40" s="35" t="s">
        <v>213</v>
      </c>
      <c r="C40" s="47">
        <v>861.59197443000005</v>
      </c>
      <c r="D40" s="44" t="str">
        <f t="shared" si="4"/>
        <v>N/A</v>
      </c>
      <c r="E40" s="47">
        <v>959.23972603000004</v>
      </c>
      <c r="F40" s="44" t="str">
        <f t="shared" si="5"/>
        <v>N/A</v>
      </c>
      <c r="G40" s="47">
        <v>666.29931972999998</v>
      </c>
      <c r="H40" s="44" t="str">
        <f t="shared" si="6"/>
        <v>N/A</v>
      </c>
      <c r="I40" s="12">
        <v>11.33</v>
      </c>
      <c r="J40" s="12">
        <v>-30.5</v>
      </c>
      <c r="K40" s="45" t="s">
        <v>736</v>
      </c>
      <c r="L40" s="9" t="str">
        <f>IF(J40="Div by 0", "N/A", IF(OR(J40="N/A",K40="N/A"),"N/A", IF(J40&gt;VALUE(MID(K40,1,2)), "No", IF(J40&lt;-1*VALUE(MID(K40,1,2)), "No", "Yes"))))</f>
        <v>No</v>
      </c>
    </row>
    <row r="41" spans="1:12" x14ac:dyDescent="0.2">
      <c r="A41" s="3" t="s">
        <v>1412</v>
      </c>
      <c r="B41" s="35" t="s">
        <v>213</v>
      </c>
      <c r="C41" s="47">
        <v>36587.720846999997</v>
      </c>
      <c r="D41" s="44" t="str">
        <f t="shared" ref="D41:D52" si="7">IF($B41="N/A","N/A",IF(C41&gt;10,"No",IF(C41&lt;-10,"No","Yes")))</f>
        <v>N/A</v>
      </c>
      <c r="E41" s="47">
        <v>42236.647993999999</v>
      </c>
      <c r="F41" s="44" t="str">
        <f t="shared" ref="F41:F52" si="8">IF($B41="N/A","N/A",IF(E41&gt;10,"No",IF(E41&lt;-10,"No","Yes")))</f>
        <v>N/A</v>
      </c>
      <c r="G41" s="47">
        <v>43235.859504</v>
      </c>
      <c r="H41" s="44" t="str">
        <f t="shared" ref="H41:H52" si="9">IF($B41="N/A","N/A",IF(G41&gt;10,"No",IF(G41&lt;-10,"No","Yes")))</f>
        <v>N/A</v>
      </c>
      <c r="I41" s="12">
        <v>15.44</v>
      </c>
      <c r="J41" s="12">
        <v>2.3660000000000001</v>
      </c>
      <c r="K41" s="45" t="s">
        <v>736</v>
      </c>
      <c r="L41" s="9" t="str">
        <f t="shared" ref="L41:L52" si="10">IF(J41="Div by 0", "N/A", IF(K41="N/A","N/A", IF(J41&gt;VALUE(MID(K41,1,2)), "No", IF(J41&lt;-1*VALUE(MID(K41,1,2)), "No", "Yes"))))</f>
        <v>Yes</v>
      </c>
    </row>
    <row r="42" spans="1:12" x14ac:dyDescent="0.2">
      <c r="A42" s="3" t="s">
        <v>1413</v>
      </c>
      <c r="B42" s="35" t="s">
        <v>213</v>
      </c>
      <c r="C42" s="47">
        <v>19897.134994</v>
      </c>
      <c r="D42" s="44" t="str">
        <f t="shared" si="7"/>
        <v>N/A</v>
      </c>
      <c r="E42" s="47">
        <v>37036.570387</v>
      </c>
      <c r="F42" s="44" t="str">
        <f t="shared" si="8"/>
        <v>N/A</v>
      </c>
      <c r="G42" s="47">
        <v>39565.307786999998</v>
      </c>
      <c r="H42" s="44" t="str">
        <f t="shared" si="9"/>
        <v>N/A</v>
      </c>
      <c r="I42" s="12">
        <v>86.14</v>
      </c>
      <c r="J42" s="12">
        <v>6.8280000000000003</v>
      </c>
      <c r="K42" s="45" t="s">
        <v>736</v>
      </c>
      <c r="L42" s="9" t="str">
        <f t="shared" si="10"/>
        <v>Yes</v>
      </c>
    </row>
    <row r="43" spans="1:12" x14ac:dyDescent="0.2">
      <c r="A43" s="3" t="s">
        <v>1414</v>
      </c>
      <c r="B43" s="35" t="s">
        <v>213</v>
      </c>
      <c r="C43" s="47">
        <v>29115.239326999999</v>
      </c>
      <c r="D43" s="44" t="str">
        <f t="shared" si="7"/>
        <v>N/A</v>
      </c>
      <c r="E43" s="47">
        <v>28553.844353</v>
      </c>
      <c r="F43" s="44" t="str">
        <f t="shared" si="8"/>
        <v>N/A</v>
      </c>
      <c r="G43" s="47">
        <v>29923.826614000001</v>
      </c>
      <c r="H43" s="44" t="str">
        <f t="shared" si="9"/>
        <v>N/A</v>
      </c>
      <c r="I43" s="12">
        <v>-1.93</v>
      </c>
      <c r="J43" s="12">
        <v>4.798</v>
      </c>
      <c r="K43" s="45" t="s">
        <v>736</v>
      </c>
      <c r="L43" s="9" t="str">
        <f t="shared" si="10"/>
        <v>Yes</v>
      </c>
    </row>
    <row r="44" spans="1:12" x14ac:dyDescent="0.2">
      <c r="A44" s="3" t="s">
        <v>1415</v>
      </c>
      <c r="B44" s="35" t="s">
        <v>213</v>
      </c>
      <c r="C44" s="47">
        <v>14013.558413000001</v>
      </c>
      <c r="D44" s="44" t="str">
        <f t="shared" si="7"/>
        <v>N/A</v>
      </c>
      <c r="E44" s="47">
        <v>23079.978857999999</v>
      </c>
      <c r="F44" s="44" t="str">
        <f t="shared" si="8"/>
        <v>N/A</v>
      </c>
      <c r="G44" s="47">
        <v>27484.049761999999</v>
      </c>
      <c r="H44" s="44" t="str">
        <f t="shared" si="9"/>
        <v>N/A</v>
      </c>
      <c r="I44" s="12">
        <v>64.7</v>
      </c>
      <c r="J44" s="12">
        <v>19.079999999999998</v>
      </c>
      <c r="K44" s="45" t="s">
        <v>736</v>
      </c>
      <c r="L44" s="9" t="str">
        <f t="shared" si="10"/>
        <v>Yes</v>
      </c>
    </row>
    <row r="45" spans="1:12" x14ac:dyDescent="0.2">
      <c r="A45" s="3" t="s">
        <v>1416</v>
      </c>
      <c r="B45" s="35" t="s">
        <v>213</v>
      </c>
      <c r="C45" s="47">
        <v>44015.208730999999</v>
      </c>
      <c r="D45" s="44" t="str">
        <f t="shared" si="7"/>
        <v>N/A</v>
      </c>
      <c r="E45" s="47">
        <v>46851.742439000001</v>
      </c>
      <c r="F45" s="44" t="str">
        <f t="shared" si="8"/>
        <v>N/A</v>
      </c>
      <c r="G45" s="47">
        <v>47442.700134999999</v>
      </c>
      <c r="H45" s="44" t="str">
        <f t="shared" si="9"/>
        <v>N/A</v>
      </c>
      <c r="I45" s="12">
        <v>6.444</v>
      </c>
      <c r="J45" s="12">
        <v>1.2609999999999999</v>
      </c>
      <c r="K45" s="45" t="s">
        <v>736</v>
      </c>
      <c r="L45" s="9" t="str">
        <f t="shared" si="10"/>
        <v>Yes</v>
      </c>
    </row>
    <row r="46" spans="1:12" x14ac:dyDescent="0.2">
      <c r="A46" s="3" t="s">
        <v>1417</v>
      </c>
      <c r="B46" s="35" t="s">
        <v>213</v>
      </c>
      <c r="C46" s="47" t="s">
        <v>1745</v>
      </c>
      <c r="D46" s="44" t="str">
        <f t="shared" si="7"/>
        <v>N/A</v>
      </c>
      <c r="E46" s="47" t="s">
        <v>1745</v>
      </c>
      <c r="F46" s="44" t="str">
        <f t="shared" si="8"/>
        <v>N/A</v>
      </c>
      <c r="G46" s="47" t="s">
        <v>1745</v>
      </c>
      <c r="H46" s="44" t="str">
        <f t="shared" si="9"/>
        <v>N/A</v>
      </c>
      <c r="I46" s="12" t="s">
        <v>1745</v>
      </c>
      <c r="J46" s="12" t="s">
        <v>1745</v>
      </c>
      <c r="K46" s="45" t="s">
        <v>736</v>
      </c>
      <c r="L46" s="9" t="str">
        <f t="shared" si="10"/>
        <v>N/A</v>
      </c>
    </row>
    <row r="47" spans="1:12" x14ac:dyDescent="0.2">
      <c r="A47" s="3" t="s">
        <v>1418</v>
      </c>
      <c r="B47" s="35" t="s">
        <v>213</v>
      </c>
      <c r="C47" s="47">
        <v>50210.672333000002</v>
      </c>
      <c r="D47" s="44" t="str">
        <f t="shared" si="7"/>
        <v>N/A</v>
      </c>
      <c r="E47" s="47">
        <v>77244.476471999995</v>
      </c>
      <c r="F47" s="44" t="str">
        <f t="shared" si="8"/>
        <v>N/A</v>
      </c>
      <c r="G47" s="47">
        <v>81341.566877999998</v>
      </c>
      <c r="H47" s="44" t="str">
        <f t="shared" si="9"/>
        <v>N/A</v>
      </c>
      <c r="I47" s="12">
        <v>53.84</v>
      </c>
      <c r="J47" s="12">
        <v>5.3040000000000003</v>
      </c>
      <c r="K47" s="45" t="s">
        <v>736</v>
      </c>
      <c r="L47" s="9" t="str">
        <f t="shared" si="10"/>
        <v>Yes</v>
      </c>
    </row>
    <row r="48" spans="1:12" x14ac:dyDescent="0.2">
      <c r="A48" s="3" t="s">
        <v>1419</v>
      </c>
      <c r="B48" s="48" t="s">
        <v>213</v>
      </c>
      <c r="C48" s="14">
        <v>19742.968999000001</v>
      </c>
      <c r="D48" s="11" t="str">
        <f t="shared" si="7"/>
        <v>N/A</v>
      </c>
      <c r="E48" s="14">
        <v>39321.230469000002</v>
      </c>
      <c r="F48" s="11" t="str">
        <f t="shared" si="8"/>
        <v>N/A</v>
      </c>
      <c r="G48" s="14">
        <v>41255.494118000002</v>
      </c>
      <c r="H48" s="11" t="str">
        <f t="shared" si="9"/>
        <v>N/A</v>
      </c>
      <c r="I48" s="57">
        <v>99.17</v>
      </c>
      <c r="J48" s="57">
        <v>4.9189999999999996</v>
      </c>
      <c r="K48" s="48" t="s">
        <v>736</v>
      </c>
      <c r="L48" s="9" t="str">
        <f t="shared" si="10"/>
        <v>Yes</v>
      </c>
    </row>
    <row r="49" spans="1:12" ht="25.5" x14ac:dyDescent="0.2">
      <c r="A49" s="3" t="s">
        <v>1420</v>
      </c>
      <c r="B49" s="48" t="s">
        <v>213</v>
      </c>
      <c r="C49" s="14">
        <v>17040.933391999999</v>
      </c>
      <c r="D49" s="11" t="str">
        <f t="shared" si="7"/>
        <v>N/A</v>
      </c>
      <c r="E49" s="14">
        <v>17557.202531999999</v>
      </c>
      <c r="F49" s="11" t="str">
        <f t="shared" si="8"/>
        <v>N/A</v>
      </c>
      <c r="G49" s="14">
        <v>18848.038834999999</v>
      </c>
      <c r="H49" s="11" t="str">
        <f t="shared" si="9"/>
        <v>N/A</v>
      </c>
      <c r="I49" s="57">
        <v>3.03</v>
      </c>
      <c r="J49" s="57">
        <v>7.3520000000000003</v>
      </c>
      <c r="K49" s="48" t="s">
        <v>736</v>
      </c>
      <c r="L49" s="9" t="str">
        <f t="shared" si="10"/>
        <v>Yes</v>
      </c>
    </row>
    <row r="50" spans="1:12" x14ac:dyDescent="0.2">
      <c r="A50" s="3" t="s">
        <v>1421</v>
      </c>
      <c r="B50" s="48" t="s">
        <v>213</v>
      </c>
      <c r="C50" s="14">
        <v>10909.000432000001</v>
      </c>
      <c r="D50" s="11" t="str">
        <f t="shared" si="7"/>
        <v>N/A</v>
      </c>
      <c r="E50" s="14">
        <v>22211.307613000001</v>
      </c>
      <c r="F50" s="11" t="str">
        <f t="shared" si="8"/>
        <v>N/A</v>
      </c>
      <c r="G50" s="14">
        <v>24763.508180000001</v>
      </c>
      <c r="H50" s="11" t="str">
        <f t="shared" si="9"/>
        <v>N/A</v>
      </c>
      <c r="I50" s="57">
        <v>103.6</v>
      </c>
      <c r="J50" s="57">
        <v>11.49</v>
      </c>
      <c r="K50" s="48" t="s">
        <v>736</v>
      </c>
      <c r="L50" s="9" t="str">
        <f t="shared" si="10"/>
        <v>Yes</v>
      </c>
    </row>
    <row r="51" spans="1:12" x14ac:dyDescent="0.2">
      <c r="A51" s="3" t="s">
        <v>1422</v>
      </c>
      <c r="B51" s="48" t="s">
        <v>213</v>
      </c>
      <c r="C51" s="14">
        <v>97764.001948000005</v>
      </c>
      <c r="D51" s="11" t="str">
        <f t="shared" si="7"/>
        <v>N/A</v>
      </c>
      <c r="E51" s="14">
        <v>118009.30877</v>
      </c>
      <c r="F51" s="11" t="str">
        <f t="shared" si="8"/>
        <v>N/A</v>
      </c>
      <c r="G51" s="14">
        <v>123694.53477</v>
      </c>
      <c r="H51" s="11" t="str">
        <f t="shared" si="9"/>
        <v>N/A</v>
      </c>
      <c r="I51" s="57">
        <v>20.71</v>
      </c>
      <c r="J51" s="57">
        <v>4.8179999999999996</v>
      </c>
      <c r="K51" s="48" t="s">
        <v>736</v>
      </c>
      <c r="L51" s="9" t="str">
        <f t="shared" si="10"/>
        <v>Yes</v>
      </c>
    </row>
    <row r="52" spans="1:12" x14ac:dyDescent="0.2">
      <c r="A52" s="3" t="s">
        <v>1423</v>
      </c>
      <c r="B52" s="48" t="s">
        <v>213</v>
      </c>
      <c r="C52" s="14" t="s">
        <v>1745</v>
      </c>
      <c r="D52" s="11" t="str">
        <f t="shared" si="7"/>
        <v>N/A</v>
      </c>
      <c r="E52" s="14" t="s">
        <v>1745</v>
      </c>
      <c r="F52" s="11" t="str">
        <f t="shared" si="8"/>
        <v>N/A</v>
      </c>
      <c r="G52" s="14" t="s">
        <v>1745</v>
      </c>
      <c r="H52" s="11" t="str">
        <f t="shared" si="9"/>
        <v>N/A</v>
      </c>
      <c r="I52" s="57" t="s">
        <v>1745</v>
      </c>
      <c r="J52" s="57" t="s">
        <v>1745</v>
      </c>
      <c r="K52" s="48" t="s">
        <v>736</v>
      </c>
      <c r="L52" s="9" t="str">
        <f t="shared" si="10"/>
        <v>N/A</v>
      </c>
    </row>
    <row r="53" spans="1:12" x14ac:dyDescent="0.2">
      <c r="A53" s="46" t="s">
        <v>1597</v>
      </c>
      <c r="B53" s="35" t="s">
        <v>213</v>
      </c>
      <c r="C53" s="47">
        <v>33888580</v>
      </c>
      <c r="D53" s="44" t="str">
        <f t="shared" ref="D53:D122" si="11">IF($B53="N/A","N/A",IF(C53&gt;10,"No",IF(C53&lt;-10,"No","Yes")))</f>
        <v>N/A</v>
      </c>
      <c r="E53" s="47">
        <v>19152536</v>
      </c>
      <c r="F53" s="44" t="str">
        <f t="shared" ref="F53:F122" si="12">IF($B53="N/A","N/A",IF(E53&gt;10,"No",IF(E53&lt;-10,"No","Yes")))</f>
        <v>N/A</v>
      </c>
      <c r="G53" s="47">
        <v>16098361</v>
      </c>
      <c r="H53" s="44" t="str">
        <f t="shared" ref="H53:H122" si="13">IF($B53="N/A","N/A",IF(G53&gt;10,"No",IF(G53&lt;-10,"No","Yes")))</f>
        <v>N/A</v>
      </c>
      <c r="I53" s="12">
        <v>-43.5</v>
      </c>
      <c r="J53" s="12">
        <v>-15.9</v>
      </c>
      <c r="K53" s="45" t="s">
        <v>736</v>
      </c>
      <c r="L53" s="9" t="str">
        <f t="shared" ref="L53:L113" si="14">IF(J53="Div by 0", "N/A", IF(K53="N/A","N/A", IF(J53&gt;VALUE(MID(K53,1,2)), "No", IF(J53&lt;-1*VALUE(MID(K53,1,2)), "No", "Yes"))))</f>
        <v>Yes</v>
      </c>
    </row>
    <row r="54" spans="1:12" x14ac:dyDescent="0.2">
      <c r="A54" s="46" t="s">
        <v>596</v>
      </c>
      <c r="B54" s="35" t="s">
        <v>213</v>
      </c>
      <c r="C54" s="36">
        <v>6806</v>
      </c>
      <c r="D54" s="44" t="str">
        <f t="shared" si="11"/>
        <v>N/A</v>
      </c>
      <c r="E54" s="36">
        <v>4310</v>
      </c>
      <c r="F54" s="44" t="str">
        <f t="shared" si="12"/>
        <v>N/A</v>
      </c>
      <c r="G54" s="36">
        <v>3916</v>
      </c>
      <c r="H54" s="44" t="str">
        <f t="shared" si="13"/>
        <v>N/A</v>
      </c>
      <c r="I54" s="12">
        <v>-36.700000000000003</v>
      </c>
      <c r="J54" s="12">
        <v>-9.14</v>
      </c>
      <c r="K54" s="45" t="s">
        <v>736</v>
      </c>
      <c r="L54" s="9" t="str">
        <f t="shared" si="14"/>
        <v>Yes</v>
      </c>
    </row>
    <row r="55" spans="1:12" x14ac:dyDescent="0.2">
      <c r="A55" s="46" t="s">
        <v>1424</v>
      </c>
      <c r="B55" s="35" t="s">
        <v>213</v>
      </c>
      <c r="C55" s="47">
        <v>4979.2212753000003</v>
      </c>
      <c r="D55" s="44" t="str">
        <f t="shared" si="11"/>
        <v>N/A</v>
      </c>
      <c r="E55" s="47">
        <v>4443.7438515000003</v>
      </c>
      <c r="F55" s="44" t="str">
        <f t="shared" si="12"/>
        <v>N/A</v>
      </c>
      <c r="G55" s="47">
        <v>4110.9195608</v>
      </c>
      <c r="H55" s="44" t="str">
        <f t="shared" si="13"/>
        <v>N/A</v>
      </c>
      <c r="I55" s="12">
        <v>-10.8</v>
      </c>
      <c r="J55" s="12">
        <v>-7.49</v>
      </c>
      <c r="K55" s="45" t="s">
        <v>736</v>
      </c>
      <c r="L55" s="9" t="str">
        <f t="shared" si="14"/>
        <v>Yes</v>
      </c>
    </row>
    <row r="56" spans="1:12" x14ac:dyDescent="0.2">
      <c r="A56" s="46" t="s">
        <v>1425</v>
      </c>
      <c r="B56" s="35" t="s">
        <v>213</v>
      </c>
      <c r="C56" s="36">
        <v>3.6096091684</v>
      </c>
      <c r="D56" s="44" t="str">
        <f t="shared" si="11"/>
        <v>N/A</v>
      </c>
      <c r="E56" s="36">
        <v>2.9002320186000001</v>
      </c>
      <c r="F56" s="44" t="str">
        <f t="shared" si="12"/>
        <v>N/A</v>
      </c>
      <c r="G56" s="36">
        <v>2.3059244127</v>
      </c>
      <c r="H56" s="44" t="str">
        <f t="shared" si="13"/>
        <v>N/A</v>
      </c>
      <c r="I56" s="12">
        <v>-19.7</v>
      </c>
      <c r="J56" s="12">
        <v>-20.5</v>
      </c>
      <c r="K56" s="45" t="s">
        <v>736</v>
      </c>
      <c r="L56" s="9" t="str">
        <f t="shared" si="14"/>
        <v>Yes</v>
      </c>
    </row>
    <row r="57" spans="1:12" ht="25.5" x14ac:dyDescent="0.2">
      <c r="A57" s="46" t="s">
        <v>597</v>
      </c>
      <c r="B57" s="35" t="s">
        <v>213</v>
      </c>
      <c r="C57" s="47">
        <v>20864102</v>
      </c>
      <c r="D57" s="44" t="str">
        <f t="shared" si="11"/>
        <v>N/A</v>
      </c>
      <c r="E57" s="47">
        <v>10715417</v>
      </c>
      <c r="F57" s="44" t="str">
        <f t="shared" si="12"/>
        <v>N/A</v>
      </c>
      <c r="G57" s="47">
        <v>8347160</v>
      </c>
      <c r="H57" s="44" t="str">
        <f t="shared" si="13"/>
        <v>N/A</v>
      </c>
      <c r="I57" s="12">
        <v>-48.6</v>
      </c>
      <c r="J57" s="12">
        <v>-22.1</v>
      </c>
      <c r="K57" s="45" t="s">
        <v>736</v>
      </c>
      <c r="L57" s="9" t="str">
        <f t="shared" si="14"/>
        <v>Yes</v>
      </c>
    </row>
    <row r="58" spans="1:12" x14ac:dyDescent="0.2">
      <c r="A58" s="46" t="s">
        <v>598</v>
      </c>
      <c r="B58" s="35" t="s">
        <v>213</v>
      </c>
      <c r="C58" s="36">
        <v>242</v>
      </c>
      <c r="D58" s="44" t="str">
        <f t="shared" si="11"/>
        <v>N/A</v>
      </c>
      <c r="E58" s="36">
        <v>163</v>
      </c>
      <c r="F58" s="44" t="str">
        <f t="shared" si="12"/>
        <v>N/A</v>
      </c>
      <c r="G58" s="36">
        <v>111</v>
      </c>
      <c r="H58" s="44" t="str">
        <f t="shared" si="13"/>
        <v>N/A</v>
      </c>
      <c r="I58" s="12">
        <v>-32.6</v>
      </c>
      <c r="J58" s="12">
        <v>-31.9</v>
      </c>
      <c r="K58" s="45" t="s">
        <v>736</v>
      </c>
      <c r="L58" s="9" t="str">
        <f t="shared" si="14"/>
        <v>No</v>
      </c>
    </row>
    <row r="59" spans="1:12" x14ac:dyDescent="0.2">
      <c r="A59" s="46" t="s">
        <v>1426</v>
      </c>
      <c r="B59" s="35" t="s">
        <v>213</v>
      </c>
      <c r="C59" s="47">
        <v>86215.297521</v>
      </c>
      <c r="D59" s="44" t="str">
        <f t="shared" si="11"/>
        <v>N/A</v>
      </c>
      <c r="E59" s="47">
        <v>65738.754600999993</v>
      </c>
      <c r="F59" s="44" t="str">
        <f t="shared" si="12"/>
        <v>N/A</v>
      </c>
      <c r="G59" s="47">
        <v>75199.639639999994</v>
      </c>
      <c r="H59" s="44" t="str">
        <f t="shared" si="13"/>
        <v>N/A</v>
      </c>
      <c r="I59" s="12">
        <v>-23.8</v>
      </c>
      <c r="J59" s="12">
        <v>14.39</v>
      </c>
      <c r="K59" s="45" t="s">
        <v>736</v>
      </c>
      <c r="L59" s="9" t="str">
        <f t="shared" si="14"/>
        <v>Yes</v>
      </c>
    </row>
    <row r="60" spans="1:12" ht="25.5" x14ac:dyDescent="0.2">
      <c r="A60" s="46" t="s">
        <v>599</v>
      </c>
      <c r="B60" s="35" t="s">
        <v>213</v>
      </c>
      <c r="C60" s="47">
        <v>481750</v>
      </c>
      <c r="D60" s="44" t="str">
        <f t="shared" si="11"/>
        <v>N/A</v>
      </c>
      <c r="E60" s="47">
        <v>137981</v>
      </c>
      <c r="F60" s="44" t="str">
        <f t="shared" si="12"/>
        <v>N/A</v>
      </c>
      <c r="G60" s="47">
        <v>62797</v>
      </c>
      <c r="H60" s="44" t="str">
        <f t="shared" si="13"/>
        <v>N/A</v>
      </c>
      <c r="I60" s="12">
        <v>-71.400000000000006</v>
      </c>
      <c r="J60" s="12">
        <v>-54.5</v>
      </c>
      <c r="K60" s="45" t="s">
        <v>736</v>
      </c>
      <c r="L60" s="9" t="str">
        <f t="shared" si="14"/>
        <v>No</v>
      </c>
    </row>
    <row r="61" spans="1:12" x14ac:dyDescent="0.2">
      <c r="A61" s="4" t="s">
        <v>600</v>
      </c>
      <c r="B61" s="48" t="s">
        <v>213</v>
      </c>
      <c r="C61" s="1">
        <v>11</v>
      </c>
      <c r="D61" s="11" t="str">
        <f t="shared" si="11"/>
        <v>N/A</v>
      </c>
      <c r="E61" s="1">
        <v>11</v>
      </c>
      <c r="F61" s="11" t="str">
        <f t="shared" si="12"/>
        <v>N/A</v>
      </c>
      <c r="G61" s="1">
        <v>11</v>
      </c>
      <c r="H61" s="11" t="str">
        <f t="shared" si="13"/>
        <v>N/A</v>
      </c>
      <c r="I61" s="57">
        <v>-85.7</v>
      </c>
      <c r="J61" s="57">
        <v>100</v>
      </c>
      <c r="K61" s="48" t="s">
        <v>736</v>
      </c>
      <c r="L61" s="9" t="str">
        <f t="shared" si="14"/>
        <v>No</v>
      </c>
    </row>
    <row r="62" spans="1:12" ht="25.5" x14ac:dyDescent="0.2">
      <c r="A62" s="4" t="s">
        <v>1427</v>
      </c>
      <c r="B62" s="48" t="s">
        <v>213</v>
      </c>
      <c r="C62" s="14">
        <v>68821.428570999997</v>
      </c>
      <c r="D62" s="11" t="str">
        <f t="shared" si="11"/>
        <v>N/A</v>
      </c>
      <c r="E62" s="14">
        <v>137981</v>
      </c>
      <c r="F62" s="11" t="str">
        <f t="shared" si="12"/>
        <v>N/A</v>
      </c>
      <c r="G62" s="14">
        <v>31398.5</v>
      </c>
      <c r="H62" s="11" t="str">
        <f t="shared" si="13"/>
        <v>N/A</v>
      </c>
      <c r="I62" s="57">
        <v>100.5</v>
      </c>
      <c r="J62" s="57">
        <v>-77.2</v>
      </c>
      <c r="K62" s="48" t="s">
        <v>736</v>
      </c>
      <c r="L62" s="9" t="str">
        <f t="shared" si="14"/>
        <v>No</v>
      </c>
    </row>
    <row r="63" spans="1:12" x14ac:dyDescent="0.2">
      <c r="A63" s="4" t="s">
        <v>601</v>
      </c>
      <c r="B63" s="48" t="s">
        <v>213</v>
      </c>
      <c r="C63" s="14">
        <v>516587866</v>
      </c>
      <c r="D63" s="11" t="str">
        <f t="shared" si="11"/>
        <v>N/A</v>
      </c>
      <c r="E63" s="14">
        <v>549609198</v>
      </c>
      <c r="F63" s="11" t="str">
        <f t="shared" si="12"/>
        <v>N/A</v>
      </c>
      <c r="G63" s="14">
        <v>568536794</v>
      </c>
      <c r="H63" s="11" t="str">
        <f t="shared" si="13"/>
        <v>N/A</v>
      </c>
      <c r="I63" s="57">
        <v>6.3920000000000003</v>
      </c>
      <c r="J63" s="57">
        <v>3.444</v>
      </c>
      <c r="K63" s="48" t="s">
        <v>736</v>
      </c>
      <c r="L63" s="9" t="str">
        <f t="shared" si="14"/>
        <v>Yes</v>
      </c>
    </row>
    <row r="64" spans="1:12" x14ac:dyDescent="0.2">
      <c r="A64" s="4" t="s">
        <v>602</v>
      </c>
      <c r="B64" s="48" t="s">
        <v>213</v>
      </c>
      <c r="C64" s="1">
        <v>2106</v>
      </c>
      <c r="D64" s="11" t="str">
        <f t="shared" si="11"/>
        <v>N/A</v>
      </c>
      <c r="E64" s="1">
        <v>2036</v>
      </c>
      <c r="F64" s="11" t="str">
        <f t="shared" si="12"/>
        <v>N/A</v>
      </c>
      <c r="G64" s="1">
        <v>1891</v>
      </c>
      <c r="H64" s="11" t="str">
        <f t="shared" si="13"/>
        <v>N/A</v>
      </c>
      <c r="I64" s="57">
        <v>-3.32</v>
      </c>
      <c r="J64" s="57">
        <v>-7.12</v>
      </c>
      <c r="K64" s="48" t="s">
        <v>736</v>
      </c>
      <c r="L64" s="9" t="str">
        <f t="shared" si="14"/>
        <v>Yes</v>
      </c>
    </row>
    <row r="65" spans="1:12" x14ac:dyDescent="0.2">
      <c r="A65" s="4" t="s">
        <v>1428</v>
      </c>
      <c r="B65" s="48" t="s">
        <v>213</v>
      </c>
      <c r="C65" s="14">
        <v>245293.38367000001</v>
      </c>
      <c r="D65" s="11" t="str">
        <f t="shared" si="11"/>
        <v>N/A</v>
      </c>
      <c r="E65" s="14">
        <v>269945.57858999999</v>
      </c>
      <c r="F65" s="11" t="str">
        <f t="shared" si="12"/>
        <v>N/A</v>
      </c>
      <c r="G65" s="14">
        <v>300654.04230999999</v>
      </c>
      <c r="H65" s="11" t="str">
        <f t="shared" si="13"/>
        <v>N/A</v>
      </c>
      <c r="I65" s="57">
        <v>10.050000000000001</v>
      </c>
      <c r="J65" s="57">
        <v>11.38</v>
      </c>
      <c r="K65" s="48" t="s">
        <v>736</v>
      </c>
      <c r="L65" s="9" t="str">
        <f t="shared" si="14"/>
        <v>Yes</v>
      </c>
    </row>
    <row r="66" spans="1:12" x14ac:dyDescent="0.2">
      <c r="A66" s="4" t="s">
        <v>603</v>
      </c>
      <c r="B66" s="48" t="s">
        <v>213</v>
      </c>
      <c r="C66" s="14">
        <v>1494843485</v>
      </c>
      <c r="D66" s="11" t="str">
        <f t="shared" si="11"/>
        <v>N/A</v>
      </c>
      <c r="E66" s="14">
        <v>1431130063</v>
      </c>
      <c r="F66" s="11" t="str">
        <f t="shared" si="12"/>
        <v>N/A</v>
      </c>
      <c r="G66" s="14">
        <v>1424399185</v>
      </c>
      <c r="H66" s="11" t="str">
        <f t="shared" si="13"/>
        <v>N/A</v>
      </c>
      <c r="I66" s="57">
        <v>-4.26</v>
      </c>
      <c r="J66" s="57">
        <v>-0.47</v>
      </c>
      <c r="K66" s="48" t="s">
        <v>736</v>
      </c>
      <c r="L66" s="9" t="str">
        <f t="shared" si="14"/>
        <v>Yes</v>
      </c>
    </row>
    <row r="67" spans="1:12" x14ac:dyDescent="0.2">
      <c r="A67" s="4" t="s">
        <v>604</v>
      </c>
      <c r="B67" s="48" t="s">
        <v>213</v>
      </c>
      <c r="C67" s="1">
        <v>33964</v>
      </c>
      <c r="D67" s="11" t="str">
        <f t="shared" si="11"/>
        <v>N/A</v>
      </c>
      <c r="E67" s="1">
        <v>31633</v>
      </c>
      <c r="F67" s="11" t="str">
        <f t="shared" si="12"/>
        <v>N/A</v>
      </c>
      <c r="G67" s="1">
        <v>30898</v>
      </c>
      <c r="H67" s="11" t="str">
        <f t="shared" si="13"/>
        <v>N/A</v>
      </c>
      <c r="I67" s="57">
        <v>-6.86</v>
      </c>
      <c r="J67" s="57">
        <v>-2.3199999999999998</v>
      </c>
      <c r="K67" s="48" t="s">
        <v>736</v>
      </c>
      <c r="L67" s="9" t="str">
        <f t="shared" si="14"/>
        <v>Yes</v>
      </c>
    </row>
    <row r="68" spans="1:12" x14ac:dyDescent="0.2">
      <c r="A68" s="4" t="s">
        <v>1429</v>
      </c>
      <c r="B68" s="48" t="s">
        <v>213</v>
      </c>
      <c r="C68" s="14">
        <v>44012.586414999998</v>
      </c>
      <c r="D68" s="11" t="str">
        <f t="shared" si="11"/>
        <v>N/A</v>
      </c>
      <c r="E68" s="14">
        <v>45241.679986000003</v>
      </c>
      <c r="F68" s="11" t="str">
        <f t="shared" si="12"/>
        <v>N/A</v>
      </c>
      <c r="G68" s="14">
        <v>46100.044824999997</v>
      </c>
      <c r="H68" s="11" t="str">
        <f t="shared" si="13"/>
        <v>N/A</v>
      </c>
      <c r="I68" s="57">
        <v>2.7930000000000001</v>
      </c>
      <c r="J68" s="57">
        <v>1.897</v>
      </c>
      <c r="K68" s="48" t="s">
        <v>736</v>
      </c>
      <c r="L68" s="9" t="str">
        <f t="shared" si="14"/>
        <v>Yes</v>
      </c>
    </row>
    <row r="69" spans="1:12" ht="25.5" x14ac:dyDescent="0.2">
      <c r="A69" s="4" t="s">
        <v>605</v>
      </c>
      <c r="B69" s="48" t="s">
        <v>213</v>
      </c>
      <c r="C69" s="14">
        <v>1974646</v>
      </c>
      <c r="D69" s="11" t="str">
        <f t="shared" si="11"/>
        <v>N/A</v>
      </c>
      <c r="E69" s="14">
        <v>1411651</v>
      </c>
      <c r="F69" s="11" t="str">
        <f t="shared" si="12"/>
        <v>N/A</v>
      </c>
      <c r="G69" s="14">
        <v>4190629</v>
      </c>
      <c r="H69" s="11" t="str">
        <f t="shared" si="13"/>
        <v>N/A</v>
      </c>
      <c r="I69" s="57">
        <v>-28.5</v>
      </c>
      <c r="J69" s="57">
        <v>196.9</v>
      </c>
      <c r="K69" s="48" t="s">
        <v>736</v>
      </c>
      <c r="L69" s="9" t="str">
        <f t="shared" si="14"/>
        <v>No</v>
      </c>
    </row>
    <row r="70" spans="1:12" x14ac:dyDescent="0.2">
      <c r="A70" s="4" t="s">
        <v>606</v>
      </c>
      <c r="B70" s="48" t="s">
        <v>213</v>
      </c>
      <c r="C70" s="1">
        <v>21964</v>
      </c>
      <c r="D70" s="11" t="str">
        <f t="shared" si="11"/>
        <v>N/A</v>
      </c>
      <c r="E70" s="1">
        <v>14406</v>
      </c>
      <c r="F70" s="11" t="str">
        <f t="shared" si="12"/>
        <v>N/A</v>
      </c>
      <c r="G70" s="1">
        <v>19726</v>
      </c>
      <c r="H70" s="11" t="str">
        <f t="shared" si="13"/>
        <v>N/A</v>
      </c>
      <c r="I70" s="57">
        <v>-34.4</v>
      </c>
      <c r="J70" s="57">
        <v>36.93</v>
      </c>
      <c r="K70" s="48" t="s">
        <v>736</v>
      </c>
      <c r="L70" s="9" t="str">
        <f t="shared" si="14"/>
        <v>No</v>
      </c>
    </row>
    <row r="71" spans="1:12" x14ac:dyDescent="0.2">
      <c r="A71" s="4" t="s">
        <v>1430</v>
      </c>
      <c r="B71" s="48" t="s">
        <v>213</v>
      </c>
      <c r="C71" s="14">
        <v>89.903751593999999</v>
      </c>
      <c r="D71" s="11" t="str">
        <f t="shared" si="11"/>
        <v>N/A</v>
      </c>
      <c r="E71" s="14">
        <v>97.990490073999993</v>
      </c>
      <c r="F71" s="11" t="str">
        <f t="shared" si="12"/>
        <v>N/A</v>
      </c>
      <c r="G71" s="14">
        <v>212.44190409000001</v>
      </c>
      <c r="H71" s="11" t="str">
        <f t="shared" si="13"/>
        <v>N/A</v>
      </c>
      <c r="I71" s="57">
        <v>8.9949999999999992</v>
      </c>
      <c r="J71" s="57">
        <v>116.8</v>
      </c>
      <c r="K71" s="48" t="s">
        <v>736</v>
      </c>
      <c r="L71" s="9" t="str">
        <f t="shared" si="14"/>
        <v>No</v>
      </c>
    </row>
    <row r="72" spans="1:12" x14ac:dyDescent="0.2">
      <c r="A72" s="4" t="s">
        <v>607</v>
      </c>
      <c r="B72" s="48" t="s">
        <v>213</v>
      </c>
      <c r="C72" s="14">
        <v>3541007</v>
      </c>
      <c r="D72" s="11" t="str">
        <f t="shared" si="11"/>
        <v>N/A</v>
      </c>
      <c r="E72" s="14">
        <v>2822828</v>
      </c>
      <c r="F72" s="11" t="str">
        <f t="shared" si="12"/>
        <v>N/A</v>
      </c>
      <c r="G72" s="14">
        <v>2831906</v>
      </c>
      <c r="H72" s="11" t="str">
        <f t="shared" si="13"/>
        <v>N/A</v>
      </c>
      <c r="I72" s="57">
        <v>-20.3</v>
      </c>
      <c r="J72" s="57">
        <v>0.3216</v>
      </c>
      <c r="K72" s="48" t="s">
        <v>736</v>
      </c>
      <c r="L72" s="9" t="str">
        <f t="shared" si="14"/>
        <v>Yes</v>
      </c>
    </row>
    <row r="73" spans="1:12" x14ac:dyDescent="0.2">
      <c r="A73" s="4" t="s">
        <v>608</v>
      </c>
      <c r="B73" s="48" t="s">
        <v>213</v>
      </c>
      <c r="C73" s="1">
        <v>20437</v>
      </c>
      <c r="D73" s="11" t="str">
        <f t="shared" si="11"/>
        <v>N/A</v>
      </c>
      <c r="E73" s="1">
        <v>17341</v>
      </c>
      <c r="F73" s="11" t="str">
        <f t="shared" si="12"/>
        <v>N/A</v>
      </c>
      <c r="G73" s="1">
        <v>17191</v>
      </c>
      <c r="H73" s="11" t="str">
        <f t="shared" si="13"/>
        <v>N/A</v>
      </c>
      <c r="I73" s="57">
        <v>-15.1</v>
      </c>
      <c r="J73" s="57">
        <v>-0.86499999999999999</v>
      </c>
      <c r="K73" s="48" t="s">
        <v>736</v>
      </c>
      <c r="L73" s="9" t="str">
        <f t="shared" si="14"/>
        <v>Yes</v>
      </c>
    </row>
    <row r="74" spans="1:12" x14ac:dyDescent="0.2">
      <c r="A74" s="4" t="s">
        <v>1431</v>
      </c>
      <c r="B74" s="48" t="s">
        <v>213</v>
      </c>
      <c r="C74" s="14">
        <v>173.26452022999999</v>
      </c>
      <c r="D74" s="11" t="str">
        <f t="shared" si="11"/>
        <v>N/A</v>
      </c>
      <c r="E74" s="14">
        <v>162.78346116</v>
      </c>
      <c r="F74" s="11" t="str">
        <f t="shared" si="12"/>
        <v>N/A</v>
      </c>
      <c r="G74" s="14">
        <v>164.7318946</v>
      </c>
      <c r="H74" s="11" t="str">
        <f t="shared" si="13"/>
        <v>N/A</v>
      </c>
      <c r="I74" s="57">
        <v>-6.05</v>
      </c>
      <c r="J74" s="57">
        <v>1.1970000000000001</v>
      </c>
      <c r="K74" s="48" t="s">
        <v>736</v>
      </c>
      <c r="L74" s="9" t="str">
        <f t="shared" si="14"/>
        <v>Yes</v>
      </c>
    </row>
    <row r="75" spans="1:12" ht="25.5" x14ac:dyDescent="0.2">
      <c r="A75" s="4" t="s">
        <v>609</v>
      </c>
      <c r="B75" s="48" t="s">
        <v>213</v>
      </c>
      <c r="C75" s="14">
        <v>184285</v>
      </c>
      <c r="D75" s="11" t="str">
        <f t="shared" si="11"/>
        <v>N/A</v>
      </c>
      <c r="E75" s="14">
        <v>112980</v>
      </c>
      <c r="F75" s="11" t="str">
        <f t="shared" si="12"/>
        <v>N/A</v>
      </c>
      <c r="G75" s="14">
        <v>124623</v>
      </c>
      <c r="H75" s="11" t="str">
        <f t="shared" si="13"/>
        <v>N/A</v>
      </c>
      <c r="I75" s="57">
        <v>-38.700000000000003</v>
      </c>
      <c r="J75" s="57">
        <v>10.31</v>
      </c>
      <c r="K75" s="48" t="s">
        <v>736</v>
      </c>
      <c r="L75" s="9" t="str">
        <f t="shared" si="14"/>
        <v>Yes</v>
      </c>
    </row>
    <row r="76" spans="1:12" x14ac:dyDescent="0.2">
      <c r="A76" s="46" t="s">
        <v>610</v>
      </c>
      <c r="B76" s="35" t="s">
        <v>213</v>
      </c>
      <c r="C76" s="36">
        <v>4270</v>
      </c>
      <c r="D76" s="44" t="str">
        <f t="shared" si="11"/>
        <v>N/A</v>
      </c>
      <c r="E76" s="36">
        <v>3680</v>
      </c>
      <c r="F76" s="44" t="str">
        <f t="shared" si="12"/>
        <v>N/A</v>
      </c>
      <c r="G76" s="36">
        <v>5159</v>
      </c>
      <c r="H76" s="44" t="str">
        <f t="shared" si="13"/>
        <v>N/A</v>
      </c>
      <c r="I76" s="12">
        <v>-13.8</v>
      </c>
      <c r="J76" s="12">
        <v>40.19</v>
      </c>
      <c r="K76" s="45" t="s">
        <v>736</v>
      </c>
      <c r="L76" s="9" t="str">
        <f t="shared" si="14"/>
        <v>No</v>
      </c>
    </row>
    <row r="77" spans="1:12" ht="25.5" x14ac:dyDescent="0.2">
      <c r="A77" s="46" t="s">
        <v>1432</v>
      </c>
      <c r="B77" s="35" t="s">
        <v>213</v>
      </c>
      <c r="C77" s="47">
        <v>43.158079624999999</v>
      </c>
      <c r="D77" s="44" t="str">
        <f t="shared" si="11"/>
        <v>N/A</v>
      </c>
      <c r="E77" s="47">
        <v>30.701086957000001</v>
      </c>
      <c r="F77" s="44" t="str">
        <f t="shared" si="12"/>
        <v>N/A</v>
      </c>
      <c r="G77" s="47">
        <v>24.156425664</v>
      </c>
      <c r="H77" s="44" t="str">
        <f t="shared" si="13"/>
        <v>N/A</v>
      </c>
      <c r="I77" s="12">
        <v>-28.9</v>
      </c>
      <c r="J77" s="12">
        <v>-21.3</v>
      </c>
      <c r="K77" s="45" t="s">
        <v>736</v>
      </c>
      <c r="L77" s="9" t="str">
        <f t="shared" si="14"/>
        <v>Yes</v>
      </c>
    </row>
    <row r="78" spans="1:12" ht="25.5" x14ac:dyDescent="0.2">
      <c r="A78" s="46" t="s">
        <v>611</v>
      </c>
      <c r="B78" s="35" t="s">
        <v>213</v>
      </c>
      <c r="C78" s="47">
        <v>7416288</v>
      </c>
      <c r="D78" s="44" t="str">
        <f t="shared" si="11"/>
        <v>N/A</v>
      </c>
      <c r="E78" s="47">
        <v>5111123</v>
      </c>
      <c r="F78" s="44" t="str">
        <f t="shared" si="12"/>
        <v>N/A</v>
      </c>
      <c r="G78" s="47">
        <v>4998339</v>
      </c>
      <c r="H78" s="44" t="str">
        <f t="shared" si="13"/>
        <v>N/A</v>
      </c>
      <c r="I78" s="12">
        <v>-31.1</v>
      </c>
      <c r="J78" s="12">
        <v>-2.21</v>
      </c>
      <c r="K78" s="45" t="s">
        <v>736</v>
      </c>
      <c r="L78" s="9" t="str">
        <f t="shared" si="14"/>
        <v>Yes</v>
      </c>
    </row>
    <row r="79" spans="1:12" x14ac:dyDescent="0.2">
      <c r="A79" s="46" t="s">
        <v>612</v>
      </c>
      <c r="B79" s="35" t="s">
        <v>213</v>
      </c>
      <c r="C79" s="36">
        <v>14222</v>
      </c>
      <c r="D79" s="44" t="str">
        <f t="shared" si="11"/>
        <v>N/A</v>
      </c>
      <c r="E79" s="36">
        <v>8981</v>
      </c>
      <c r="F79" s="44" t="str">
        <f t="shared" si="12"/>
        <v>N/A</v>
      </c>
      <c r="G79" s="36">
        <v>8688</v>
      </c>
      <c r="H79" s="44" t="str">
        <f t="shared" si="13"/>
        <v>N/A</v>
      </c>
      <c r="I79" s="12">
        <v>-36.9</v>
      </c>
      <c r="J79" s="12">
        <v>-3.26</v>
      </c>
      <c r="K79" s="45" t="s">
        <v>736</v>
      </c>
      <c r="L79" s="9" t="str">
        <f t="shared" si="14"/>
        <v>Yes</v>
      </c>
    </row>
    <row r="80" spans="1:12" x14ac:dyDescent="0.2">
      <c r="A80" s="46" t="s">
        <v>1433</v>
      </c>
      <c r="B80" s="35" t="s">
        <v>213</v>
      </c>
      <c r="C80" s="47">
        <v>521.46589789999996</v>
      </c>
      <c r="D80" s="44" t="str">
        <f t="shared" si="11"/>
        <v>N/A</v>
      </c>
      <c r="E80" s="47">
        <v>569.10399732999997</v>
      </c>
      <c r="F80" s="44" t="str">
        <f t="shared" si="12"/>
        <v>N/A</v>
      </c>
      <c r="G80" s="47">
        <v>575.31526242999996</v>
      </c>
      <c r="H80" s="44" t="str">
        <f t="shared" si="13"/>
        <v>N/A</v>
      </c>
      <c r="I80" s="12">
        <v>9.1349999999999998</v>
      </c>
      <c r="J80" s="12">
        <v>1.091</v>
      </c>
      <c r="K80" s="45" t="s">
        <v>736</v>
      </c>
      <c r="L80" s="9" t="str">
        <f t="shared" si="14"/>
        <v>Yes</v>
      </c>
    </row>
    <row r="81" spans="1:12" x14ac:dyDescent="0.2">
      <c r="A81" s="46" t="s">
        <v>613</v>
      </c>
      <c r="B81" s="35" t="s">
        <v>213</v>
      </c>
      <c r="C81" s="47">
        <v>1199189</v>
      </c>
      <c r="D81" s="44" t="str">
        <f t="shared" si="11"/>
        <v>N/A</v>
      </c>
      <c r="E81" s="47">
        <v>703988</v>
      </c>
      <c r="F81" s="44" t="str">
        <f t="shared" si="12"/>
        <v>N/A</v>
      </c>
      <c r="G81" s="47">
        <v>739158</v>
      </c>
      <c r="H81" s="44" t="str">
        <f t="shared" si="13"/>
        <v>N/A</v>
      </c>
      <c r="I81" s="12">
        <v>-41.3</v>
      </c>
      <c r="J81" s="12">
        <v>4.9960000000000004</v>
      </c>
      <c r="K81" s="45" t="s">
        <v>736</v>
      </c>
      <c r="L81" s="9" t="str">
        <f t="shared" si="14"/>
        <v>Yes</v>
      </c>
    </row>
    <row r="82" spans="1:12" x14ac:dyDescent="0.2">
      <c r="A82" s="46" t="s">
        <v>614</v>
      </c>
      <c r="B82" s="35" t="s">
        <v>213</v>
      </c>
      <c r="C82" s="36">
        <v>2616</v>
      </c>
      <c r="D82" s="44" t="str">
        <f t="shared" si="11"/>
        <v>N/A</v>
      </c>
      <c r="E82" s="36">
        <v>1354</v>
      </c>
      <c r="F82" s="44" t="str">
        <f t="shared" si="12"/>
        <v>N/A</v>
      </c>
      <c r="G82" s="36">
        <v>1500</v>
      </c>
      <c r="H82" s="44" t="str">
        <f t="shared" si="13"/>
        <v>N/A</v>
      </c>
      <c r="I82" s="12">
        <v>-48.2</v>
      </c>
      <c r="J82" s="12">
        <v>10.78</v>
      </c>
      <c r="K82" s="45" t="s">
        <v>736</v>
      </c>
      <c r="L82" s="9" t="str">
        <f t="shared" si="14"/>
        <v>Yes</v>
      </c>
    </row>
    <row r="83" spans="1:12" x14ac:dyDescent="0.2">
      <c r="A83" s="46" t="s">
        <v>1434</v>
      </c>
      <c r="B83" s="35" t="s">
        <v>213</v>
      </c>
      <c r="C83" s="47">
        <v>458.40558104000002</v>
      </c>
      <c r="D83" s="44" t="str">
        <f t="shared" si="11"/>
        <v>N/A</v>
      </c>
      <c r="E83" s="47">
        <v>519.93205318000003</v>
      </c>
      <c r="F83" s="44" t="str">
        <f t="shared" si="12"/>
        <v>N/A</v>
      </c>
      <c r="G83" s="47">
        <v>492.77199999999999</v>
      </c>
      <c r="H83" s="44" t="str">
        <f t="shared" si="13"/>
        <v>N/A</v>
      </c>
      <c r="I83" s="12">
        <v>13.42</v>
      </c>
      <c r="J83" s="12">
        <v>-5.22</v>
      </c>
      <c r="K83" s="45" t="s">
        <v>736</v>
      </c>
      <c r="L83" s="9" t="str">
        <f t="shared" si="14"/>
        <v>Yes</v>
      </c>
    </row>
    <row r="84" spans="1:12" ht="25.5" x14ac:dyDescent="0.2">
      <c r="A84" s="46" t="s">
        <v>615</v>
      </c>
      <c r="B84" s="35" t="s">
        <v>213</v>
      </c>
      <c r="C84" s="47">
        <v>11654089</v>
      </c>
      <c r="D84" s="44" t="str">
        <f t="shared" si="11"/>
        <v>N/A</v>
      </c>
      <c r="E84" s="47">
        <v>1905980</v>
      </c>
      <c r="F84" s="44" t="str">
        <f t="shared" si="12"/>
        <v>N/A</v>
      </c>
      <c r="G84" s="47">
        <v>1777115</v>
      </c>
      <c r="H84" s="44" t="str">
        <f t="shared" si="13"/>
        <v>N/A</v>
      </c>
      <c r="I84" s="12">
        <v>-83.6</v>
      </c>
      <c r="J84" s="12">
        <v>-6.76</v>
      </c>
      <c r="K84" s="45" t="s">
        <v>736</v>
      </c>
      <c r="L84" s="9" t="str">
        <f t="shared" si="14"/>
        <v>Yes</v>
      </c>
    </row>
    <row r="85" spans="1:12" x14ac:dyDescent="0.2">
      <c r="A85" s="46" t="s">
        <v>616</v>
      </c>
      <c r="B85" s="35" t="s">
        <v>213</v>
      </c>
      <c r="C85" s="36">
        <v>2616</v>
      </c>
      <c r="D85" s="44" t="str">
        <f t="shared" si="11"/>
        <v>N/A</v>
      </c>
      <c r="E85" s="36">
        <v>699</v>
      </c>
      <c r="F85" s="44" t="str">
        <f t="shared" si="12"/>
        <v>N/A</v>
      </c>
      <c r="G85" s="36">
        <v>705</v>
      </c>
      <c r="H85" s="44" t="str">
        <f t="shared" si="13"/>
        <v>N/A</v>
      </c>
      <c r="I85" s="12">
        <v>-73.3</v>
      </c>
      <c r="J85" s="12">
        <v>0.85840000000000005</v>
      </c>
      <c r="K85" s="45" t="s">
        <v>736</v>
      </c>
      <c r="L85" s="9" t="str">
        <f t="shared" si="14"/>
        <v>Yes</v>
      </c>
    </row>
    <row r="86" spans="1:12" ht="25.5" x14ac:dyDescent="0.2">
      <c r="A86" s="46" t="s">
        <v>1435</v>
      </c>
      <c r="B86" s="35" t="s">
        <v>213</v>
      </c>
      <c r="C86" s="47">
        <v>4454.9269877999996</v>
      </c>
      <c r="D86" s="44" t="str">
        <f t="shared" si="11"/>
        <v>N/A</v>
      </c>
      <c r="E86" s="47">
        <v>2726.7238913000001</v>
      </c>
      <c r="F86" s="44" t="str">
        <f t="shared" si="12"/>
        <v>N/A</v>
      </c>
      <c r="G86" s="47">
        <v>2520.7304964999998</v>
      </c>
      <c r="H86" s="44" t="str">
        <f t="shared" si="13"/>
        <v>N/A</v>
      </c>
      <c r="I86" s="12">
        <v>-38.799999999999997</v>
      </c>
      <c r="J86" s="12">
        <v>-7.55</v>
      </c>
      <c r="K86" s="45" t="s">
        <v>736</v>
      </c>
      <c r="L86" s="9" t="str">
        <f t="shared" si="14"/>
        <v>Yes</v>
      </c>
    </row>
    <row r="87" spans="1:12" ht="25.5" x14ac:dyDescent="0.2">
      <c r="A87" s="46" t="s">
        <v>617</v>
      </c>
      <c r="B87" s="35" t="s">
        <v>213</v>
      </c>
      <c r="C87" s="47">
        <v>3373217</v>
      </c>
      <c r="D87" s="44" t="str">
        <f t="shared" si="11"/>
        <v>N/A</v>
      </c>
      <c r="E87" s="47">
        <v>2295831</v>
      </c>
      <c r="F87" s="44" t="str">
        <f t="shared" si="12"/>
        <v>N/A</v>
      </c>
      <c r="G87" s="47">
        <v>2189146</v>
      </c>
      <c r="H87" s="44" t="str">
        <f t="shared" si="13"/>
        <v>N/A</v>
      </c>
      <c r="I87" s="12">
        <v>-31.9</v>
      </c>
      <c r="J87" s="12">
        <v>-4.6500000000000004</v>
      </c>
      <c r="K87" s="45" t="s">
        <v>736</v>
      </c>
      <c r="L87" s="9" t="str">
        <f t="shared" si="14"/>
        <v>Yes</v>
      </c>
    </row>
    <row r="88" spans="1:12" x14ac:dyDescent="0.2">
      <c r="A88" s="46" t="s">
        <v>618</v>
      </c>
      <c r="B88" s="35" t="s">
        <v>213</v>
      </c>
      <c r="C88" s="36">
        <v>16765</v>
      </c>
      <c r="D88" s="44" t="str">
        <f t="shared" si="11"/>
        <v>N/A</v>
      </c>
      <c r="E88" s="36">
        <v>12393</v>
      </c>
      <c r="F88" s="44" t="str">
        <f t="shared" si="12"/>
        <v>N/A</v>
      </c>
      <c r="G88" s="36">
        <v>12297</v>
      </c>
      <c r="H88" s="44" t="str">
        <f t="shared" si="13"/>
        <v>N/A</v>
      </c>
      <c r="I88" s="12">
        <v>-26.1</v>
      </c>
      <c r="J88" s="12">
        <v>-0.77500000000000002</v>
      </c>
      <c r="K88" s="45" t="s">
        <v>736</v>
      </c>
      <c r="L88" s="9" t="str">
        <f t="shared" si="14"/>
        <v>Yes</v>
      </c>
    </row>
    <row r="89" spans="1:12" x14ac:dyDescent="0.2">
      <c r="A89" s="46" t="s">
        <v>1436</v>
      </c>
      <c r="B89" s="35" t="s">
        <v>213</v>
      </c>
      <c r="C89" s="47">
        <v>201.20590515999999</v>
      </c>
      <c r="D89" s="44" t="str">
        <f t="shared" si="11"/>
        <v>N/A</v>
      </c>
      <c r="E89" s="47">
        <v>185.25223917</v>
      </c>
      <c r="F89" s="44" t="str">
        <f t="shared" si="12"/>
        <v>N/A</v>
      </c>
      <c r="G89" s="47">
        <v>178.02276978</v>
      </c>
      <c r="H89" s="44" t="str">
        <f t="shared" si="13"/>
        <v>N/A</v>
      </c>
      <c r="I89" s="12">
        <v>-7.93</v>
      </c>
      <c r="J89" s="12">
        <v>-3.9</v>
      </c>
      <c r="K89" s="45" t="s">
        <v>736</v>
      </c>
      <c r="L89" s="9" t="str">
        <f t="shared" si="14"/>
        <v>Yes</v>
      </c>
    </row>
    <row r="90" spans="1:12" x14ac:dyDescent="0.2">
      <c r="A90" s="46" t="s">
        <v>619</v>
      </c>
      <c r="B90" s="35" t="s">
        <v>213</v>
      </c>
      <c r="C90" s="47">
        <v>8996634</v>
      </c>
      <c r="D90" s="44" t="str">
        <f t="shared" si="11"/>
        <v>N/A</v>
      </c>
      <c r="E90" s="47">
        <v>8440858</v>
      </c>
      <c r="F90" s="44" t="str">
        <f t="shared" si="12"/>
        <v>N/A</v>
      </c>
      <c r="G90" s="47">
        <v>6869058</v>
      </c>
      <c r="H90" s="44" t="str">
        <f t="shared" si="13"/>
        <v>N/A</v>
      </c>
      <c r="I90" s="12">
        <v>-6.18</v>
      </c>
      <c r="J90" s="12">
        <v>-18.600000000000001</v>
      </c>
      <c r="K90" s="45" t="s">
        <v>736</v>
      </c>
      <c r="L90" s="9" t="str">
        <f t="shared" si="14"/>
        <v>Yes</v>
      </c>
    </row>
    <row r="91" spans="1:12" x14ac:dyDescent="0.2">
      <c r="A91" s="46" t="s">
        <v>620</v>
      </c>
      <c r="B91" s="35" t="s">
        <v>213</v>
      </c>
      <c r="C91" s="36">
        <v>26913</v>
      </c>
      <c r="D91" s="44" t="str">
        <f t="shared" si="11"/>
        <v>N/A</v>
      </c>
      <c r="E91" s="36">
        <v>19577</v>
      </c>
      <c r="F91" s="44" t="str">
        <f t="shared" si="12"/>
        <v>N/A</v>
      </c>
      <c r="G91" s="36">
        <v>10004</v>
      </c>
      <c r="H91" s="44" t="str">
        <f t="shared" si="13"/>
        <v>N/A</v>
      </c>
      <c r="I91" s="12">
        <v>-27.3</v>
      </c>
      <c r="J91" s="12">
        <v>-48.9</v>
      </c>
      <c r="K91" s="45" t="s">
        <v>736</v>
      </c>
      <c r="L91" s="9" t="str">
        <f t="shared" si="14"/>
        <v>No</v>
      </c>
    </row>
    <row r="92" spans="1:12" x14ac:dyDescent="0.2">
      <c r="A92" s="46" t="s">
        <v>1437</v>
      </c>
      <c r="B92" s="35" t="s">
        <v>213</v>
      </c>
      <c r="C92" s="47">
        <v>334.28580983000001</v>
      </c>
      <c r="D92" s="44" t="str">
        <f t="shared" si="11"/>
        <v>N/A</v>
      </c>
      <c r="E92" s="47">
        <v>431.16197578999999</v>
      </c>
      <c r="F92" s="44" t="str">
        <f t="shared" si="12"/>
        <v>N/A</v>
      </c>
      <c r="G92" s="47">
        <v>686.63114754000003</v>
      </c>
      <c r="H92" s="44" t="str">
        <f t="shared" si="13"/>
        <v>N/A</v>
      </c>
      <c r="I92" s="12">
        <v>28.98</v>
      </c>
      <c r="J92" s="12">
        <v>59.25</v>
      </c>
      <c r="K92" s="45" t="s">
        <v>736</v>
      </c>
      <c r="L92" s="9" t="str">
        <f t="shared" si="14"/>
        <v>No</v>
      </c>
    </row>
    <row r="93" spans="1:12" ht="25.5" x14ac:dyDescent="0.2">
      <c r="A93" s="46" t="s">
        <v>621</v>
      </c>
      <c r="B93" s="35" t="s">
        <v>213</v>
      </c>
      <c r="C93" s="47">
        <v>13039713</v>
      </c>
      <c r="D93" s="44" t="str">
        <f t="shared" si="11"/>
        <v>N/A</v>
      </c>
      <c r="E93" s="47">
        <v>2901107</v>
      </c>
      <c r="F93" s="44" t="str">
        <f t="shared" si="12"/>
        <v>N/A</v>
      </c>
      <c r="G93" s="47">
        <v>2722819</v>
      </c>
      <c r="H93" s="44" t="str">
        <f t="shared" si="13"/>
        <v>N/A</v>
      </c>
      <c r="I93" s="12">
        <v>-77.8</v>
      </c>
      <c r="J93" s="12">
        <v>-6.15</v>
      </c>
      <c r="K93" s="45" t="s">
        <v>736</v>
      </c>
      <c r="L93" s="9" t="str">
        <f t="shared" si="14"/>
        <v>Yes</v>
      </c>
    </row>
    <row r="94" spans="1:12" x14ac:dyDescent="0.2">
      <c r="A94" s="49" t="s">
        <v>622</v>
      </c>
      <c r="B94" s="36" t="s">
        <v>213</v>
      </c>
      <c r="C94" s="36">
        <v>7732</v>
      </c>
      <c r="D94" s="44" t="str">
        <f t="shared" si="11"/>
        <v>N/A</v>
      </c>
      <c r="E94" s="36">
        <v>4145</v>
      </c>
      <c r="F94" s="44" t="str">
        <f t="shared" si="12"/>
        <v>N/A</v>
      </c>
      <c r="G94" s="36">
        <v>4198</v>
      </c>
      <c r="H94" s="44" t="str">
        <f t="shared" si="13"/>
        <v>N/A</v>
      </c>
      <c r="I94" s="12">
        <v>-46.4</v>
      </c>
      <c r="J94" s="12">
        <v>1.2789999999999999</v>
      </c>
      <c r="K94" s="50" t="s">
        <v>736</v>
      </c>
      <c r="L94" s="9" t="str">
        <f t="shared" si="14"/>
        <v>Yes</v>
      </c>
    </row>
    <row r="95" spans="1:12" ht="25.5" x14ac:dyDescent="0.2">
      <c r="A95" s="46" t="s">
        <v>1438</v>
      </c>
      <c r="B95" s="35" t="s">
        <v>213</v>
      </c>
      <c r="C95" s="47">
        <v>1686.4605535000001</v>
      </c>
      <c r="D95" s="44" t="str">
        <f t="shared" si="11"/>
        <v>N/A</v>
      </c>
      <c r="E95" s="47">
        <v>699.90518697000005</v>
      </c>
      <c r="F95" s="44" t="str">
        <f t="shared" si="12"/>
        <v>N/A</v>
      </c>
      <c r="G95" s="47">
        <v>648.59909481</v>
      </c>
      <c r="H95" s="44" t="str">
        <f t="shared" si="13"/>
        <v>N/A</v>
      </c>
      <c r="I95" s="12">
        <v>-58.5</v>
      </c>
      <c r="J95" s="12">
        <v>-7.33</v>
      </c>
      <c r="K95" s="45" t="s">
        <v>736</v>
      </c>
      <c r="L95" s="9" t="str">
        <f t="shared" si="14"/>
        <v>Yes</v>
      </c>
    </row>
    <row r="96" spans="1:12" ht="25.5" x14ac:dyDescent="0.2">
      <c r="A96" s="46" t="s">
        <v>623</v>
      </c>
      <c r="B96" s="35" t="s">
        <v>213</v>
      </c>
      <c r="C96" s="47">
        <v>209469</v>
      </c>
      <c r="D96" s="44" t="str">
        <f t="shared" si="11"/>
        <v>N/A</v>
      </c>
      <c r="E96" s="47">
        <v>157867</v>
      </c>
      <c r="F96" s="44" t="str">
        <f t="shared" si="12"/>
        <v>N/A</v>
      </c>
      <c r="G96" s="47">
        <v>147418</v>
      </c>
      <c r="H96" s="44" t="str">
        <f t="shared" si="13"/>
        <v>N/A</v>
      </c>
      <c r="I96" s="12">
        <v>-24.6</v>
      </c>
      <c r="J96" s="12">
        <v>-6.62</v>
      </c>
      <c r="K96" s="45" t="s">
        <v>736</v>
      </c>
      <c r="L96" s="9" t="str">
        <f t="shared" si="14"/>
        <v>Yes</v>
      </c>
    </row>
    <row r="97" spans="1:12" x14ac:dyDescent="0.2">
      <c r="A97" s="46" t="s">
        <v>624</v>
      </c>
      <c r="B97" s="35" t="s">
        <v>213</v>
      </c>
      <c r="C97" s="36">
        <v>1041</v>
      </c>
      <c r="D97" s="44" t="str">
        <f t="shared" si="11"/>
        <v>N/A</v>
      </c>
      <c r="E97" s="36">
        <v>769</v>
      </c>
      <c r="F97" s="44" t="str">
        <f t="shared" si="12"/>
        <v>N/A</v>
      </c>
      <c r="G97" s="36">
        <v>763</v>
      </c>
      <c r="H97" s="44" t="str">
        <f t="shared" si="13"/>
        <v>N/A</v>
      </c>
      <c r="I97" s="12">
        <v>-26.1</v>
      </c>
      <c r="J97" s="12">
        <v>-0.78</v>
      </c>
      <c r="K97" s="45" t="s">
        <v>736</v>
      </c>
      <c r="L97" s="9" t="str">
        <f t="shared" si="14"/>
        <v>Yes</v>
      </c>
    </row>
    <row r="98" spans="1:12" ht="25.5" x14ac:dyDescent="0.2">
      <c r="A98" s="46" t="s">
        <v>1439</v>
      </c>
      <c r="B98" s="35" t="s">
        <v>213</v>
      </c>
      <c r="C98" s="47">
        <v>201.21902016999999</v>
      </c>
      <c r="D98" s="44" t="str">
        <f t="shared" si="11"/>
        <v>N/A</v>
      </c>
      <c r="E98" s="47">
        <v>205.28868661000001</v>
      </c>
      <c r="F98" s="44" t="str">
        <f t="shared" si="12"/>
        <v>N/A</v>
      </c>
      <c r="G98" s="47">
        <v>193.20838793999999</v>
      </c>
      <c r="H98" s="44" t="str">
        <f t="shared" si="13"/>
        <v>N/A</v>
      </c>
      <c r="I98" s="12">
        <v>2.0230000000000001</v>
      </c>
      <c r="J98" s="12">
        <v>-5.88</v>
      </c>
      <c r="K98" s="45" t="s">
        <v>736</v>
      </c>
      <c r="L98" s="9" t="str">
        <f t="shared" si="14"/>
        <v>Yes</v>
      </c>
    </row>
    <row r="99" spans="1:12" ht="25.5" x14ac:dyDescent="0.2">
      <c r="A99" s="46" t="s">
        <v>625</v>
      </c>
      <c r="B99" s="35" t="s">
        <v>213</v>
      </c>
      <c r="C99" s="47">
        <v>13907425</v>
      </c>
      <c r="D99" s="44" t="str">
        <f t="shared" si="11"/>
        <v>N/A</v>
      </c>
      <c r="E99" s="47">
        <v>2087382</v>
      </c>
      <c r="F99" s="44" t="str">
        <f t="shared" si="12"/>
        <v>N/A</v>
      </c>
      <c r="G99" s="47">
        <v>1701018</v>
      </c>
      <c r="H99" s="44" t="str">
        <f t="shared" si="13"/>
        <v>N/A</v>
      </c>
      <c r="I99" s="12">
        <v>-85</v>
      </c>
      <c r="J99" s="12">
        <v>-18.5</v>
      </c>
      <c r="K99" s="45" t="s">
        <v>736</v>
      </c>
      <c r="L99" s="9" t="str">
        <f t="shared" si="14"/>
        <v>Yes</v>
      </c>
    </row>
    <row r="100" spans="1:12" x14ac:dyDescent="0.2">
      <c r="A100" s="46" t="s">
        <v>626</v>
      </c>
      <c r="B100" s="35" t="s">
        <v>213</v>
      </c>
      <c r="C100" s="36">
        <v>2453</v>
      </c>
      <c r="D100" s="44" t="str">
        <f t="shared" si="11"/>
        <v>N/A</v>
      </c>
      <c r="E100" s="36">
        <v>272</v>
      </c>
      <c r="F100" s="44" t="str">
        <f t="shared" si="12"/>
        <v>N/A</v>
      </c>
      <c r="G100" s="36">
        <v>206</v>
      </c>
      <c r="H100" s="44" t="str">
        <f t="shared" si="13"/>
        <v>N/A</v>
      </c>
      <c r="I100" s="12">
        <v>-88.9</v>
      </c>
      <c r="J100" s="12">
        <v>-24.3</v>
      </c>
      <c r="K100" s="45" t="s">
        <v>736</v>
      </c>
      <c r="L100" s="9" t="str">
        <f t="shared" si="14"/>
        <v>Yes</v>
      </c>
    </row>
    <row r="101" spans="1:12" ht="25.5" x14ac:dyDescent="0.2">
      <c r="A101" s="46" t="s">
        <v>1440</v>
      </c>
      <c r="B101" s="35" t="s">
        <v>213</v>
      </c>
      <c r="C101" s="47">
        <v>5669.5576844999996</v>
      </c>
      <c r="D101" s="44" t="str">
        <f t="shared" si="11"/>
        <v>N/A</v>
      </c>
      <c r="E101" s="47">
        <v>7674.1985293999996</v>
      </c>
      <c r="F101" s="44" t="str">
        <f t="shared" si="12"/>
        <v>N/A</v>
      </c>
      <c r="G101" s="47">
        <v>8257.3689319999994</v>
      </c>
      <c r="H101" s="44" t="str">
        <f t="shared" si="13"/>
        <v>N/A</v>
      </c>
      <c r="I101" s="12">
        <v>35.36</v>
      </c>
      <c r="J101" s="12">
        <v>7.5990000000000002</v>
      </c>
      <c r="K101" s="45" t="s">
        <v>736</v>
      </c>
      <c r="L101" s="9" t="str">
        <f t="shared" si="14"/>
        <v>Yes</v>
      </c>
    </row>
    <row r="102" spans="1:12" ht="25.5" x14ac:dyDescent="0.2">
      <c r="A102" s="46" t="s">
        <v>627</v>
      </c>
      <c r="B102" s="35" t="s">
        <v>213</v>
      </c>
      <c r="C102" s="47">
        <v>66999</v>
      </c>
      <c r="D102" s="44" t="str">
        <f t="shared" si="11"/>
        <v>N/A</v>
      </c>
      <c r="E102" s="47">
        <v>7065</v>
      </c>
      <c r="F102" s="44" t="str">
        <f t="shared" si="12"/>
        <v>N/A</v>
      </c>
      <c r="G102" s="47">
        <v>1213</v>
      </c>
      <c r="H102" s="44" t="str">
        <f t="shared" si="13"/>
        <v>N/A</v>
      </c>
      <c r="I102" s="12">
        <v>-89.5</v>
      </c>
      <c r="J102" s="12">
        <v>-82.8</v>
      </c>
      <c r="K102" s="45" t="s">
        <v>736</v>
      </c>
      <c r="L102" s="9" t="str">
        <f t="shared" si="14"/>
        <v>No</v>
      </c>
    </row>
    <row r="103" spans="1:12" ht="25.5" x14ac:dyDescent="0.2">
      <c r="A103" s="46" t="s">
        <v>628</v>
      </c>
      <c r="B103" s="35" t="s">
        <v>213</v>
      </c>
      <c r="C103" s="36">
        <v>38</v>
      </c>
      <c r="D103" s="44" t="str">
        <f t="shared" si="11"/>
        <v>N/A</v>
      </c>
      <c r="E103" s="36">
        <v>14</v>
      </c>
      <c r="F103" s="44" t="str">
        <f t="shared" si="12"/>
        <v>N/A</v>
      </c>
      <c r="G103" s="36">
        <v>11</v>
      </c>
      <c r="H103" s="44" t="str">
        <f t="shared" si="13"/>
        <v>N/A</v>
      </c>
      <c r="I103" s="12">
        <v>-63.2</v>
      </c>
      <c r="J103" s="12">
        <v>-50</v>
      </c>
      <c r="K103" s="45" t="s">
        <v>736</v>
      </c>
      <c r="L103" s="9" t="str">
        <f t="shared" si="14"/>
        <v>No</v>
      </c>
    </row>
    <row r="104" spans="1:12" ht="25.5" x14ac:dyDescent="0.2">
      <c r="A104" s="46" t="s">
        <v>1441</v>
      </c>
      <c r="B104" s="35" t="s">
        <v>213</v>
      </c>
      <c r="C104" s="47">
        <v>1763.1315789</v>
      </c>
      <c r="D104" s="44" t="str">
        <f t="shared" si="11"/>
        <v>N/A</v>
      </c>
      <c r="E104" s="47">
        <v>504.64285713999999</v>
      </c>
      <c r="F104" s="44" t="str">
        <f t="shared" si="12"/>
        <v>N/A</v>
      </c>
      <c r="G104" s="47">
        <v>173.28571428999999</v>
      </c>
      <c r="H104" s="44" t="str">
        <f t="shared" si="13"/>
        <v>N/A</v>
      </c>
      <c r="I104" s="12">
        <v>-71.400000000000006</v>
      </c>
      <c r="J104" s="12">
        <v>-65.7</v>
      </c>
      <c r="K104" s="45" t="s">
        <v>736</v>
      </c>
      <c r="L104" s="9" t="str">
        <f t="shared" si="14"/>
        <v>No</v>
      </c>
    </row>
    <row r="105" spans="1:12" ht="25.5" x14ac:dyDescent="0.2">
      <c r="A105" s="46" t="s">
        <v>629</v>
      </c>
      <c r="B105" s="35" t="s">
        <v>213</v>
      </c>
      <c r="C105" s="47">
        <v>37556</v>
      </c>
      <c r="D105" s="44" t="str">
        <f t="shared" si="11"/>
        <v>N/A</v>
      </c>
      <c r="E105" s="47">
        <v>17549</v>
      </c>
      <c r="F105" s="44" t="str">
        <f t="shared" si="12"/>
        <v>N/A</v>
      </c>
      <c r="G105" s="47">
        <v>19935</v>
      </c>
      <c r="H105" s="44" t="str">
        <f t="shared" si="13"/>
        <v>N/A</v>
      </c>
      <c r="I105" s="12">
        <v>-53.3</v>
      </c>
      <c r="J105" s="12">
        <v>13.6</v>
      </c>
      <c r="K105" s="45" t="s">
        <v>736</v>
      </c>
      <c r="L105" s="9" t="str">
        <f t="shared" si="14"/>
        <v>Yes</v>
      </c>
    </row>
    <row r="106" spans="1:12" x14ac:dyDescent="0.2">
      <c r="A106" s="46" t="s">
        <v>630</v>
      </c>
      <c r="B106" s="35" t="s">
        <v>213</v>
      </c>
      <c r="C106" s="36">
        <v>11</v>
      </c>
      <c r="D106" s="44" t="str">
        <f t="shared" si="11"/>
        <v>N/A</v>
      </c>
      <c r="E106" s="36">
        <v>11</v>
      </c>
      <c r="F106" s="44" t="str">
        <f t="shared" si="12"/>
        <v>N/A</v>
      </c>
      <c r="G106" s="36">
        <v>11</v>
      </c>
      <c r="H106" s="44" t="str">
        <f t="shared" si="13"/>
        <v>N/A</v>
      </c>
      <c r="I106" s="12">
        <v>-36.4</v>
      </c>
      <c r="J106" s="12">
        <v>0</v>
      </c>
      <c r="K106" s="45" t="s">
        <v>736</v>
      </c>
      <c r="L106" s="9" t="str">
        <f t="shared" si="14"/>
        <v>Yes</v>
      </c>
    </row>
    <row r="107" spans="1:12" ht="25.5" x14ac:dyDescent="0.2">
      <c r="A107" s="46" t="s">
        <v>1442</v>
      </c>
      <c r="B107" s="35" t="s">
        <v>213</v>
      </c>
      <c r="C107" s="47">
        <v>3414.1818182000002</v>
      </c>
      <c r="D107" s="44" t="str">
        <f t="shared" si="11"/>
        <v>N/A</v>
      </c>
      <c r="E107" s="47">
        <v>2507</v>
      </c>
      <c r="F107" s="44" t="str">
        <f t="shared" si="12"/>
        <v>N/A</v>
      </c>
      <c r="G107" s="47">
        <v>2847.8571428999999</v>
      </c>
      <c r="H107" s="44" t="str">
        <f t="shared" si="13"/>
        <v>N/A</v>
      </c>
      <c r="I107" s="12">
        <v>-26.6</v>
      </c>
      <c r="J107" s="12">
        <v>13.6</v>
      </c>
      <c r="K107" s="45" t="s">
        <v>736</v>
      </c>
      <c r="L107" s="9" t="str">
        <f t="shared" si="14"/>
        <v>Yes</v>
      </c>
    </row>
    <row r="108" spans="1:12" ht="25.5" x14ac:dyDescent="0.2">
      <c r="A108" s="46" t="s">
        <v>631</v>
      </c>
      <c r="B108" s="35" t="s">
        <v>213</v>
      </c>
      <c r="C108" s="47">
        <v>0</v>
      </c>
      <c r="D108" s="44" t="str">
        <f t="shared" si="11"/>
        <v>N/A</v>
      </c>
      <c r="E108" s="47">
        <v>0</v>
      </c>
      <c r="F108" s="44" t="str">
        <f t="shared" si="12"/>
        <v>N/A</v>
      </c>
      <c r="G108" s="47">
        <v>0</v>
      </c>
      <c r="H108" s="44" t="str">
        <f t="shared" si="13"/>
        <v>N/A</v>
      </c>
      <c r="I108" s="12" t="s">
        <v>1745</v>
      </c>
      <c r="J108" s="12" t="s">
        <v>1745</v>
      </c>
      <c r="K108" s="45" t="s">
        <v>736</v>
      </c>
      <c r="L108" s="9" t="str">
        <f t="shared" si="14"/>
        <v>N/A</v>
      </c>
    </row>
    <row r="109" spans="1:12" x14ac:dyDescent="0.2">
      <c r="A109" s="46" t="s">
        <v>632</v>
      </c>
      <c r="B109" s="35" t="s">
        <v>213</v>
      </c>
      <c r="C109" s="36">
        <v>0</v>
      </c>
      <c r="D109" s="44" t="str">
        <f t="shared" si="11"/>
        <v>N/A</v>
      </c>
      <c r="E109" s="36">
        <v>0</v>
      </c>
      <c r="F109" s="44" t="str">
        <f t="shared" si="12"/>
        <v>N/A</v>
      </c>
      <c r="G109" s="36">
        <v>0</v>
      </c>
      <c r="H109" s="44" t="str">
        <f t="shared" si="13"/>
        <v>N/A</v>
      </c>
      <c r="I109" s="12" t="s">
        <v>1745</v>
      </c>
      <c r="J109" s="12" t="s">
        <v>1745</v>
      </c>
      <c r="K109" s="45" t="s">
        <v>736</v>
      </c>
      <c r="L109" s="9" t="str">
        <f t="shared" si="14"/>
        <v>N/A</v>
      </c>
    </row>
    <row r="110" spans="1:12" ht="25.5" x14ac:dyDescent="0.2">
      <c r="A110" s="46" t="s">
        <v>1443</v>
      </c>
      <c r="B110" s="35" t="s">
        <v>213</v>
      </c>
      <c r="C110" s="47" t="s">
        <v>1745</v>
      </c>
      <c r="D110" s="44" t="str">
        <f t="shared" si="11"/>
        <v>N/A</v>
      </c>
      <c r="E110" s="47" t="s">
        <v>1745</v>
      </c>
      <c r="F110" s="44" t="str">
        <f t="shared" si="12"/>
        <v>N/A</v>
      </c>
      <c r="G110" s="47" t="s">
        <v>1745</v>
      </c>
      <c r="H110" s="44" t="str">
        <f t="shared" si="13"/>
        <v>N/A</v>
      </c>
      <c r="I110" s="12" t="s">
        <v>1745</v>
      </c>
      <c r="J110" s="12" t="s">
        <v>1745</v>
      </c>
      <c r="K110" s="45" t="s">
        <v>736</v>
      </c>
      <c r="L110" s="9" t="str">
        <f t="shared" si="14"/>
        <v>N/A</v>
      </c>
    </row>
    <row r="111" spans="1:12" ht="25.5" x14ac:dyDescent="0.2">
      <c r="A111" s="46" t="s">
        <v>633</v>
      </c>
      <c r="B111" s="35" t="s">
        <v>213</v>
      </c>
      <c r="C111" s="47">
        <v>76343312</v>
      </c>
      <c r="D111" s="44" t="str">
        <f t="shared" si="11"/>
        <v>N/A</v>
      </c>
      <c r="E111" s="47">
        <v>61069545</v>
      </c>
      <c r="F111" s="44" t="str">
        <f t="shared" si="12"/>
        <v>N/A</v>
      </c>
      <c r="G111" s="47">
        <v>59701211</v>
      </c>
      <c r="H111" s="44" t="str">
        <f t="shared" si="13"/>
        <v>N/A</v>
      </c>
      <c r="I111" s="12">
        <v>-20</v>
      </c>
      <c r="J111" s="12">
        <v>-2.2400000000000002</v>
      </c>
      <c r="K111" s="45" t="s">
        <v>736</v>
      </c>
      <c r="L111" s="9" t="str">
        <f t="shared" si="14"/>
        <v>Yes</v>
      </c>
    </row>
    <row r="112" spans="1:12" x14ac:dyDescent="0.2">
      <c r="A112" s="46" t="s">
        <v>634</v>
      </c>
      <c r="B112" s="35" t="s">
        <v>213</v>
      </c>
      <c r="C112" s="36">
        <v>4624</v>
      </c>
      <c r="D112" s="44" t="str">
        <f t="shared" si="11"/>
        <v>N/A</v>
      </c>
      <c r="E112" s="36">
        <v>4109</v>
      </c>
      <c r="F112" s="44" t="str">
        <f t="shared" si="12"/>
        <v>N/A</v>
      </c>
      <c r="G112" s="36">
        <v>3962</v>
      </c>
      <c r="H112" s="44" t="str">
        <f t="shared" si="13"/>
        <v>N/A</v>
      </c>
      <c r="I112" s="12">
        <v>-11.1</v>
      </c>
      <c r="J112" s="12">
        <v>-3.58</v>
      </c>
      <c r="K112" s="45" t="s">
        <v>736</v>
      </c>
      <c r="L112" s="9" t="str">
        <f t="shared" si="14"/>
        <v>Yes</v>
      </c>
    </row>
    <row r="113" spans="1:12" x14ac:dyDescent="0.2">
      <c r="A113" s="46" t="s">
        <v>1444</v>
      </c>
      <c r="B113" s="35" t="s">
        <v>213</v>
      </c>
      <c r="C113" s="47">
        <v>16510.231833999998</v>
      </c>
      <c r="D113" s="44" t="str">
        <f t="shared" si="11"/>
        <v>N/A</v>
      </c>
      <c r="E113" s="47">
        <v>14862.386225</v>
      </c>
      <c r="F113" s="44" t="str">
        <f t="shared" si="12"/>
        <v>N/A</v>
      </c>
      <c r="G113" s="47">
        <v>15068.453054</v>
      </c>
      <c r="H113" s="44" t="str">
        <f t="shared" si="13"/>
        <v>N/A</v>
      </c>
      <c r="I113" s="12">
        <v>-9.98</v>
      </c>
      <c r="J113" s="12">
        <v>1.3859999999999999</v>
      </c>
      <c r="K113" s="45" t="s">
        <v>736</v>
      </c>
      <c r="L113" s="9" t="str">
        <f t="shared" si="14"/>
        <v>Yes</v>
      </c>
    </row>
    <row r="114" spans="1:12" ht="25.5" x14ac:dyDescent="0.2">
      <c r="A114" s="46" t="s">
        <v>635</v>
      </c>
      <c r="B114" s="35" t="s">
        <v>213</v>
      </c>
      <c r="C114" s="47">
        <v>55990</v>
      </c>
      <c r="D114" s="44" t="str">
        <f t="shared" si="11"/>
        <v>N/A</v>
      </c>
      <c r="E114" s="47">
        <v>22511</v>
      </c>
      <c r="F114" s="44" t="str">
        <f t="shared" si="12"/>
        <v>N/A</v>
      </c>
      <c r="G114" s="47">
        <v>30459</v>
      </c>
      <c r="H114" s="44" t="str">
        <f t="shared" si="13"/>
        <v>N/A</v>
      </c>
      <c r="I114" s="12">
        <v>-59.8</v>
      </c>
      <c r="J114" s="12">
        <v>35.31</v>
      </c>
      <c r="K114" s="45" t="s">
        <v>736</v>
      </c>
      <c r="L114" s="9" t="str">
        <f>IF(J114="Div by 0", "N/A", IF(OR(J114="N/A",K114="N/A"),"N/A", IF(J114&gt;VALUE(MID(K114,1,2)), "No", IF(J114&lt;-1*VALUE(MID(K114,1,2)), "No", "Yes"))))</f>
        <v>No</v>
      </c>
    </row>
    <row r="115" spans="1:12" x14ac:dyDescent="0.2">
      <c r="A115" s="46" t="s">
        <v>636</v>
      </c>
      <c r="B115" s="35" t="s">
        <v>213</v>
      </c>
      <c r="C115" s="36">
        <v>1459</v>
      </c>
      <c r="D115" s="44" t="str">
        <f t="shared" si="11"/>
        <v>N/A</v>
      </c>
      <c r="E115" s="36">
        <v>429</v>
      </c>
      <c r="F115" s="44" t="str">
        <f t="shared" si="12"/>
        <v>N/A</v>
      </c>
      <c r="G115" s="36">
        <v>574</v>
      </c>
      <c r="H115" s="44" t="str">
        <f t="shared" si="13"/>
        <v>N/A</v>
      </c>
      <c r="I115" s="12">
        <v>-70.599999999999994</v>
      </c>
      <c r="J115" s="12">
        <v>33.799999999999997</v>
      </c>
      <c r="K115" s="45" t="s">
        <v>736</v>
      </c>
      <c r="L115" s="9" t="str">
        <f t="shared" ref="L115:L119" si="15">IF(J115="Div by 0", "N/A", IF(OR(J115="N/A",K115="N/A"),"N/A", IF(J115&gt;VALUE(MID(K115,1,2)), "No", IF(J115&lt;-1*VALUE(MID(K115,1,2)), "No", "Yes"))))</f>
        <v>No</v>
      </c>
    </row>
    <row r="116" spans="1:12" ht="25.5" x14ac:dyDescent="0.2">
      <c r="A116" s="46" t="s">
        <v>1445</v>
      </c>
      <c r="B116" s="35" t="s">
        <v>213</v>
      </c>
      <c r="C116" s="47">
        <v>38.375599725999997</v>
      </c>
      <c r="D116" s="44" t="str">
        <f t="shared" si="11"/>
        <v>N/A</v>
      </c>
      <c r="E116" s="47">
        <v>52.473193473000002</v>
      </c>
      <c r="F116" s="44" t="str">
        <f t="shared" si="12"/>
        <v>N/A</v>
      </c>
      <c r="G116" s="47">
        <v>53.064459929999998</v>
      </c>
      <c r="H116" s="44" t="str">
        <f t="shared" si="13"/>
        <v>N/A</v>
      </c>
      <c r="I116" s="12">
        <v>36.74</v>
      </c>
      <c r="J116" s="12">
        <v>1.127</v>
      </c>
      <c r="K116" s="45" t="s">
        <v>736</v>
      </c>
      <c r="L116" s="9" t="str">
        <f t="shared" si="15"/>
        <v>Yes</v>
      </c>
    </row>
    <row r="117" spans="1:12" ht="25.5" x14ac:dyDescent="0.2">
      <c r="A117" s="46" t="s">
        <v>637</v>
      </c>
      <c r="B117" s="35" t="s">
        <v>213</v>
      </c>
      <c r="C117" s="47">
        <v>207551</v>
      </c>
      <c r="D117" s="44" t="str">
        <f t="shared" si="11"/>
        <v>N/A</v>
      </c>
      <c r="E117" s="47">
        <v>0</v>
      </c>
      <c r="F117" s="44" t="str">
        <f t="shared" si="12"/>
        <v>N/A</v>
      </c>
      <c r="G117" s="47">
        <v>0</v>
      </c>
      <c r="H117" s="44" t="str">
        <f t="shared" si="13"/>
        <v>N/A</v>
      </c>
      <c r="I117" s="12">
        <v>-100</v>
      </c>
      <c r="J117" s="12" t="s">
        <v>1745</v>
      </c>
      <c r="K117" s="45" t="s">
        <v>736</v>
      </c>
      <c r="L117" s="9" t="str">
        <f t="shared" si="15"/>
        <v>N/A</v>
      </c>
    </row>
    <row r="118" spans="1:12" x14ac:dyDescent="0.2">
      <c r="A118" s="46" t="s">
        <v>638</v>
      </c>
      <c r="B118" s="35" t="s">
        <v>213</v>
      </c>
      <c r="C118" s="36">
        <v>11</v>
      </c>
      <c r="D118" s="44" t="str">
        <f t="shared" si="11"/>
        <v>N/A</v>
      </c>
      <c r="E118" s="36">
        <v>0</v>
      </c>
      <c r="F118" s="44" t="str">
        <f t="shared" si="12"/>
        <v>N/A</v>
      </c>
      <c r="G118" s="36">
        <v>0</v>
      </c>
      <c r="H118" s="44" t="str">
        <f t="shared" si="13"/>
        <v>N/A</v>
      </c>
      <c r="I118" s="12">
        <v>-100</v>
      </c>
      <c r="J118" s="12" t="s">
        <v>1745</v>
      </c>
      <c r="K118" s="45" t="s">
        <v>736</v>
      </c>
      <c r="L118" s="9" t="str">
        <f t="shared" si="15"/>
        <v>N/A</v>
      </c>
    </row>
    <row r="119" spans="1:12" ht="25.5" x14ac:dyDescent="0.2">
      <c r="A119" s="46" t="s">
        <v>1446</v>
      </c>
      <c r="B119" s="35" t="s">
        <v>213</v>
      </c>
      <c r="C119" s="47">
        <v>207551</v>
      </c>
      <c r="D119" s="44" t="str">
        <f t="shared" si="11"/>
        <v>N/A</v>
      </c>
      <c r="E119" s="47" t="s">
        <v>1745</v>
      </c>
      <c r="F119" s="44" t="str">
        <f t="shared" si="12"/>
        <v>N/A</v>
      </c>
      <c r="G119" s="47" t="s">
        <v>1745</v>
      </c>
      <c r="H119" s="44" t="str">
        <f t="shared" si="13"/>
        <v>N/A</v>
      </c>
      <c r="I119" s="12" t="s">
        <v>1745</v>
      </c>
      <c r="J119" s="12" t="s">
        <v>1745</v>
      </c>
      <c r="K119" s="45" t="s">
        <v>736</v>
      </c>
      <c r="L119" s="9" t="str">
        <f t="shared" si="15"/>
        <v>N/A</v>
      </c>
    </row>
    <row r="120" spans="1:12" ht="25.5" x14ac:dyDescent="0.2">
      <c r="A120" s="46" t="s">
        <v>639</v>
      </c>
      <c r="B120" s="35" t="s">
        <v>213</v>
      </c>
      <c r="C120" s="47">
        <v>10426688</v>
      </c>
      <c r="D120" s="44" t="str">
        <f t="shared" si="11"/>
        <v>N/A</v>
      </c>
      <c r="E120" s="47">
        <v>7338706</v>
      </c>
      <c r="F120" s="44" t="str">
        <f t="shared" si="12"/>
        <v>N/A</v>
      </c>
      <c r="G120" s="47">
        <v>7266941</v>
      </c>
      <c r="H120" s="44" t="str">
        <f t="shared" si="13"/>
        <v>N/A</v>
      </c>
      <c r="I120" s="12">
        <v>-29.6</v>
      </c>
      <c r="J120" s="12">
        <v>-0.97799999999999998</v>
      </c>
      <c r="K120" s="45" t="s">
        <v>736</v>
      </c>
      <c r="L120" s="9" t="str">
        <f t="shared" ref="L120:L131" si="16">IF(J120="Div by 0", "N/A", IF(K120="N/A","N/A", IF(J120&gt;VALUE(MID(K120,1,2)), "No", IF(J120&lt;-1*VALUE(MID(K120,1,2)), "No", "Yes"))))</f>
        <v>Yes</v>
      </c>
    </row>
    <row r="121" spans="1:12" ht="25.5" x14ac:dyDescent="0.2">
      <c r="A121" s="46" t="s">
        <v>640</v>
      </c>
      <c r="B121" s="35" t="s">
        <v>213</v>
      </c>
      <c r="C121" s="36">
        <v>13870</v>
      </c>
      <c r="D121" s="44" t="str">
        <f t="shared" si="11"/>
        <v>N/A</v>
      </c>
      <c r="E121" s="36">
        <v>9210</v>
      </c>
      <c r="F121" s="44" t="str">
        <f t="shared" si="12"/>
        <v>N/A</v>
      </c>
      <c r="G121" s="36">
        <v>8548</v>
      </c>
      <c r="H121" s="44" t="str">
        <f t="shared" si="13"/>
        <v>N/A</v>
      </c>
      <c r="I121" s="12">
        <v>-33.6</v>
      </c>
      <c r="J121" s="12">
        <v>-7.19</v>
      </c>
      <c r="K121" s="45" t="s">
        <v>736</v>
      </c>
      <c r="L121" s="9" t="str">
        <f t="shared" si="16"/>
        <v>Yes</v>
      </c>
    </row>
    <row r="122" spans="1:12" ht="25.5" x14ac:dyDescent="0.2">
      <c r="A122" s="46" t="s">
        <v>1447</v>
      </c>
      <c r="B122" s="35" t="s">
        <v>213</v>
      </c>
      <c r="C122" s="47">
        <v>751.74390771000003</v>
      </c>
      <c r="D122" s="44" t="str">
        <f t="shared" si="11"/>
        <v>N/A</v>
      </c>
      <c r="E122" s="47">
        <v>796.81932682000001</v>
      </c>
      <c r="F122" s="44" t="str">
        <f t="shared" si="12"/>
        <v>N/A</v>
      </c>
      <c r="G122" s="47">
        <v>850.13348152000003</v>
      </c>
      <c r="H122" s="44" t="str">
        <f t="shared" si="13"/>
        <v>N/A</v>
      </c>
      <c r="I122" s="12">
        <v>5.9960000000000004</v>
      </c>
      <c r="J122" s="12">
        <v>6.6909999999999998</v>
      </c>
      <c r="K122" s="45" t="s">
        <v>736</v>
      </c>
      <c r="L122" s="9" t="str">
        <f t="shared" si="16"/>
        <v>Yes</v>
      </c>
    </row>
    <row r="123" spans="1:12" ht="25.5" x14ac:dyDescent="0.2">
      <c r="A123" s="46" t="s">
        <v>641</v>
      </c>
      <c r="B123" s="35" t="s">
        <v>213</v>
      </c>
      <c r="C123" s="47">
        <v>18259023</v>
      </c>
      <c r="D123" s="44" t="str">
        <f t="shared" ref="D123:D131" si="17">IF($B123="N/A","N/A",IF(C123&gt;10,"No",IF(C123&lt;-10,"No","Yes")))</f>
        <v>N/A</v>
      </c>
      <c r="E123" s="47">
        <v>8569964</v>
      </c>
      <c r="F123" s="44" t="str">
        <f t="shared" ref="F123:F131" si="18">IF($B123="N/A","N/A",IF(E123&gt;10,"No",IF(E123&lt;-10,"No","Yes")))</f>
        <v>N/A</v>
      </c>
      <c r="G123" s="47">
        <v>9532451</v>
      </c>
      <c r="H123" s="44" t="str">
        <f t="shared" ref="H123:H131" si="19">IF($B123="N/A","N/A",IF(G123&gt;10,"No",IF(G123&lt;-10,"No","Yes")))</f>
        <v>N/A</v>
      </c>
      <c r="I123" s="12">
        <v>-53.1</v>
      </c>
      <c r="J123" s="12">
        <v>11.23</v>
      </c>
      <c r="K123" s="45" t="s">
        <v>736</v>
      </c>
      <c r="L123" s="9" t="str">
        <f t="shared" si="16"/>
        <v>Yes</v>
      </c>
    </row>
    <row r="124" spans="1:12" x14ac:dyDescent="0.2">
      <c r="A124" s="46" t="s">
        <v>642</v>
      </c>
      <c r="B124" s="35" t="s">
        <v>213</v>
      </c>
      <c r="C124" s="36">
        <v>1179</v>
      </c>
      <c r="D124" s="44" t="str">
        <f t="shared" si="17"/>
        <v>N/A</v>
      </c>
      <c r="E124" s="36">
        <v>493</v>
      </c>
      <c r="F124" s="44" t="str">
        <f t="shared" si="18"/>
        <v>N/A</v>
      </c>
      <c r="G124" s="36">
        <v>473</v>
      </c>
      <c r="H124" s="44" t="str">
        <f t="shared" si="19"/>
        <v>N/A</v>
      </c>
      <c r="I124" s="12">
        <v>-58.2</v>
      </c>
      <c r="J124" s="12">
        <v>-4.0599999999999996</v>
      </c>
      <c r="K124" s="45" t="s">
        <v>736</v>
      </c>
      <c r="L124" s="9" t="str">
        <f t="shared" si="16"/>
        <v>Yes</v>
      </c>
    </row>
    <row r="125" spans="1:12" ht="25.5" x14ac:dyDescent="0.2">
      <c r="A125" s="46" t="s">
        <v>1448</v>
      </c>
      <c r="B125" s="35" t="s">
        <v>213</v>
      </c>
      <c r="C125" s="47">
        <v>15486.872773999999</v>
      </c>
      <c r="D125" s="44" t="str">
        <f t="shared" si="17"/>
        <v>N/A</v>
      </c>
      <c r="E125" s="47">
        <v>17383.294118000002</v>
      </c>
      <c r="F125" s="44" t="str">
        <f t="shared" si="18"/>
        <v>N/A</v>
      </c>
      <c r="G125" s="47">
        <v>20153.173362000001</v>
      </c>
      <c r="H125" s="44" t="str">
        <f t="shared" si="19"/>
        <v>N/A</v>
      </c>
      <c r="I125" s="12">
        <v>12.25</v>
      </c>
      <c r="J125" s="12">
        <v>15.93</v>
      </c>
      <c r="K125" s="45" t="s">
        <v>736</v>
      </c>
      <c r="L125" s="9" t="str">
        <f t="shared" si="16"/>
        <v>Yes</v>
      </c>
    </row>
    <row r="126" spans="1:12" ht="25.5" x14ac:dyDescent="0.2">
      <c r="A126" s="46" t="s">
        <v>643</v>
      </c>
      <c r="B126" s="35" t="s">
        <v>213</v>
      </c>
      <c r="C126" s="47">
        <v>9564574</v>
      </c>
      <c r="D126" s="44" t="str">
        <f t="shared" si="17"/>
        <v>N/A</v>
      </c>
      <c r="E126" s="47">
        <v>6829117</v>
      </c>
      <c r="F126" s="44" t="str">
        <f t="shared" si="18"/>
        <v>N/A</v>
      </c>
      <c r="G126" s="47">
        <v>7367672</v>
      </c>
      <c r="H126" s="44" t="str">
        <f t="shared" si="19"/>
        <v>N/A</v>
      </c>
      <c r="I126" s="12">
        <v>-28.6</v>
      </c>
      <c r="J126" s="12">
        <v>7.8860000000000001</v>
      </c>
      <c r="K126" s="45" t="s">
        <v>736</v>
      </c>
      <c r="L126" s="9" t="str">
        <f t="shared" si="16"/>
        <v>Yes</v>
      </c>
    </row>
    <row r="127" spans="1:12" x14ac:dyDescent="0.2">
      <c r="A127" s="46" t="s">
        <v>644</v>
      </c>
      <c r="B127" s="35" t="s">
        <v>213</v>
      </c>
      <c r="C127" s="36">
        <v>2069</v>
      </c>
      <c r="D127" s="44" t="str">
        <f t="shared" si="17"/>
        <v>N/A</v>
      </c>
      <c r="E127" s="36">
        <v>1341</v>
      </c>
      <c r="F127" s="44" t="str">
        <f t="shared" si="18"/>
        <v>N/A</v>
      </c>
      <c r="G127" s="36">
        <v>1305</v>
      </c>
      <c r="H127" s="44" t="str">
        <f t="shared" si="19"/>
        <v>N/A</v>
      </c>
      <c r="I127" s="12">
        <v>-35.200000000000003</v>
      </c>
      <c r="J127" s="12">
        <v>-2.68</v>
      </c>
      <c r="K127" s="45" t="s">
        <v>736</v>
      </c>
      <c r="L127" s="9" t="str">
        <f t="shared" si="16"/>
        <v>Yes</v>
      </c>
    </row>
    <row r="128" spans="1:12" ht="25.5" x14ac:dyDescent="0.2">
      <c r="A128" s="46" t="s">
        <v>1449</v>
      </c>
      <c r="B128" s="35" t="s">
        <v>213</v>
      </c>
      <c r="C128" s="47">
        <v>4622.8003866999998</v>
      </c>
      <c r="D128" s="44" t="str">
        <f t="shared" si="17"/>
        <v>N/A</v>
      </c>
      <c r="E128" s="47">
        <v>5092.5555555999999</v>
      </c>
      <c r="F128" s="44" t="str">
        <f t="shared" si="18"/>
        <v>N/A</v>
      </c>
      <c r="G128" s="47">
        <v>5645.7256705</v>
      </c>
      <c r="H128" s="44" t="str">
        <f t="shared" si="19"/>
        <v>N/A</v>
      </c>
      <c r="I128" s="12">
        <v>10.16</v>
      </c>
      <c r="J128" s="12">
        <v>10.86</v>
      </c>
      <c r="K128" s="45" t="s">
        <v>736</v>
      </c>
      <c r="L128" s="9" t="str">
        <f t="shared" si="16"/>
        <v>Yes</v>
      </c>
    </row>
    <row r="129" spans="1:12" ht="25.5" x14ac:dyDescent="0.2">
      <c r="A129" s="46" t="s">
        <v>645</v>
      </c>
      <c r="B129" s="35" t="s">
        <v>213</v>
      </c>
      <c r="C129" s="47">
        <v>5194522</v>
      </c>
      <c r="D129" s="44" t="str">
        <f t="shared" si="17"/>
        <v>N/A</v>
      </c>
      <c r="E129" s="47">
        <v>381233</v>
      </c>
      <c r="F129" s="44" t="str">
        <f t="shared" si="18"/>
        <v>N/A</v>
      </c>
      <c r="G129" s="47">
        <v>398747</v>
      </c>
      <c r="H129" s="44" t="str">
        <f t="shared" si="19"/>
        <v>N/A</v>
      </c>
      <c r="I129" s="12">
        <v>-92.7</v>
      </c>
      <c r="J129" s="12">
        <v>4.5940000000000003</v>
      </c>
      <c r="K129" s="45" t="s">
        <v>736</v>
      </c>
      <c r="L129" s="9" t="str">
        <f t="shared" si="16"/>
        <v>Yes</v>
      </c>
    </row>
    <row r="130" spans="1:12" x14ac:dyDescent="0.2">
      <c r="A130" s="46" t="s">
        <v>646</v>
      </c>
      <c r="B130" s="35" t="s">
        <v>213</v>
      </c>
      <c r="C130" s="36">
        <v>910</v>
      </c>
      <c r="D130" s="44" t="str">
        <f t="shared" si="17"/>
        <v>N/A</v>
      </c>
      <c r="E130" s="36">
        <v>56</v>
      </c>
      <c r="F130" s="44" t="str">
        <f t="shared" si="18"/>
        <v>N/A</v>
      </c>
      <c r="G130" s="36">
        <v>68</v>
      </c>
      <c r="H130" s="44" t="str">
        <f t="shared" si="19"/>
        <v>N/A</v>
      </c>
      <c r="I130" s="12">
        <v>-93.8</v>
      </c>
      <c r="J130" s="12">
        <v>21.43</v>
      </c>
      <c r="K130" s="45" t="s">
        <v>736</v>
      </c>
      <c r="L130" s="9" t="str">
        <f t="shared" si="16"/>
        <v>Yes</v>
      </c>
    </row>
    <row r="131" spans="1:12" ht="25.5" x14ac:dyDescent="0.2">
      <c r="A131" s="46" t="s">
        <v>1450</v>
      </c>
      <c r="B131" s="35" t="s">
        <v>213</v>
      </c>
      <c r="C131" s="47">
        <v>5708.2659340999999</v>
      </c>
      <c r="D131" s="44" t="str">
        <f t="shared" si="17"/>
        <v>N/A</v>
      </c>
      <c r="E131" s="47">
        <v>6807.7321429000003</v>
      </c>
      <c r="F131" s="44" t="str">
        <f t="shared" si="18"/>
        <v>N/A</v>
      </c>
      <c r="G131" s="47">
        <v>5863.9264706000004</v>
      </c>
      <c r="H131" s="44" t="str">
        <f t="shared" si="19"/>
        <v>N/A</v>
      </c>
      <c r="I131" s="12">
        <v>19.260000000000002</v>
      </c>
      <c r="J131" s="12">
        <v>-13.9</v>
      </c>
      <c r="K131" s="45" t="s">
        <v>736</v>
      </c>
      <c r="L131" s="9" t="str">
        <f t="shared" si="16"/>
        <v>Yes</v>
      </c>
    </row>
    <row r="132" spans="1:12" x14ac:dyDescent="0.2">
      <c r="A132" s="46" t="s">
        <v>1451</v>
      </c>
      <c r="B132" s="35" t="s">
        <v>213</v>
      </c>
      <c r="C132" s="47">
        <v>590.38309436999998</v>
      </c>
      <c r="D132" s="44" t="str">
        <f t="shared" ref="D132:D143" si="20">IF($B132="N/A","N/A",IF(C132&gt;10,"No",IF(C132&lt;-10,"No","Yes")))</f>
        <v>N/A</v>
      </c>
      <c r="E132" s="47">
        <v>438.85559782000001</v>
      </c>
      <c r="F132" s="44" t="str">
        <f t="shared" ref="F132:F143" si="21">IF($B132="N/A","N/A",IF(E132&gt;10,"No",IF(E132&lt;-10,"No","Yes")))</f>
        <v>N/A</v>
      </c>
      <c r="G132" s="47">
        <v>379.96509157999998</v>
      </c>
      <c r="H132" s="44" t="str">
        <f t="shared" ref="H132:H143" si="22">IF($B132="N/A","N/A",IF(G132&gt;10,"No",IF(G132&lt;-10,"No","Yes")))</f>
        <v>N/A</v>
      </c>
      <c r="I132" s="12">
        <v>-25.7</v>
      </c>
      <c r="J132" s="12">
        <v>-13.4</v>
      </c>
      <c r="K132" s="45" t="s">
        <v>736</v>
      </c>
      <c r="L132" s="9" t="str">
        <f t="shared" ref="L132:L143" si="23">IF(J132="Div by 0", "N/A", IF(K132="N/A","N/A", IF(J132&gt;VALUE(MID(K132,1,2)), "No", IF(J132&lt;-1*VALUE(MID(K132,1,2)), "No", "Yes"))))</f>
        <v>Yes</v>
      </c>
    </row>
    <row r="133" spans="1:12" x14ac:dyDescent="0.2">
      <c r="A133" s="46" t="s">
        <v>1452</v>
      </c>
      <c r="B133" s="35" t="s">
        <v>213</v>
      </c>
      <c r="C133" s="47">
        <v>433.73424095000001</v>
      </c>
      <c r="D133" s="44" t="str">
        <f t="shared" si="20"/>
        <v>N/A</v>
      </c>
      <c r="E133" s="47">
        <v>287.67244109000001</v>
      </c>
      <c r="F133" s="44" t="str">
        <f t="shared" si="21"/>
        <v>N/A</v>
      </c>
      <c r="G133" s="47">
        <v>242.0919533</v>
      </c>
      <c r="H133" s="44" t="str">
        <f t="shared" si="22"/>
        <v>N/A</v>
      </c>
      <c r="I133" s="12">
        <v>-33.700000000000003</v>
      </c>
      <c r="J133" s="12">
        <v>-15.8</v>
      </c>
      <c r="K133" s="45" t="s">
        <v>736</v>
      </c>
      <c r="L133" s="9" t="str">
        <f t="shared" si="23"/>
        <v>Yes</v>
      </c>
    </row>
    <row r="134" spans="1:12" x14ac:dyDescent="0.2">
      <c r="A134" s="46" t="s">
        <v>1453</v>
      </c>
      <c r="B134" s="35" t="s">
        <v>213</v>
      </c>
      <c r="C134" s="47">
        <v>1067.1682000000001</v>
      </c>
      <c r="D134" s="44" t="str">
        <f t="shared" si="20"/>
        <v>N/A</v>
      </c>
      <c r="E134" s="47">
        <v>1008.4251877</v>
      </c>
      <c r="F134" s="44" t="str">
        <f t="shared" si="21"/>
        <v>N/A</v>
      </c>
      <c r="G134" s="47">
        <v>892.84807355999999</v>
      </c>
      <c r="H134" s="44" t="str">
        <f t="shared" si="22"/>
        <v>N/A</v>
      </c>
      <c r="I134" s="12">
        <v>-5.5</v>
      </c>
      <c r="J134" s="12">
        <v>-11.5</v>
      </c>
      <c r="K134" s="45" t="s">
        <v>736</v>
      </c>
      <c r="L134" s="9" t="str">
        <f t="shared" si="23"/>
        <v>Yes</v>
      </c>
    </row>
    <row r="135" spans="1:12" x14ac:dyDescent="0.2">
      <c r="A135" s="46" t="s">
        <v>1454</v>
      </c>
      <c r="B135" s="35" t="s">
        <v>213</v>
      </c>
      <c r="C135" s="47">
        <v>35413.620024000003</v>
      </c>
      <c r="D135" s="44" t="str">
        <f t="shared" si="20"/>
        <v>N/A</v>
      </c>
      <c r="E135" s="47">
        <v>45634.770611</v>
      </c>
      <c r="F135" s="44" t="str">
        <f t="shared" si="21"/>
        <v>N/A</v>
      </c>
      <c r="G135" s="47">
        <v>47237.205816000002</v>
      </c>
      <c r="H135" s="44" t="str">
        <f t="shared" si="22"/>
        <v>N/A</v>
      </c>
      <c r="I135" s="12">
        <v>28.86</v>
      </c>
      <c r="J135" s="12">
        <v>3.5110000000000001</v>
      </c>
      <c r="K135" s="45" t="s">
        <v>736</v>
      </c>
      <c r="L135" s="9" t="str">
        <f t="shared" si="23"/>
        <v>Yes</v>
      </c>
    </row>
    <row r="136" spans="1:12" x14ac:dyDescent="0.2">
      <c r="A136" s="46" t="s">
        <v>1455</v>
      </c>
      <c r="B136" s="35" t="s">
        <v>213</v>
      </c>
      <c r="C136" s="47">
        <v>33172.673233000001</v>
      </c>
      <c r="D136" s="44" t="str">
        <f t="shared" si="20"/>
        <v>N/A</v>
      </c>
      <c r="E136" s="47">
        <v>39620.310997</v>
      </c>
      <c r="F136" s="44" t="str">
        <f t="shared" si="21"/>
        <v>N/A</v>
      </c>
      <c r="G136" s="47">
        <v>40616.701166999999</v>
      </c>
      <c r="H136" s="44" t="str">
        <f t="shared" si="22"/>
        <v>N/A</v>
      </c>
      <c r="I136" s="12">
        <v>19.440000000000001</v>
      </c>
      <c r="J136" s="12">
        <v>2.5150000000000001</v>
      </c>
      <c r="K136" s="45" t="s">
        <v>736</v>
      </c>
      <c r="L136" s="9" t="str">
        <f t="shared" si="23"/>
        <v>Yes</v>
      </c>
    </row>
    <row r="137" spans="1:12" x14ac:dyDescent="0.2">
      <c r="A137" s="46" t="s">
        <v>1456</v>
      </c>
      <c r="B137" s="35" t="s">
        <v>213</v>
      </c>
      <c r="C137" s="47">
        <v>45038.908199999998</v>
      </c>
      <c r="D137" s="44" t="str">
        <f t="shared" si="20"/>
        <v>N/A</v>
      </c>
      <c r="E137" s="47">
        <v>72985.505340000003</v>
      </c>
      <c r="F137" s="44" t="str">
        <f t="shared" si="21"/>
        <v>N/A</v>
      </c>
      <c r="G137" s="47">
        <v>77005.704574999996</v>
      </c>
      <c r="H137" s="44" t="str">
        <f t="shared" si="22"/>
        <v>N/A</v>
      </c>
      <c r="I137" s="12">
        <v>62.05</v>
      </c>
      <c r="J137" s="12">
        <v>5.508</v>
      </c>
      <c r="K137" s="45" t="s">
        <v>736</v>
      </c>
      <c r="L137" s="9" t="str">
        <f t="shared" si="23"/>
        <v>Yes</v>
      </c>
    </row>
    <row r="138" spans="1:12" x14ac:dyDescent="0.2">
      <c r="A138" s="46" t="s">
        <v>1457</v>
      </c>
      <c r="B138" s="35" t="s">
        <v>213</v>
      </c>
      <c r="C138" s="47">
        <v>156.73305343000001</v>
      </c>
      <c r="D138" s="44" t="str">
        <f t="shared" si="20"/>
        <v>N/A</v>
      </c>
      <c r="E138" s="47">
        <v>193.41134686999999</v>
      </c>
      <c r="F138" s="44" t="str">
        <f t="shared" si="21"/>
        <v>N/A</v>
      </c>
      <c r="G138" s="47">
        <v>162.128446</v>
      </c>
      <c r="H138" s="44" t="str">
        <f t="shared" si="22"/>
        <v>N/A</v>
      </c>
      <c r="I138" s="12">
        <v>23.4</v>
      </c>
      <c r="J138" s="12">
        <v>-16.2</v>
      </c>
      <c r="K138" s="45" t="s">
        <v>736</v>
      </c>
      <c r="L138" s="9" t="str">
        <f t="shared" si="23"/>
        <v>Yes</v>
      </c>
    </row>
    <row r="139" spans="1:12" x14ac:dyDescent="0.2">
      <c r="A139" s="46" t="s">
        <v>1458</v>
      </c>
      <c r="B139" s="35" t="s">
        <v>213</v>
      </c>
      <c r="C139" s="47">
        <v>108.89037714</v>
      </c>
      <c r="D139" s="44" t="str">
        <f t="shared" si="20"/>
        <v>N/A</v>
      </c>
      <c r="E139" s="47">
        <v>79.462978749000001</v>
      </c>
      <c r="F139" s="44" t="str">
        <f t="shared" si="21"/>
        <v>N/A</v>
      </c>
      <c r="G139" s="47">
        <v>53.088291445999999</v>
      </c>
      <c r="H139" s="44" t="str">
        <f t="shared" si="22"/>
        <v>N/A</v>
      </c>
      <c r="I139" s="12">
        <v>-27</v>
      </c>
      <c r="J139" s="12">
        <v>-33.200000000000003</v>
      </c>
      <c r="K139" s="45" t="s">
        <v>736</v>
      </c>
      <c r="L139" s="9" t="str">
        <f t="shared" si="23"/>
        <v>No</v>
      </c>
    </row>
    <row r="140" spans="1:12" x14ac:dyDescent="0.2">
      <c r="A140" s="46" t="s">
        <v>1459</v>
      </c>
      <c r="B140" s="35" t="s">
        <v>213</v>
      </c>
      <c r="C140" s="47">
        <v>222.43819999999999</v>
      </c>
      <c r="D140" s="44" t="str">
        <f t="shared" si="20"/>
        <v>N/A</v>
      </c>
      <c r="E140" s="47">
        <v>296.83409115000001</v>
      </c>
      <c r="F140" s="44" t="str">
        <f t="shared" si="21"/>
        <v>N/A</v>
      </c>
      <c r="G140" s="47">
        <v>213.40116025</v>
      </c>
      <c r="H140" s="44" t="str">
        <f t="shared" si="22"/>
        <v>N/A</v>
      </c>
      <c r="I140" s="12">
        <v>33.450000000000003</v>
      </c>
      <c r="J140" s="12">
        <v>-28.1</v>
      </c>
      <c r="K140" s="45" t="s">
        <v>736</v>
      </c>
      <c r="L140" s="9" t="str">
        <f t="shared" si="23"/>
        <v>Yes</v>
      </c>
    </row>
    <row r="141" spans="1:12" x14ac:dyDescent="0.2">
      <c r="A141" s="46" t="s">
        <v>1460</v>
      </c>
      <c r="B141" s="35" t="s">
        <v>213</v>
      </c>
      <c r="C141" s="47">
        <v>3077.5882476000002</v>
      </c>
      <c r="D141" s="44" t="str">
        <f t="shared" si="20"/>
        <v>N/A</v>
      </c>
      <c r="E141" s="47">
        <v>2377.2183447000002</v>
      </c>
      <c r="F141" s="44" t="str">
        <f t="shared" si="21"/>
        <v>N/A</v>
      </c>
      <c r="G141" s="47">
        <v>2495.7709356</v>
      </c>
      <c r="H141" s="44" t="str">
        <f t="shared" si="22"/>
        <v>N/A</v>
      </c>
      <c r="I141" s="12">
        <v>-22.8</v>
      </c>
      <c r="J141" s="12">
        <v>4.9870000000000001</v>
      </c>
      <c r="K141" s="45" t="s">
        <v>736</v>
      </c>
      <c r="L141" s="9" t="str">
        <f t="shared" si="23"/>
        <v>Yes</v>
      </c>
    </row>
    <row r="142" spans="1:12" x14ac:dyDescent="0.2">
      <c r="A142" s="46" t="s">
        <v>1461</v>
      </c>
      <c r="B142" s="35" t="s">
        <v>213</v>
      </c>
      <c r="C142" s="47">
        <v>2872.4229951000002</v>
      </c>
      <c r="D142" s="44" t="str">
        <f t="shared" si="20"/>
        <v>N/A</v>
      </c>
      <c r="E142" s="47">
        <v>2249.2015771000001</v>
      </c>
      <c r="F142" s="44" t="str">
        <f t="shared" si="21"/>
        <v>N/A</v>
      </c>
      <c r="G142" s="47">
        <v>2323.9780915000001</v>
      </c>
      <c r="H142" s="44" t="str">
        <f t="shared" si="22"/>
        <v>N/A</v>
      </c>
      <c r="I142" s="12">
        <v>-21.7</v>
      </c>
      <c r="J142" s="12">
        <v>3.3250000000000002</v>
      </c>
      <c r="K142" s="45" t="s">
        <v>736</v>
      </c>
      <c r="L142" s="9" t="str">
        <f t="shared" si="23"/>
        <v>Yes</v>
      </c>
    </row>
    <row r="143" spans="1:12" x14ac:dyDescent="0.2">
      <c r="A143" s="46" t="s">
        <v>1462</v>
      </c>
      <c r="B143" s="35" t="s">
        <v>213</v>
      </c>
      <c r="C143" s="47">
        <v>3882.1577333</v>
      </c>
      <c r="D143" s="44" t="str">
        <f t="shared" si="20"/>
        <v>N/A</v>
      </c>
      <c r="E143" s="47">
        <v>2953.7118537000001</v>
      </c>
      <c r="F143" s="44" t="str">
        <f t="shared" si="21"/>
        <v>N/A</v>
      </c>
      <c r="G143" s="47">
        <v>3229.6130692000002</v>
      </c>
      <c r="H143" s="44" t="str">
        <f t="shared" si="22"/>
        <v>N/A</v>
      </c>
      <c r="I143" s="12">
        <v>-23.9</v>
      </c>
      <c r="J143" s="12">
        <v>9.3409999999999993</v>
      </c>
      <c r="K143" s="45" t="s">
        <v>736</v>
      </c>
      <c r="L143" s="9" t="str">
        <f t="shared" si="23"/>
        <v>Yes</v>
      </c>
    </row>
    <row r="144" spans="1:12" x14ac:dyDescent="0.2">
      <c r="A144" s="46" t="s">
        <v>89</v>
      </c>
      <c r="B144" s="35" t="s">
        <v>213</v>
      </c>
      <c r="C144" s="8">
        <v>11.85693629</v>
      </c>
      <c r="D144" s="44" t="str">
        <f t="shared" ref="D144:D161" si="24">IF($B144="N/A","N/A",IF(C144&gt;10,"No",IF(C144&lt;-10,"No","Yes")))</f>
        <v>N/A</v>
      </c>
      <c r="E144" s="8">
        <v>9.8758077082</v>
      </c>
      <c r="F144" s="44" t="str">
        <f t="shared" ref="F144:F161" si="25">IF($B144="N/A","N/A",IF(E144&gt;10,"No",IF(E144&lt;-10,"No","Yes")))</f>
        <v>N/A</v>
      </c>
      <c r="G144" s="8">
        <v>9.2428247734000006</v>
      </c>
      <c r="H144" s="44" t="str">
        <f t="shared" ref="H144:H161" si="26">IF($B144="N/A","N/A",IF(G144&gt;10,"No",IF(G144&lt;-10,"No","Yes")))</f>
        <v>N/A</v>
      </c>
      <c r="I144" s="12">
        <v>-16.7</v>
      </c>
      <c r="J144" s="12">
        <v>-6.41</v>
      </c>
      <c r="K144" s="45" t="s">
        <v>736</v>
      </c>
      <c r="L144" s="9" t="str">
        <f t="shared" ref="L144:L161" si="27">IF(J144="Div by 0", "N/A", IF(K144="N/A","N/A", IF(J144&gt;VALUE(MID(K144,1,2)), "No", IF(J144&lt;-1*VALUE(MID(K144,1,2)), "No", "Yes"))))</f>
        <v>Yes</v>
      </c>
    </row>
    <row r="145" spans="1:12" x14ac:dyDescent="0.2">
      <c r="A145" s="46" t="s">
        <v>475</v>
      </c>
      <c r="B145" s="35" t="s">
        <v>213</v>
      </c>
      <c r="C145" s="8">
        <v>11.778652262</v>
      </c>
      <c r="D145" s="44" t="str">
        <f t="shared" si="24"/>
        <v>N/A</v>
      </c>
      <c r="E145" s="8">
        <v>9.5354076600000006</v>
      </c>
      <c r="F145" s="44" t="str">
        <f t="shared" si="25"/>
        <v>N/A</v>
      </c>
      <c r="G145" s="8">
        <v>8.9073894400999993</v>
      </c>
      <c r="H145" s="44" t="str">
        <f t="shared" si="26"/>
        <v>N/A</v>
      </c>
      <c r="I145" s="12">
        <v>-19</v>
      </c>
      <c r="J145" s="12">
        <v>-6.59</v>
      </c>
      <c r="K145" s="45" t="s">
        <v>736</v>
      </c>
      <c r="L145" s="9" t="str">
        <f t="shared" si="27"/>
        <v>Yes</v>
      </c>
    </row>
    <row r="146" spans="1:12" x14ac:dyDescent="0.2">
      <c r="A146" s="46" t="s">
        <v>476</v>
      </c>
      <c r="B146" s="35" t="s">
        <v>213</v>
      </c>
      <c r="C146" s="8">
        <v>13.06</v>
      </c>
      <c r="D146" s="44" t="str">
        <f t="shared" si="24"/>
        <v>N/A</v>
      </c>
      <c r="E146" s="8">
        <v>12.223749603</v>
      </c>
      <c r="F146" s="44" t="str">
        <f t="shared" si="25"/>
        <v>N/A</v>
      </c>
      <c r="G146" s="8">
        <v>11.580560419999999</v>
      </c>
      <c r="H146" s="44" t="str">
        <f t="shared" si="26"/>
        <v>N/A</v>
      </c>
      <c r="I146" s="12">
        <v>-6.4</v>
      </c>
      <c r="J146" s="12">
        <v>-5.26</v>
      </c>
      <c r="K146" s="45" t="s">
        <v>736</v>
      </c>
      <c r="L146" s="9" t="str">
        <f t="shared" si="27"/>
        <v>Yes</v>
      </c>
    </row>
    <row r="147" spans="1:12" x14ac:dyDescent="0.2">
      <c r="A147" s="46" t="s">
        <v>1463</v>
      </c>
      <c r="B147" s="35" t="s">
        <v>213</v>
      </c>
      <c r="C147" s="8">
        <v>63.072071915000002</v>
      </c>
      <c r="D147" s="44" t="str">
        <f t="shared" si="24"/>
        <v>N/A</v>
      </c>
      <c r="E147" s="8">
        <v>77.315430090000007</v>
      </c>
      <c r="F147" s="44" t="str">
        <f t="shared" si="25"/>
        <v>N/A</v>
      </c>
      <c r="G147" s="8">
        <v>77.520770393000006</v>
      </c>
      <c r="H147" s="44" t="str">
        <f t="shared" si="26"/>
        <v>N/A</v>
      </c>
      <c r="I147" s="12">
        <v>22.58</v>
      </c>
      <c r="J147" s="12">
        <v>0.2656</v>
      </c>
      <c r="K147" s="45" t="s">
        <v>736</v>
      </c>
      <c r="L147" s="9" t="str">
        <f t="shared" si="27"/>
        <v>Yes</v>
      </c>
    </row>
    <row r="148" spans="1:12" x14ac:dyDescent="0.2">
      <c r="A148" s="46" t="s">
        <v>1464</v>
      </c>
      <c r="B148" s="35" t="s">
        <v>213</v>
      </c>
      <c r="C148" s="8">
        <v>73.040353921999994</v>
      </c>
      <c r="D148" s="44" t="str">
        <f t="shared" si="24"/>
        <v>N/A</v>
      </c>
      <c r="E148" s="8">
        <v>84.786579797000002</v>
      </c>
      <c r="F148" s="44" t="str">
        <f t="shared" si="25"/>
        <v>N/A</v>
      </c>
      <c r="G148" s="8">
        <v>84.814246815000004</v>
      </c>
      <c r="H148" s="44" t="str">
        <f t="shared" si="26"/>
        <v>N/A</v>
      </c>
      <c r="I148" s="12">
        <v>16.079999999999998</v>
      </c>
      <c r="J148" s="12">
        <v>3.2599999999999997E-2</v>
      </c>
      <c r="K148" s="45" t="s">
        <v>736</v>
      </c>
      <c r="L148" s="9" t="str">
        <f t="shared" si="27"/>
        <v>Yes</v>
      </c>
    </row>
    <row r="149" spans="1:12" x14ac:dyDescent="0.2">
      <c r="A149" s="46" t="s">
        <v>1465</v>
      </c>
      <c r="B149" s="35" t="s">
        <v>213</v>
      </c>
      <c r="C149" s="8">
        <v>42.14</v>
      </c>
      <c r="D149" s="44" t="str">
        <f t="shared" si="24"/>
        <v>N/A</v>
      </c>
      <c r="E149" s="8">
        <v>62.313630115000002</v>
      </c>
      <c r="F149" s="44" t="str">
        <f t="shared" si="25"/>
        <v>N/A</v>
      </c>
      <c r="G149" s="8">
        <v>62.850262696999998</v>
      </c>
      <c r="H149" s="44" t="str">
        <f t="shared" si="26"/>
        <v>N/A</v>
      </c>
      <c r="I149" s="12">
        <v>47.87</v>
      </c>
      <c r="J149" s="12">
        <v>0.86119999999999997</v>
      </c>
      <c r="K149" s="45" t="s">
        <v>736</v>
      </c>
      <c r="L149" s="9" t="str">
        <f t="shared" si="27"/>
        <v>Yes</v>
      </c>
    </row>
    <row r="150" spans="1:12" x14ac:dyDescent="0.2">
      <c r="A150" s="46" t="s">
        <v>90</v>
      </c>
      <c r="B150" s="35" t="s">
        <v>213</v>
      </c>
      <c r="C150" s="8">
        <v>46.885942753999998</v>
      </c>
      <c r="D150" s="44" t="str">
        <f t="shared" si="24"/>
        <v>N/A</v>
      </c>
      <c r="E150" s="8">
        <v>44.858164154000001</v>
      </c>
      <c r="F150" s="44" t="str">
        <f t="shared" si="25"/>
        <v>N/A</v>
      </c>
      <c r="G150" s="8">
        <v>23.612160120999999</v>
      </c>
      <c r="H150" s="44" t="str">
        <f t="shared" si="26"/>
        <v>N/A</v>
      </c>
      <c r="I150" s="12">
        <v>-4.32</v>
      </c>
      <c r="J150" s="12">
        <v>-47.4</v>
      </c>
      <c r="K150" s="45" t="s">
        <v>736</v>
      </c>
      <c r="L150" s="9" t="str">
        <f t="shared" si="27"/>
        <v>No</v>
      </c>
    </row>
    <row r="151" spans="1:12" x14ac:dyDescent="0.2">
      <c r="A151" s="46" t="s">
        <v>477</v>
      </c>
      <c r="B151" s="35" t="s">
        <v>213</v>
      </c>
      <c r="C151" s="8">
        <v>46.068486788999998</v>
      </c>
      <c r="D151" s="44" t="str">
        <f t="shared" si="24"/>
        <v>N/A</v>
      </c>
      <c r="E151" s="8">
        <v>43.277720270000003</v>
      </c>
      <c r="F151" s="44" t="str">
        <f t="shared" si="25"/>
        <v>N/A</v>
      </c>
      <c r="G151" s="8">
        <v>22.093205220000002</v>
      </c>
      <c r="H151" s="44" t="str">
        <f t="shared" si="26"/>
        <v>N/A</v>
      </c>
      <c r="I151" s="12">
        <v>-6.06</v>
      </c>
      <c r="J151" s="12">
        <v>-49</v>
      </c>
      <c r="K151" s="45" t="s">
        <v>736</v>
      </c>
      <c r="L151" s="9" t="str">
        <f t="shared" si="27"/>
        <v>No</v>
      </c>
    </row>
    <row r="152" spans="1:12" x14ac:dyDescent="0.2">
      <c r="A152" s="46" t="s">
        <v>478</v>
      </c>
      <c r="B152" s="35" t="s">
        <v>213</v>
      </c>
      <c r="C152" s="8">
        <v>48.853333333000002</v>
      </c>
      <c r="D152" s="44" t="str">
        <f t="shared" si="24"/>
        <v>N/A</v>
      </c>
      <c r="E152" s="8">
        <v>46.071692925999997</v>
      </c>
      <c r="F152" s="44" t="str">
        <f t="shared" si="25"/>
        <v>N/A</v>
      </c>
      <c r="G152" s="8">
        <v>22.219789842000001</v>
      </c>
      <c r="H152" s="44" t="str">
        <f t="shared" si="26"/>
        <v>N/A</v>
      </c>
      <c r="I152" s="12">
        <v>-5.69</v>
      </c>
      <c r="J152" s="12">
        <v>-51.8</v>
      </c>
      <c r="K152" s="45" t="s">
        <v>736</v>
      </c>
      <c r="L152" s="9" t="str">
        <f t="shared" si="27"/>
        <v>No</v>
      </c>
    </row>
    <row r="153" spans="1:12" x14ac:dyDescent="0.2">
      <c r="A153" s="46" t="s">
        <v>117</v>
      </c>
      <c r="B153" s="35" t="s">
        <v>213</v>
      </c>
      <c r="C153" s="8">
        <v>76.744307590000005</v>
      </c>
      <c r="D153" s="44" t="str">
        <f t="shared" si="24"/>
        <v>N/A</v>
      </c>
      <c r="E153" s="8">
        <v>75.936024930000002</v>
      </c>
      <c r="F153" s="44" t="str">
        <f t="shared" si="25"/>
        <v>N/A</v>
      </c>
      <c r="G153" s="8">
        <v>78.207609516999995</v>
      </c>
      <c r="H153" s="44" t="str">
        <f t="shared" si="26"/>
        <v>N/A</v>
      </c>
      <c r="I153" s="12">
        <v>-1.05</v>
      </c>
      <c r="J153" s="12">
        <v>2.9910000000000001</v>
      </c>
      <c r="K153" s="45" t="s">
        <v>736</v>
      </c>
      <c r="L153" s="9" t="str">
        <f t="shared" si="27"/>
        <v>Yes</v>
      </c>
    </row>
    <row r="154" spans="1:12" x14ac:dyDescent="0.2">
      <c r="A154" s="46" t="s">
        <v>479</v>
      </c>
      <c r="B154" s="35" t="s">
        <v>213</v>
      </c>
      <c r="C154" s="8">
        <v>76.794661843</v>
      </c>
      <c r="D154" s="44" t="str">
        <f t="shared" si="24"/>
        <v>N/A</v>
      </c>
      <c r="E154" s="8">
        <v>74.630091944</v>
      </c>
      <c r="F154" s="44" t="str">
        <f t="shared" si="25"/>
        <v>N/A</v>
      </c>
      <c r="G154" s="8">
        <v>77.271446902999998</v>
      </c>
      <c r="H154" s="44" t="str">
        <f t="shared" si="26"/>
        <v>N/A</v>
      </c>
      <c r="I154" s="12">
        <v>-2.82</v>
      </c>
      <c r="J154" s="12">
        <v>3.5390000000000001</v>
      </c>
      <c r="K154" s="45" t="s">
        <v>736</v>
      </c>
      <c r="L154" s="9" t="str">
        <f t="shared" si="27"/>
        <v>Yes</v>
      </c>
    </row>
    <row r="155" spans="1:12" x14ac:dyDescent="0.2">
      <c r="A155" s="46" t="s">
        <v>480</v>
      </c>
      <c r="B155" s="35" t="s">
        <v>213</v>
      </c>
      <c r="C155" s="8">
        <v>79.133333332999996</v>
      </c>
      <c r="D155" s="44" t="str">
        <f t="shared" si="24"/>
        <v>N/A</v>
      </c>
      <c r="E155" s="8">
        <v>80.733847943000001</v>
      </c>
      <c r="F155" s="44" t="str">
        <f t="shared" si="25"/>
        <v>N/A</v>
      </c>
      <c r="G155" s="8">
        <v>82.169439580000002</v>
      </c>
      <c r="H155" s="44" t="str">
        <f t="shared" si="26"/>
        <v>N/A</v>
      </c>
      <c r="I155" s="12">
        <v>2.0230000000000001</v>
      </c>
      <c r="J155" s="12">
        <v>1.778</v>
      </c>
      <c r="K155" s="45" t="s">
        <v>736</v>
      </c>
      <c r="L155" s="9" t="str">
        <f t="shared" si="27"/>
        <v>Yes</v>
      </c>
    </row>
    <row r="156" spans="1:12" x14ac:dyDescent="0.2">
      <c r="A156" s="46" t="s">
        <v>1466</v>
      </c>
      <c r="B156" s="35" t="s">
        <v>213</v>
      </c>
      <c r="C156" s="36">
        <v>3.6096091684</v>
      </c>
      <c r="D156" s="44" t="str">
        <f t="shared" si="24"/>
        <v>N/A</v>
      </c>
      <c r="E156" s="36">
        <v>2.9002320186000001</v>
      </c>
      <c r="F156" s="44" t="str">
        <f t="shared" si="25"/>
        <v>N/A</v>
      </c>
      <c r="G156" s="36">
        <v>2.3059244127</v>
      </c>
      <c r="H156" s="44" t="str">
        <f t="shared" si="26"/>
        <v>N/A</v>
      </c>
      <c r="I156" s="12">
        <v>-19.7</v>
      </c>
      <c r="J156" s="12">
        <v>-20.5</v>
      </c>
      <c r="K156" s="45" t="s">
        <v>736</v>
      </c>
      <c r="L156" s="9" t="str">
        <f t="shared" si="27"/>
        <v>Yes</v>
      </c>
    </row>
    <row r="157" spans="1:12" x14ac:dyDescent="0.2">
      <c r="A157" s="46" t="s">
        <v>1467</v>
      </c>
      <c r="B157" s="35" t="s">
        <v>213</v>
      </c>
      <c r="C157" s="36">
        <v>2.2801411081</v>
      </c>
      <c r="D157" s="44" t="str">
        <f t="shared" si="24"/>
        <v>N/A</v>
      </c>
      <c r="E157" s="36">
        <v>1.5616219668</v>
      </c>
      <c r="F157" s="44" t="str">
        <f t="shared" si="25"/>
        <v>N/A</v>
      </c>
      <c r="G157" s="36">
        <v>1.0850316232999999</v>
      </c>
      <c r="H157" s="44" t="str">
        <f t="shared" si="26"/>
        <v>N/A</v>
      </c>
      <c r="I157" s="12">
        <v>-31.5</v>
      </c>
      <c r="J157" s="12">
        <v>-30.5</v>
      </c>
      <c r="K157" s="45" t="s">
        <v>736</v>
      </c>
      <c r="L157" s="9" t="str">
        <f t="shared" si="27"/>
        <v>No</v>
      </c>
    </row>
    <row r="158" spans="1:12" x14ac:dyDescent="0.2">
      <c r="A158" s="46" t="s">
        <v>1468</v>
      </c>
      <c r="B158" s="35" t="s">
        <v>213</v>
      </c>
      <c r="C158" s="36">
        <v>6.8744257274000002</v>
      </c>
      <c r="D158" s="44" t="str">
        <f t="shared" si="24"/>
        <v>N/A</v>
      </c>
      <c r="E158" s="36">
        <v>6.4316608996999998</v>
      </c>
      <c r="F158" s="44" t="str">
        <f t="shared" si="25"/>
        <v>N/A</v>
      </c>
      <c r="G158" s="36">
        <v>5.1020793950999996</v>
      </c>
      <c r="H158" s="44" t="str">
        <f t="shared" si="26"/>
        <v>N/A</v>
      </c>
      <c r="I158" s="12">
        <v>-6.44</v>
      </c>
      <c r="J158" s="12">
        <v>-20.7</v>
      </c>
      <c r="K158" s="45" t="s">
        <v>736</v>
      </c>
      <c r="L158" s="9" t="str">
        <f t="shared" si="27"/>
        <v>Yes</v>
      </c>
    </row>
    <row r="159" spans="1:12" x14ac:dyDescent="0.2">
      <c r="A159" s="46" t="s">
        <v>1469</v>
      </c>
      <c r="B159" s="35" t="s">
        <v>213</v>
      </c>
      <c r="C159" s="36">
        <v>261.53215114</v>
      </c>
      <c r="D159" s="44" t="str">
        <f t="shared" si="24"/>
        <v>N/A</v>
      </c>
      <c r="E159" s="36">
        <v>274.85335782999999</v>
      </c>
      <c r="F159" s="44" t="str">
        <f t="shared" si="25"/>
        <v>N/A</v>
      </c>
      <c r="G159" s="36">
        <v>274.64002557999999</v>
      </c>
      <c r="H159" s="44" t="str">
        <f t="shared" si="26"/>
        <v>N/A</v>
      </c>
      <c r="I159" s="12">
        <v>5.0940000000000003</v>
      </c>
      <c r="J159" s="12">
        <v>-7.8E-2</v>
      </c>
      <c r="K159" s="45" t="s">
        <v>736</v>
      </c>
      <c r="L159" s="9" t="str">
        <f t="shared" si="27"/>
        <v>Yes</v>
      </c>
    </row>
    <row r="160" spans="1:12" x14ac:dyDescent="0.2">
      <c r="A160" s="46" t="s">
        <v>1470</v>
      </c>
      <c r="B160" s="35" t="s">
        <v>213</v>
      </c>
      <c r="C160" s="36">
        <v>254.45651373999999</v>
      </c>
      <c r="D160" s="44" t="str">
        <f t="shared" si="24"/>
        <v>N/A</v>
      </c>
      <c r="E160" s="36">
        <v>267.00168767000002</v>
      </c>
      <c r="F160" s="44" t="str">
        <f t="shared" si="25"/>
        <v>N/A</v>
      </c>
      <c r="G160" s="36">
        <v>267.02472416000001</v>
      </c>
      <c r="H160" s="44" t="str">
        <f t="shared" si="26"/>
        <v>N/A</v>
      </c>
      <c r="I160" s="12">
        <v>4.93</v>
      </c>
      <c r="J160" s="12">
        <v>8.6E-3</v>
      </c>
      <c r="K160" s="45" t="s">
        <v>736</v>
      </c>
      <c r="L160" s="9" t="str">
        <f t="shared" si="27"/>
        <v>Yes</v>
      </c>
    </row>
    <row r="161" spans="1:12" x14ac:dyDescent="0.2">
      <c r="A161" s="46" t="s">
        <v>1471</v>
      </c>
      <c r="B161" s="35" t="s">
        <v>213</v>
      </c>
      <c r="C161" s="36">
        <v>294.98275589000002</v>
      </c>
      <c r="D161" s="44" t="str">
        <f t="shared" si="24"/>
        <v>N/A</v>
      </c>
      <c r="E161" s="36">
        <v>311.95859494000001</v>
      </c>
      <c r="F161" s="44" t="str">
        <f t="shared" si="25"/>
        <v>N/A</v>
      </c>
      <c r="G161" s="36">
        <v>310.67032393</v>
      </c>
      <c r="H161" s="44" t="str">
        <f t="shared" si="26"/>
        <v>N/A</v>
      </c>
      <c r="I161" s="12">
        <v>5.7549999999999999</v>
      </c>
      <c r="J161" s="12">
        <v>-0.41299999999999998</v>
      </c>
      <c r="K161" s="45" t="s">
        <v>736</v>
      </c>
      <c r="L161" s="9" t="str">
        <f t="shared" si="27"/>
        <v>Yes</v>
      </c>
    </row>
    <row r="162" spans="1:12" x14ac:dyDescent="0.2">
      <c r="A162" s="46" t="s">
        <v>1604</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1745</v>
      </c>
      <c r="J162" s="12" t="s">
        <v>1745</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11</v>
      </c>
      <c r="F163" s="44" t="str">
        <f t="shared" si="29"/>
        <v>N/A</v>
      </c>
      <c r="G163" s="36">
        <v>11</v>
      </c>
      <c r="H163" s="44" t="str">
        <f t="shared" si="30"/>
        <v>N/A</v>
      </c>
      <c r="I163" s="12" t="s">
        <v>1745</v>
      </c>
      <c r="J163" s="12">
        <v>-50</v>
      </c>
      <c r="K163" s="14" t="s">
        <v>213</v>
      </c>
      <c r="L163" s="9" t="str">
        <f t="shared" si="31"/>
        <v>N/A</v>
      </c>
    </row>
    <row r="164" spans="1:12" ht="25.5" x14ac:dyDescent="0.2">
      <c r="A164" s="46" t="s">
        <v>1605</v>
      </c>
      <c r="B164" s="35" t="s">
        <v>213</v>
      </c>
      <c r="C164" s="36">
        <v>0</v>
      </c>
      <c r="D164" s="44" t="str">
        <f t="shared" si="28"/>
        <v>N/A</v>
      </c>
      <c r="E164" s="36">
        <v>11</v>
      </c>
      <c r="F164" s="44" t="str">
        <f t="shared" si="29"/>
        <v>N/A</v>
      </c>
      <c r="G164" s="36">
        <v>0</v>
      </c>
      <c r="H164" s="44" t="str">
        <f t="shared" si="30"/>
        <v>N/A</v>
      </c>
      <c r="I164" s="12" t="s">
        <v>1745</v>
      </c>
      <c r="J164" s="12">
        <v>-100</v>
      </c>
      <c r="K164" s="14" t="s">
        <v>213</v>
      </c>
      <c r="L164" s="9" t="str">
        <f t="shared" si="31"/>
        <v>N/A</v>
      </c>
    </row>
    <row r="165" spans="1:12" ht="25.5" x14ac:dyDescent="0.2">
      <c r="A165" s="46" t="s">
        <v>1472</v>
      </c>
      <c r="B165" s="35" t="s">
        <v>213</v>
      </c>
      <c r="C165" s="36">
        <v>1998</v>
      </c>
      <c r="D165" s="44" t="str">
        <f t="shared" si="28"/>
        <v>N/A</v>
      </c>
      <c r="E165" s="36">
        <v>1905</v>
      </c>
      <c r="F165" s="44" t="str">
        <f t="shared" si="29"/>
        <v>N/A</v>
      </c>
      <c r="G165" s="36">
        <v>1776</v>
      </c>
      <c r="H165" s="44" t="str">
        <f t="shared" si="30"/>
        <v>N/A</v>
      </c>
      <c r="I165" s="12">
        <v>-4.6500000000000004</v>
      </c>
      <c r="J165" s="12">
        <v>-6.77</v>
      </c>
      <c r="K165" s="14" t="s">
        <v>213</v>
      </c>
      <c r="L165" s="9" t="str">
        <f t="shared" si="31"/>
        <v>N/A</v>
      </c>
    </row>
    <row r="166" spans="1:12" x14ac:dyDescent="0.2">
      <c r="A166" s="46" t="s">
        <v>1606</v>
      </c>
      <c r="B166" s="35" t="s">
        <v>213</v>
      </c>
      <c r="C166" s="36">
        <v>0</v>
      </c>
      <c r="D166" s="44" t="str">
        <f t="shared" si="28"/>
        <v>N/A</v>
      </c>
      <c r="E166" s="36">
        <v>0</v>
      </c>
      <c r="F166" s="44" t="str">
        <f t="shared" si="29"/>
        <v>N/A</v>
      </c>
      <c r="G166" s="36">
        <v>0</v>
      </c>
      <c r="H166" s="44" t="str">
        <f t="shared" si="30"/>
        <v>N/A</v>
      </c>
      <c r="I166" s="12" t="s">
        <v>1745</v>
      </c>
      <c r="J166" s="12" t="s">
        <v>1745</v>
      </c>
      <c r="K166" s="14" t="s">
        <v>213</v>
      </c>
      <c r="L166" s="9" t="str">
        <f t="shared" si="31"/>
        <v>N/A</v>
      </c>
    </row>
    <row r="167" spans="1:12" x14ac:dyDescent="0.2">
      <c r="A167" s="46" t="s">
        <v>1607</v>
      </c>
      <c r="B167" s="35" t="s">
        <v>213</v>
      </c>
      <c r="C167" s="36">
        <v>11</v>
      </c>
      <c r="D167" s="44" t="str">
        <f t="shared" si="28"/>
        <v>N/A</v>
      </c>
      <c r="E167" s="36">
        <v>0</v>
      </c>
      <c r="F167" s="44" t="str">
        <f t="shared" si="29"/>
        <v>N/A</v>
      </c>
      <c r="G167" s="36">
        <v>0</v>
      </c>
      <c r="H167" s="44" t="str">
        <f t="shared" si="30"/>
        <v>N/A</v>
      </c>
      <c r="I167" s="12">
        <v>-100</v>
      </c>
      <c r="J167" s="12" t="s">
        <v>1745</v>
      </c>
      <c r="K167" s="14" t="s">
        <v>213</v>
      </c>
      <c r="L167" s="9" t="str">
        <f t="shared" si="31"/>
        <v>N/A</v>
      </c>
    </row>
    <row r="168" spans="1:12" x14ac:dyDescent="0.2">
      <c r="A168" s="46" t="s">
        <v>125</v>
      </c>
      <c r="B168" s="35" t="s">
        <v>213</v>
      </c>
      <c r="C168" s="47">
        <v>450588</v>
      </c>
      <c r="D168" s="44" t="str">
        <f t="shared" si="28"/>
        <v>N/A</v>
      </c>
      <c r="E168" s="47">
        <v>530112</v>
      </c>
      <c r="F168" s="44" t="str">
        <f t="shared" si="29"/>
        <v>N/A</v>
      </c>
      <c r="G168" s="47">
        <v>839770</v>
      </c>
      <c r="H168" s="44" t="str">
        <f t="shared" si="30"/>
        <v>N/A</v>
      </c>
      <c r="I168" s="12">
        <v>17.649999999999999</v>
      </c>
      <c r="J168" s="12">
        <v>58.41</v>
      </c>
      <c r="K168" s="14" t="s">
        <v>213</v>
      </c>
      <c r="L168" s="9" t="str">
        <f t="shared" si="31"/>
        <v>N/A</v>
      </c>
    </row>
    <row r="169" spans="1:12" x14ac:dyDescent="0.2">
      <c r="A169" s="46" t="s">
        <v>1608</v>
      </c>
      <c r="B169" s="35" t="s">
        <v>213</v>
      </c>
      <c r="C169" s="47">
        <v>450588</v>
      </c>
      <c r="D169" s="44" t="str">
        <f t="shared" si="28"/>
        <v>N/A</v>
      </c>
      <c r="E169" s="47">
        <v>529926</v>
      </c>
      <c r="F169" s="44" t="str">
        <f t="shared" si="29"/>
        <v>N/A</v>
      </c>
      <c r="G169" s="47">
        <v>438553</v>
      </c>
      <c r="H169" s="44" t="str">
        <f t="shared" si="30"/>
        <v>N/A</v>
      </c>
      <c r="I169" s="12">
        <v>17.61</v>
      </c>
      <c r="J169" s="12">
        <v>-17.2</v>
      </c>
      <c r="K169" s="14" t="s">
        <v>213</v>
      </c>
      <c r="L169" s="9" t="str">
        <f t="shared" si="31"/>
        <v>N/A</v>
      </c>
    </row>
    <row r="170" spans="1:12" x14ac:dyDescent="0.2">
      <c r="A170" s="46" t="s">
        <v>1365</v>
      </c>
      <c r="B170" s="35" t="s">
        <v>213</v>
      </c>
      <c r="C170" s="47">
        <v>406956</v>
      </c>
      <c r="D170" s="44" t="str">
        <f t="shared" si="28"/>
        <v>N/A</v>
      </c>
      <c r="E170" s="47">
        <v>356372</v>
      </c>
      <c r="F170" s="44" t="str">
        <f t="shared" si="29"/>
        <v>N/A</v>
      </c>
      <c r="G170" s="47">
        <v>839764</v>
      </c>
      <c r="H170" s="44" t="str">
        <f t="shared" si="30"/>
        <v>N/A</v>
      </c>
      <c r="I170" s="12">
        <v>-12.4</v>
      </c>
      <c r="J170" s="12">
        <v>135.6</v>
      </c>
      <c r="K170" s="14" t="s">
        <v>213</v>
      </c>
      <c r="L170" s="9" t="str">
        <f t="shared" si="31"/>
        <v>N/A</v>
      </c>
    </row>
    <row r="171" spans="1:12" x14ac:dyDescent="0.2">
      <c r="A171" s="46" t="s">
        <v>1602</v>
      </c>
      <c r="B171" s="35" t="s">
        <v>213</v>
      </c>
      <c r="C171" s="47">
        <v>60309</v>
      </c>
      <c r="D171" s="44" t="str">
        <f t="shared" si="28"/>
        <v>N/A</v>
      </c>
      <c r="E171" s="47">
        <v>83472</v>
      </c>
      <c r="F171" s="44" t="str">
        <f t="shared" si="29"/>
        <v>N/A</v>
      </c>
      <c r="G171" s="47">
        <v>98126</v>
      </c>
      <c r="H171" s="44" t="str">
        <f t="shared" si="30"/>
        <v>N/A</v>
      </c>
      <c r="I171" s="12">
        <v>38.409999999999997</v>
      </c>
      <c r="J171" s="12">
        <v>17.559999999999999</v>
      </c>
      <c r="K171" s="14" t="s">
        <v>213</v>
      </c>
      <c r="L171" s="9" t="str">
        <f t="shared" si="31"/>
        <v>N/A</v>
      </c>
    </row>
    <row r="172" spans="1:12" x14ac:dyDescent="0.2">
      <c r="A172" s="46" t="s">
        <v>1603</v>
      </c>
      <c r="B172" s="35" t="s">
        <v>213</v>
      </c>
      <c r="C172" s="47">
        <v>232047</v>
      </c>
      <c r="D172" s="44" t="str">
        <f t="shared" si="28"/>
        <v>N/A</v>
      </c>
      <c r="E172" s="47">
        <v>164129</v>
      </c>
      <c r="F172" s="44" t="str">
        <f t="shared" si="29"/>
        <v>N/A</v>
      </c>
      <c r="G172" s="47">
        <v>159605</v>
      </c>
      <c r="H172" s="44" t="str">
        <f t="shared" si="30"/>
        <v>N/A</v>
      </c>
      <c r="I172" s="12">
        <v>-29.3</v>
      </c>
      <c r="J172" s="12">
        <v>-2.76</v>
      </c>
      <c r="K172" s="14" t="s">
        <v>213</v>
      </c>
      <c r="L172" s="9" t="str">
        <f t="shared" si="31"/>
        <v>N/A</v>
      </c>
    </row>
    <row r="173" spans="1:12" ht="25.5" x14ac:dyDescent="0.2">
      <c r="A173" s="46" t="s">
        <v>1366</v>
      </c>
      <c r="B173" s="35" t="s">
        <v>213</v>
      </c>
      <c r="C173" s="47">
        <v>10002</v>
      </c>
      <c r="D173" s="44" t="str">
        <f t="shared" ref="D173:D187" si="32">IF($B173="N/A","N/A",IF(C173&gt;10,"No",IF(C173&lt;-10,"No","Yes")))</f>
        <v>N/A</v>
      </c>
      <c r="E173" s="47">
        <v>9235</v>
      </c>
      <c r="F173" s="44" t="str">
        <f t="shared" ref="F173:F187" si="33">IF($B173="N/A","N/A",IF(E173&gt;10,"No",IF(E173&lt;-10,"No","Yes")))</f>
        <v>N/A</v>
      </c>
      <c r="G173" s="47">
        <v>10241</v>
      </c>
      <c r="H173" s="44" t="str">
        <f t="shared" ref="H173:H187" si="34">IF($B173="N/A","N/A",IF(G173&gt;10,"No",IF(G173&lt;-10,"No","Yes")))</f>
        <v>N/A</v>
      </c>
      <c r="I173" s="12">
        <v>-7.67</v>
      </c>
      <c r="J173" s="12">
        <v>10.89</v>
      </c>
      <c r="K173" s="45" t="s">
        <v>736</v>
      </c>
      <c r="L173" s="9" t="str">
        <f t="shared" ref="L173:L187" si="35">IF(J173="Div by 0", "N/A", IF(K173="N/A","N/A", IF(J173&gt;VALUE(MID(K173,1,2)), "No", IF(J173&lt;-1*VALUE(MID(K173,1,2)), "No", "Yes"))))</f>
        <v>Yes</v>
      </c>
    </row>
    <row r="174" spans="1:12" x14ac:dyDescent="0.2">
      <c r="A174" s="46" t="s">
        <v>647</v>
      </c>
      <c r="B174" s="35" t="s">
        <v>213</v>
      </c>
      <c r="C174" s="36">
        <v>71</v>
      </c>
      <c r="D174" s="44" t="str">
        <f t="shared" si="32"/>
        <v>N/A</v>
      </c>
      <c r="E174" s="36">
        <v>61</v>
      </c>
      <c r="F174" s="44" t="str">
        <f t="shared" si="33"/>
        <v>N/A</v>
      </c>
      <c r="G174" s="36">
        <v>49</v>
      </c>
      <c r="H174" s="44" t="str">
        <f t="shared" si="34"/>
        <v>N/A</v>
      </c>
      <c r="I174" s="12">
        <v>-14.1</v>
      </c>
      <c r="J174" s="12">
        <v>-19.7</v>
      </c>
      <c r="K174" s="45" t="s">
        <v>736</v>
      </c>
      <c r="L174" s="9" t="str">
        <f t="shared" si="35"/>
        <v>Yes</v>
      </c>
    </row>
    <row r="175" spans="1:12" ht="25.5" x14ac:dyDescent="0.2">
      <c r="A175" s="46" t="s">
        <v>1367</v>
      </c>
      <c r="B175" s="35" t="s">
        <v>213</v>
      </c>
      <c r="C175" s="47">
        <v>140.87323943999999</v>
      </c>
      <c r="D175" s="44" t="str">
        <f t="shared" si="32"/>
        <v>N/A</v>
      </c>
      <c r="E175" s="47">
        <v>151.39344262</v>
      </c>
      <c r="F175" s="44" t="str">
        <f t="shared" si="33"/>
        <v>N/A</v>
      </c>
      <c r="G175" s="47">
        <v>209</v>
      </c>
      <c r="H175" s="44" t="str">
        <f t="shared" si="34"/>
        <v>N/A</v>
      </c>
      <c r="I175" s="12">
        <v>7.468</v>
      </c>
      <c r="J175" s="12">
        <v>38.049999999999997</v>
      </c>
      <c r="K175" s="45" t="s">
        <v>736</v>
      </c>
      <c r="L175" s="9" t="str">
        <f t="shared" si="35"/>
        <v>No</v>
      </c>
    </row>
    <row r="176" spans="1:12" ht="25.5" x14ac:dyDescent="0.2">
      <c r="A176" s="46" t="s">
        <v>1368</v>
      </c>
      <c r="B176" s="35" t="s">
        <v>213</v>
      </c>
      <c r="C176" s="47">
        <v>0</v>
      </c>
      <c r="D176" s="44" t="str">
        <f t="shared" si="32"/>
        <v>N/A</v>
      </c>
      <c r="E176" s="47">
        <v>0</v>
      </c>
      <c r="F176" s="44" t="str">
        <f t="shared" si="33"/>
        <v>N/A</v>
      </c>
      <c r="G176" s="47">
        <v>0</v>
      </c>
      <c r="H176" s="44" t="str">
        <f t="shared" si="34"/>
        <v>N/A</v>
      </c>
      <c r="I176" s="12" t="s">
        <v>1745</v>
      </c>
      <c r="J176" s="12" t="s">
        <v>1745</v>
      </c>
      <c r="K176" s="45" t="s">
        <v>736</v>
      </c>
      <c r="L176" s="9" t="str">
        <f t="shared" si="35"/>
        <v>N/A</v>
      </c>
    </row>
    <row r="177" spans="1:12" x14ac:dyDescent="0.2">
      <c r="A177" s="46" t="s">
        <v>514</v>
      </c>
      <c r="B177" s="35" t="s">
        <v>213</v>
      </c>
      <c r="C177" s="36">
        <v>0</v>
      </c>
      <c r="D177" s="44" t="str">
        <f t="shared" si="32"/>
        <v>N/A</v>
      </c>
      <c r="E177" s="36">
        <v>0</v>
      </c>
      <c r="F177" s="44" t="str">
        <f t="shared" si="33"/>
        <v>N/A</v>
      </c>
      <c r="G177" s="36">
        <v>0</v>
      </c>
      <c r="H177" s="44" t="str">
        <f t="shared" si="34"/>
        <v>N/A</v>
      </c>
      <c r="I177" s="12" t="s">
        <v>1745</v>
      </c>
      <c r="J177" s="12" t="s">
        <v>1745</v>
      </c>
      <c r="K177" s="45" t="s">
        <v>736</v>
      </c>
      <c r="L177" s="9" t="str">
        <f t="shared" si="35"/>
        <v>N/A</v>
      </c>
    </row>
    <row r="178" spans="1:12" ht="25.5" x14ac:dyDescent="0.2">
      <c r="A178" s="46" t="s">
        <v>1369</v>
      </c>
      <c r="B178" s="35" t="s">
        <v>213</v>
      </c>
      <c r="C178" s="47" t="s">
        <v>1745</v>
      </c>
      <c r="D178" s="44" t="str">
        <f t="shared" si="32"/>
        <v>N/A</v>
      </c>
      <c r="E178" s="47" t="s">
        <v>1745</v>
      </c>
      <c r="F178" s="44" t="str">
        <f t="shared" si="33"/>
        <v>N/A</v>
      </c>
      <c r="G178" s="47" t="s">
        <v>1745</v>
      </c>
      <c r="H178" s="44" t="str">
        <f t="shared" si="34"/>
        <v>N/A</v>
      </c>
      <c r="I178" s="12" t="s">
        <v>1745</v>
      </c>
      <c r="J178" s="12" t="s">
        <v>1745</v>
      </c>
      <c r="K178" s="45" t="s">
        <v>736</v>
      </c>
      <c r="L178" s="9" t="str">
        <f t="shared" si="35"/>
        <v>N/A</v>
      </c>
    </row>
    <row r="179" spans="1:12" ht="25.5" x14ac:dyDescent="0.2">
      <c r="A179" s="46" t="s">
        <v>1370</v>
      </c>
      <c r="B179" s="35" t="s">
        <v>213</v>
      </c>
      <c r="C179" s="47">
        <v>279132</v>
      </c>
      <c r="D179" s="44" t="str">
        <f t="shared" si="32"/>
        <v>N/A</v>
      </c>
      <c r="E179" s="47">
        <v>389451</v>
      </c>
      <c r="F179" s="44" t="str">
        <f t="shared" si="33"/>
        <v>N/A</v>
      </c>
      <c r="G179" s="47">
        <v>392979</v>
      </c>
      <c r="H179" s="44" t="str">
        <f t="shared" si="34"/>
        <v>N/A</v>
      </c>
      <c r="I179" s="12">
        <v>39.520000000000003</v>
      </c>
      <c r="J179" s="12">
        <v>0.90590000000000004</v>
      </c>
      <c r="K179" s="45" t="s">
        <v>736</v>
      </c>
      <c r="L179" s="9" t="str">
        <f t="shared" si="35"/>
        <v>Yes</v>
      </c>
    </row>
    <row r="180" spans="1:12" x14ac:dyDescent="0.2">
      <c r="A180" s="46" t="s">
        <v>515</v>
      </c>
      <c r="B180" s="35" t="s">
        <v>213</v>
      </c>
      <c r="C180" s="36">
        <v>774</v>
      </c>
      <c r="D180" s="44" t="str">
        <f t="shared" si="32"/>
        <v>N/A</v>
      </c>
      <c r="E180" s="36">
        <v>695</v>
      </c>
      <c r="F180" s="44" t="str">
        <f t="shared" si="33"/>
        <v>N/A</v>
      </c>
      <c r="G180" s="36">
        <v>760</v>
      </c>
      <c r="H180" s="44" t="str">
        <f t="shared" si="34"/>
        <v>N/A</v>
      </c>
      <c r="I180" s="12">
        <v>-10.199999999999999</v>
      </c>
      <c r="J180" s="12">
        <v>9.3529999999999998</v>
      </c>
      <c r="K180" s="45" t="s">
        <v>736</v>
      </c>
      <c r="L180" s="9" t="str">
        <f t="shared" si="35"/>
        <v>Yes</v>
      </c>
    </row>
    <row r="181" spans="1:12" ht="25.5" x14ac:dyDescent="0.2">
      <c r="A181" s="46" t="s">
        <v>1371</v>
      </c>
      <c r="B181" s="35" t="s">
        <v>213</v>
      </c>
      <c r="C181" s="47">
        <v>360.63565891000002</v>
      </c>
      <c r="D181" s="44" t="str">
        <f t="shared" si="32"/>
        <v>N/A</v>
      </c>
      <c r="E181" s="47">
        <v>560.36115108000001</v>
      </c>
      <c r="F181" s="44" t="str">
        <f t="shared" si="33"/>
        <v>N/A</v>
      </c>
      <c r="G181" s="47">
        <v>517.07763158</v>
      </c>
      <c r="H181" s="44" t="str">
        <f t="shared" si="34"/>
        <v>N/A</v>
      </c>
      <c r="I181" s="12">
        <v>55.38</v>
      </c>
      <c r="J181" s="12">
        <v>-7.72</v>
      </c>
      <c r="K181" s="45" t="s">
        <v>736</v>
      </c>
      <c r="L181" s="9" t="str">
        <f t="shared" si="35"/>
        <v>Yes</v>
      </c>
    </row>
    <row r="182" spans="1:12" ht="25.5" x14ac:dyDescent="0.2">
      <c r="A182" s="46" t="s">
        <v>1372</v>
      </c>
      <c r="B182" s="35" t="s">
        <v>213</v>
      </c>
      <c r="C182" s="47">
        <v>0</v>
      </c>
      <c r="D182" s="44" t="str">
        <f t="shared" si="32"/>
        <v>N/A</v>
      </c>
      <c r="E182" s="47">
        <v>0</v>
      </c>
      <c r="F182" s="44" t="str">
        <f t="shared" si="33"/>
        <v>N/A</v>
      </c>
      <c r="G182" s="47">
        <v>0</v>
      </c>
      <c r="H182" s="44" t="str">
        <f t="shared" si="34"/>
        <v>N/A</v>
      </c>
      <c r="I182" s="12" t="s">
        <v>1745</v>
      </c>
      <c r="J182" s="12" t="s">
        <v>1745</v>
      </c>
      <c r="K182" s="45" t="s">
        <v>736</v>
      </c>
      <c r="L182" s="9" t="str">
        <f t="shared" si="35"/>
        <v>N/A</v>
      </c>
    </row>
    <row r="183" spans="1:12" x14ac:dyDescent="0.2">
      <c r="A183" s="46" t="s">
        <v>516</v>
      </c>
      <c r="B183" s="35" t="s">
        <v>213</v>
      </c>
      <c r="C183" s="36">
        <v>0</v>
      </c>
      <c r="D183" s="44" t="str">
        <f t="shared" si="32"/>
        <v>N/A</v>
      </c>
      <c r="E183" s="36">
        <v>0</v>
      </c>
      <c r="F183" s="44" t="str">
        <f t="shared" si="33"/>
        <v>N/A</v>
      </c>
      <c r="G183" s="36">
        <v>0</v>
      </c>
      <c r="H183" s="44" t="str">
        <f t="shared" si="34"/>
        <v>N/A</v>
      </c>
      <c r="I183" s="12" t="s">
        <v>1745</v>
      </c>
      <c r="J183" s="12" t="s">
        <v>1745</v>
      </c>
      <c r="K183" s="45" t="s">
        <v>736</v>
      </c>
      <c r="L183" s="9" t="str">
        <f t="shared" si="35"/>
        <v>N/A</v>
      </c>
    </row>
    <row r="184" spans="1:12" ht="25.5" x14ac:dyDescent="0.2">
      <c r="A184" s="46" t="s">
        <v>1373</v>
      </c>
      <c r="B184" s="35" t="s">
        <v>213</v>
      </c>
      <c r="C184" s="47" t="s">
        <v>1745</v>
      </c>
      <c r="D184" s="44" t="str">
        <f t="shared" si="32"/>
        <v>N/A</v>
      </c>
      <c r="E184" s="47" t="s">
        <v>1745</v>
      </c>
      <c r="F184" s="44" t="str">
        <f t="shared" si="33"/>
        <v>N/A</v>
      </c>
      <c r="G184" s="47" t="s">
        <v>1745</v>
      </c>
      <c r="H184" s="44" t="str">
        <f t="shared" si="34"/>
        <v>N/A</v>
      </c>
      <c r="I184" s="12" t="s">
        <v>1745</v>
      </c>
      <c r="J184" s="12" t="s">
        <v>1745</v>
      </c>
      <c r="K184" s="45" t="s">
        <v>736</v>
      </c>
      <c r="L184" s="9" t="str">
        <f t="shared" si="35"/>
        <v>N/A</v>
      </c>
    </row>
    <row r="185" spans="1:12" ht="25.5" x14ac:dyDescent="0.2">
      <c r="A185" s="46" t="s">
        <v>1374</v>
      </c>
      <c r="B185" s="35" t="s">
        <v>213</v>
      </c>
      <c r="C185" s="47">
        <v>41362045</v>
      </c>
      <c r="D185" s="44" t="str">
        <f t="shared" si="32"/>
        <v>N/A</v>
      </c>
      <c r="E185" s="47">
        <v>12121196</v>
      </c>
      <c r="F185" s="44" t="str">
        <f t="shared" si="33"/>
        <v>N/A</v>
      </c>
      <c r="G185" s="47">
        <v>13202503</v>
      </c>
      <c r="H185" s="44" t="str">
        <f t="shared" si="34"/>
        <v>N/A</v>
      </c>
      <c r="I185" s="12">
        <v>-70.7</v>
      </c>
      <c r="J185" s="12">
        <v>8.9209999999999994</v>
      </c>
      <c r="K185" s="45" t="s">
        <v>736</v>
      </c>
      <c r="L185" s="9" t="str">
        <f t="shared" si="35"/>
        <v>Yes</v>
      </c>
    </row>
    <row r="186" spans="1:12" ht="25.5" x14ac:dyDescent="0.2">
      <c r="A186" s="46" t="s">
        <v>517</v>
      </c>
      <c r="B186" s="35" t="s">
        <v>213</v>
      </c>
      <c r="C186" s="36">
        <v>3237</v>
      </c>
      <c r="D186" s="44" t="str">
        <f t="shared" si="32"/>
        <v>N/A</v>
      </c>
      <c r="E186" s="36">
        <v>1068</v>
      </c>
      <c r="F186" s="44" t="str">
        <f t="shared" si="33"/>
        <v>N/A</v>
      </c>
      <c r="G186" s="36">
        <v>1042</v>
      </c>
      <c r="H186" s="44" t="str">
        <f t="shared" si="34"/>
        <v>N/A</v>
      </c>
      <c r="I186" s="12">
        <v>-67</v>
      </c>
      <c r="J186" s="12">
        <v>-2.4300000000000002</v>
      </c>
      <c r="K186" s="45" t="s">
        <v>736</v>
      </c>
      <c r="L186" s="9" t="str">
        <f t="shared" si="35"/>
        <v>Yes</v>
      </c>
    </row>
    <row r="187" spans="1:12" ht="25.5" x14ac:dyDescent="0.2">
      <c r="A187" s="46" t="s">
        <v>1375</v>
      </c>
      <c r="B187" s="35" t="s">
        <v>213</v>
      </c>
      <c r="C187" s="47">
        <v>12777.894656</v>
      </c>
      <c r="D187" s="44" t="str">
        <f t="shared" si="32"/>
        <v>N/A</v>
      </c>
      <c r="E187" s="47">
        <v>11349.434456999999</v>
      </c>
      <c r="F187" s="44" t="str">
        <f t="shared" si="33"/>
        <v>N/A</v>
      </c>
      <c r="G187" s="47">
        <v>12670.348368999999</v>
      </c>
      <c r="H187" s="44" t="str">
        <f t="shared" si="34"/>
        <v>N/A</v>
      </c>
      <c r="I187" s="12">
        <v>-11.2</v>
      </c>
      <c r="J187" s="12">
        <v>11.64</v>
      </c>
      <c r="K187" s="45" t="s">
        <v>736</v>
      </c>
      <c r="L187" s="9" t="str">
        <f t="shared" si="35"/>
        <v>Yes</v>
      </c>
    </row>
    <row r="188" spans="1:12" x14ac:dyDescent="0.2">
      <c r="A188" s="4" t="s">
        <v>1376</v>
      </c>
      <c r="B188" s="35" t="s">
        <v>213</v>
      </c>
      <c r="C188" s="47">
        <v>60976867</v>
      </c>
      <c r="D188" s="44" t="str">
        <f t="shared" ref="D188:D203" si="36">IF($B188="N/A","N/A",IF(C188&gt;10,"No",IF(C188&lt;-10,"No","Yes")))</f>
        <v>N/A</v>
      </c>
      <c r="E188" s="47">
        <v>14612379</v>
      </c>
      <c r="F188" s="44" t="str">
        <f t="shared" ref="F188:F203" si="37">IF($B188="N/A","N/A",IF(E188&gt;10,"No",IF(E188&lt;-10,"No","Yes")))</f>
        <v>N/A</v>
      </c>
      <c r="G188" s="47">
        <v>15319798</v>
      </c>
      <c r="H188" s="44" t="str">
        <f t="shared" ref="H188:H203" si="38">IF($B188="N/A","N/A",IF(G188&gt;10,"No",IF(G188&lt;-10,"No","Yes")))</f>
        <v>N/A</v>
      </c>
      <c r="I188" s="12">
        <v>-76</v>
      </c>
      <c r="J188" s="12">
        <v>4.8410000000000002</v>
      </c>
      <c r="K188" s="45" t="s">
        <v>736</v>
      </c>
      <c r="L188" s="9" t="str">
        <f t="shared" ref="L188:L203" si="39">IF(J188="Div by 0", "N/A", IF(K188="N/A","N/A", IF(J188&gt;VALUE(MID(K188,1,2)), "No", IF(J188&lt;-1*VALUE(MID(K188,1,2)), "No", "Yes"))))</f>
        <v>Yes</v>
      </c>
    </row>
    <row r="189" spans="1:12" x14ac:dyDescent="0.2">
      <c r="A189" s="4" t="s">
        <v>1473</v>
      </c>
      <c r="B189" s="35" t="s">
        <v>213</v>
      </c>
      <c r="C189" s="36">
        <v>5930</v>
      </c>
      <c r="D189" s="44" t="str">
        <f t="shared" si="36"/>
        <v>N/A</v>
      </c>
      <c r="E189" s="36">
        <v>1379</v>
      </c>
      <c r="F189" s="44" t="str">
        <f t="shared" si="37"/>
        <v>N/A</v>
      </c>
      <c r="G189" s="36">
        <v>1304</v>
      </c>
      <c r="H189" s="44" t="str">
        <f t="shared" si="38"/>
        <v>N/A</v>
      </c>
      <c r="I189" s="12">
        <v>-76.7</v>
      </c>
      <c r="J189" s="12">
        <v>-5.44</v>
      </c>
      <c r="K189" s="45" t="s">
        <v>736</v>
      </c>
      <c r="L189" s="9" t="str">
        <f t="shared" si="39"/>
        <v>Yes</v>
      </c>
    </row>
    <row r="190" spans="1:12" x14ac:dyDescent="0.2">
      <c r="A190" s="4" t="s">
        <v>1474</v>
      </c>
      <c r="B190" s="35" t="s">
        <v>213</v>
      </c>
      <c r="C190" s="47">
        <v>10282.776897</v>
      </c>
      <c r="D190" s="44" t="str">
        <f t="shared" si="36"/>
        <v>N/A</v>
      </c>
      <c r="E190" s="47">
        <v>10596.358956</v>
      </c>
      <c r="F190" s="44" t="str">
        <f t="shared" si="37"/>
        <v>N/A</v>
      </c>
      <c r="G190" s="47">
        <v>11748.31135</v>
      </c>
      <c r="H190" s="44" t="str">
        <f t="shared" si="38"/>
        <v>N/A</v>
      </c>
      <c r="I190" s="12">
        <v>3.05</v>
      </c>
      <c r="J190" s="12">
        <v>10.87</v>
      </c>
      <c r="K190" s="45" t="s">
        <v>736</v>
      </c>
      <c r="L190" s="9" t="str">
        <f t="shared" si="39"/>
        <v>Yes</v>
      </c>
    </row>
    <row r="191" spans="1:12" x14ac:dyDescent="0.2">
      <c r="A191" s="4" t="s">
        <v>1475</v>
      </c>
      <c r="B191" s="35" t="s">
        <v>213</v>
      </c>
      <c r="C191" s="47">
        <v>7079.2362279999998</v>
      </c>
      <c r="D191" s="44" t="str">
        <f t="shared" si="36"/>
        <v>N/A</v>
      </c>
      <c r="E191" s="47">
        <v>5796.3174970999999</v>
      </c>
      <c r="F191" s="44" t="str">
        <f t="shared" si="37"/>
        <v>N/A</v>
      </c>
      <c r="G191" s="47">
        <v>6109.5926829</v>
      </c>
      <c r="H191" s="44" t="str">
        <f t="shared" si="38"/>
        <v>N/A</v>
      </c>
      <c r="I191" s="12">
        <v>-18.100000000000001</v>
      </c>
      <c r="J191" s="12">
        <v>5.4050000000000002</v>
      </c>
      <c r="K191" s="45" t="s">
        <v>736</v>
      </c>
      <c r="L191" s="9" t="str">
        <f t="shared" si="39"/>
        <v>Yes</v>
      </c>
    </row>
    <row r="192" spans="1:12" x14ac:dyDescent="0.2">
      <c r="A192" s="4" t="s">
        <v>1476</v>
      </c>
      <c r="B192" s="35" t="s">
        <v>213</v>
      </c>
      <c r="C192" s="47">
        <v>17950.166287</v>
      </c>
      <c r="D192" s="44" t="str">
        <f t="shared" si="36"/>
        <v>N/A</v>
      </c>
      <c r="E192" s="47">
        <v>19367.378819000001</v>
      </c>
      <c r="F192" s="44" t="str">
        <f t="shared" si="37"/>
        <v>N/A</v>
      </c>
      <c r="G192" s="47">
        <v>22421.492341000001</v>
      </c>
      <c r="H192" s="44" t="str">
        <f t="shared" si="38"/>
        <v>N/A</v>
      </c>
      <c r="I192" s="12">
        <v>7.8949999999999996</v>
      </c>
      <c r="J192" s="12">
        <v>15.77</v>
      </c>
      <c r="K192" s="45" t="s">
        <v>736</v>
      </c>
      <c r="L192" s="9" t="str">
        <f t="shared" si="39"/>
        <v>Yes</v>
      </c>
    </row>
    <row r="193" spans="1:12" x14ac:dyDescent="0.2">
      <c r="A193" s="46" t="s">
        <v>1477</v>
      </c>
      <c r="B193" s="35" t="s">
        <v>213</v>
      </c>
      <c r="C193" s="9">
        <v>10.330830473000001</v>
      </c>
      <c r="D193" s="44" t="str">
        <f t="shared" si="36"/>
        <v>N/A</v>
      </c>
      <c r="E193" s="9">
        <v>3.1598001925000001</v>
      </c>
      <c r="F193" s="44" t="str">
        <f t="shared" si="37"/>
        <v>N/A</v>
      </c>
      <c r="G193" s="9">
        <v>3.0777945618999998</v>
      </c>
      <c r="H193" s="44" t="str">
        <f t="shared" si="38"/>
        <v>N/A</v>
      </c>
      <c r="I193" s="12">
        <v>-69.400000000000006</v>
      </c>
      <c r="J193" s="12">
        <v>-2.6</v>
      </c>
      <c r="K193" s="45" t="s">
        <v>736</v>
      </c>
      <c r="L193" s="9" t="str">
        <f t="shared" si="39"/>
        <v>Yes</v>
      </c>
    </row>
    <row r="194" spans="1:12" x14ac:dyDescent="0.2">
      <c r="A194" s="46" t="s">
        <v>1478</v>
      </c>
      <c r="B194" s="35" t="s">
        <v>213</v>
      </c>
      <c r="C194" s="9">
        <v>10.160584654999999</v>
      </c>
      <c r="D194" s="44" t="str">
        <f t="shared" si="36"/>
        <v>N/A</v>
      </c>
      <c r="E194" s="9">
        <v>2.6274127747999998</v>
      </c>
      <c r="F194" s="44" t="str">
        <f t="shared" si="37"/>
        <v>N/A</v>
      </c>
      <c r="G194" s="9">
        <v>2.5664298457000001</v>
      </c>
      <c r="H194" s="44" t="str">
        <f t="shared" si="38"/>
        <v>N/A</v>
      </c>
      <c r="I194" s="12">
        <v>-74.099999999999994</v>
      </c>
      <c r="J194" s="12">
        <v>-2.3199999999999998</v>
      </c>
      <c r="K194" s="45" t="s">
        <v>736</v>
      </c>
      <c r="L194" s="9" t="str">
        <f t="shared" si="39"/>
        <v>Yes</v>
      </c>
    </row>
    <row r="195" spans="1:12" x14ac:dyDescent="0.2">
      <c r="A195" s="46" t="s">
        <v>1479</v>
      </c>
      <c r="B195" s="35" t="s">
        <v>213</v>
      </c>
      <c r="C195" s="9">
        <v>11.706666667</v>
      </c>
      <c r="D195" s="44" t="str">
        <f t="shared" si="36"/>
        <v>N/A</v>
      </c>
      <c r="E195" s="9">
        <v>5.1919213281000003</v>
      </c>
      <c r="F195" s="44" t="str">
        <f t="shared" si="37"/>
        <v>N/A</v>
      </c>
      <c r="G195" s="9">
        <v>5.0021891418999997</v>
      </c>
      <c r="H195" s="44" t="str">
        <f t="shared" si="38"/>
        <v>N/A</v>
      </c>
      <c r="I195" s="12">
        <v>-55.6</v>
      </c>
      <c r="J195" s="12">
        <v>-3.65</v>
      </c>
      <c r="K195" s="45" t="s">
        <v>736</v>
      </c>
      <c r="L195" s="9" t="str">
        <f t="shared" si="39"/>
        <v>Yes</v>
      </c>
    </row>
    <row r="196" spans="1:12" ht="25.5" x14ac:dyDescent="0.2">
      <c r="A196" s="4" t="s">
        <v>1388</v>
      </c>
      <c r="B196" s="35" t="s">
        <v>213</v>
      </c>
      <c r="C196" s="47">
        <v>41362045</v>
      </c>
      <c r="D196" s="44" t="str">
        <f t="shared" si="36"/>
        <v>N/A</v>
      </c>
      <c r="E196" s="47">
        <v>12121196</v>
      </c>
      <c r="F196" s="44" t="str">
        <f t="shared" si="37"/>
        <v>N/A</v>
      </c>
      <c r="G196" s="47">
        <v>13202503</v>
      </c>
      <c r="H196" s="44" t="str">
        <f t="shared" si="38"/>
        <v>N/A</v>
      </c>
      <c r="I196" s="12">
        <v>-70.7</v>
      </c>
      <c r="J196" s="12">
        <v>8.9209999999999994</v>
      </c>
      <c r="K196" s="45" t="s">
        <v>736</v>
      </c>
      <c r="L196" s="9" t="str">
        <f t="shared" si="39"/>
        <v>Yes</v>
      </c>
    </row>
    <row r="197" spans="1:12" x14ac:dyDescent="0.2">
      <c r="A197" s="4" t="s">
        <v>1480</v>
      </c>
      <c r="B197" s="35" t="s">
        <v>213</v>
      </c>
      <c r="C197" s="36">
        <v>3237</v>
      </c>
      <c r="D197" s="44" t="str">
        <f t="shared" si="36"/>
        <v>N/A</v>
      </c>
      <c r="E197" s="36">
        <v>1068</v>
      </c>
      <c r="F197" s="44" t="str">
        <f t="shared" si="37"/>
        <v>N/A</v>
      </c>
      <c r="G197" s="36">
        <v>1042</v>
      </c>
      <c r="H197" s="44" t="str">
        <f t="shared" si="38"/>
        <v>N/A</v>
      </c>
      <c r="I197" s="12">
        <v>-67</v>
      </c>
      <c r="J197" s="12">
        <v>-2.4300000000000002</v>
      </c>
      <c r="K197" s="45" t="s">
        <v>736</v>
      </c>
      <c r="L197" s="9" t="str">
        <f t="shared" si="39"/>
        <v>Yes</v>
      </c>
    </row>
    <row r="198" spans="1:12" ht="25.5" x14ac:dyDescent="0.2">
      <c r="A198" s="4" t="s">
        <v>1481</v>
      </c>
      <c r="B198" s="35" t="s">
        <v>213</v>
      </c>
      <c r="C198" s="47">
        <v>12777.894656</v>
      </c>
      <c r="D198" s="44" t="str">
        <f t="shared" si="36"/>
        <v>N/A</v>
      </c>
      <c r="E198" s="47">
        <v>11349.434456999999</v>
      </c>
      <c r="F198" s="44" t="str">
        <f t="shared" si="37"/>
        <v>N/A</v>
      </c>
      <c r="G198" s="47">
        <v>12670.348368999999</v>
      </c>
      <c r="H198" s="44" t="str">
        <f t="shared" si="38"/>
        <v>N/A</v>
      </c>
      <c r="I198" s="12">
        <v>-11.2</v>
      </c>
      <c r="J198" s="12">
        <v>11.64</v>
      </c>
      <c r="K198" s="45" t="s">
        <v>736</v>
      </c>
      <c r="L198" s="9" t="str">
        <f t="shared" si="39"/>
        <v>Yes</v>
      </c>
    </row>
    <row r="199" spans="1:12" ht="25.5" x14ac:dyDescent="0.2">
      <c r="A199" s="4" t="s">
        <v>1482</v>
      </c>
      <c r="B199" s="35" t="s">
        <v>213</v>
      </c>
      <c r="C199" s="47">
        <v>7195.7391477000001</v>
      </c>
      <c r="D199" s="44" t="str">
        <f t="shared" si="36"/>
        <v>N/A</v>
      </c>
      <c r="E199" s="47">
        <v>5453.6819407000003</v>
      </c>
      <c r="F199" s="44" t="str">
        <f t="shared" si="37"/>
        <v>N/A</v>
      </c>
      <c r="G199" s="47">
        <v>5813.1881051</v>
      </c>
      <c r="H199" s="44" t="str">
        <f t="shared" si="38"/>
        <v>N/A</v>
      </c>
      <c r="I199" s="12">
        <v>-24.2</v>
      </c>
      <c r="J199" s="12">
        <v>6.5919999999999996</v>
      </c>
      <c r="K199" s="45" t="s">
        <v>736</v>
      </c>
      <c r="L199" s="9" t="str">
        <f t="shared" si="39"/>
        <v>Yes</v>
      </c>
    </row>
    <row r="200" spans="1:12" ht="25.5" x14ac:dyDescent="0.2">
      <c r="A200" s="4" t="s">
        <v>1483</v>
      </c>
      <c r="B200" s="35" t="s">
        <v>213</v>
      </c>
      <c r="C200" s="47">
        <v>32084.771349999999</v>
      </c>
      <c r="D200" s="44" t="str">
        <f t="shared" si="36"/>
        <v>N/A</v>
      </c>
      <c r="E200" s="47">
        <v>24768.601226999999</v>
      </c>
      <c r="F200" s="44" t="str">
        <f t="shared" si="37"/>
        <v>N/A</v>
      </c>
      <c r="G200" s="47">
        <v>28211.811912000001</v>
      </c>
      <c r="H200" s="44" t="str">
        <f t="shared" si="38"/>
        <v>N/A</v>
      </c>
      <c r="I200" s="12">
        <v>-22.8</v>
      </c>
      <c r="J200" s="12">
        <v>13.9</v>
      </c>
      <c r="K200" s="45" t="s">
        <v>736</v>
      </c>
      <c r="L200" s="9" t="str">
        <f t="shared" si="39"/>
        <v>Yes</v>
      </c>
    </row>
    <row r="201" spans="1:12" ht="25.5" x14ac:dyDescent="0.2">
      <c r="A201" s="4" t="s">
        <v>1484</v>
      </c>
      <c r="B201" s="35" t="s">
        <v>213</v>
      </c>
      <c r="C201" s="9">
        <v>5.6392745771000001</v>
      </c>
      <c r="D201" s="44" t="str">
        <f t="shared" si="36"/>
        <v>N/A</v>
      </c>
      <c r="E201" s="9">
        <v>2.4471839054000002</v>
      </c>
      <c r="F201" s="44" t="str">
        <f t="shared" si="37"/>
        <v>N/A</v>
      </c>
      <c r="G201" s="9">
        <v>2.4594033233000001</v>
      </c>
      <c r="H201" s="44" t="str">
        <f t="shared" si="38"/>
        <v>N/A</v>
      </c>
      <c r="I201" s="12">
        <v>-56.6</v>
      </c>
      <c r="J201" s="12">
        <v>0.49930000000000002</v>
      </c>
      <c r="K201" s="45" t="s">
        <v>736</v>
      </c>
      <c r="L201" s="9" t="str">
        <f t="shared" si="39"/>
        <v>Yes</v>
      </c>
    </row>
    <row r="202" spans="1:12" ht="25.5" x14ac:dyDescent="0.2">
      <c r="A202" s="4" t="s">
        <v>1485</v>
      </c>
      <c r="B202" s="35" t="s">
        <v>213</v>
      </c>
      <c r="C202" s="9">
        <v>6.1374135360000004</v>
      </c>
      <c r="D202" s="44" t="str">
        <f t="shared" si="36"/>
        <v>N/A</v>
      </c>
      <c r="E202" s="9">
        <v>2.2590269744000002</v>
      </c>
      <c r="F202" s="44" t="str">
        <f t="shared" si="37"/>
        <v>N/A</v>
      </c>
      <c r="G202" s="9">
        <v>2.2628399736999998</v>
      </c>
      <c r="H202" s="44" t="str">
        <f t="shared" si="38"/>
        <v>N/A</v>
      </c>
      <c r="I202" s="12">
        <v>-63.2</v>
      </c>
      <c r="J202" s="12">
        <v>0.16880000000000001</v>
      </c>
      <c r="K202" s="45" t="s">
        <v>736</v>
      </c>
      <c r="L202" s="9" t="str">
        <f t="shared" si="39"/>
        <v>Yes</v>
      </c>
    </row>
    <row r="203" spans="1:12" ht="25.5" x14ac:dyDescent="0.2">
      <c r="A203" s="4" t="s">
        <v>1486</v>
      </c>
      <c r="B203" s="35" t="s">
        <v>213</v>
      </c>
      <c r="C203" s="9">
        <v>4.84</v>
      </c>
      <c r="D203" s="44" t="str">
        <f t="shared" si="36"/>
        <v>N/A</v>
      </c>
      <c r="E203" s="9">
        <v>3.4471819816</v>
      </c>
      <c r="F203" s="44" t="str">
        <f t="shared" si="37"/>
        <v>N/A</v>
      </c>
      <c r="G203" s="9">
        <v>3.4916812609000001</v>
      </c>
      <c r="H203" s="44" t="str">
        <f t="shared" si="38"/>
        <v>N/A</v>
      </c>
      <c r="I203" s="12">
        <v>-28.8</v>
      </c>
      <c r="J203" s="12">
        <v>1.2909999999999999</v>
      </c>
      <c r="K203" s="45" t="s">
        <v>736</v>
      </c>
      <c r="L203" s="9" t="str">
        <f t="shared" si="39"/>
        <v>Yes</v>
      </c>
    </row>
    <row r="204" spans="1:12" x14ac:dyDescent="0.2">
      <c r="A204" s="164" t="s">
        <v>1633</v>
      </c>
      <c r="B204" s="165"/>
      <c r="C204" s="165"/>
      <c r="D204" s="165"/>
      <c r="E204" s="165"/>
      <c r="F204" s="165"/>
      <c r="G204" s="165"/>
      <c r="H204" s="165"/>
      <c r="I204" s="165"/>
      <c r="J204" s="165"/>
      <c r="K204" s="165"/>
      <c r="L204" s="166"/>
    </row>
    <row r="205" spans="1:12" x14ac:dyDescent="0.2">
      <c r="A205" s="156" t="s">
        <v>1631</v>
      </c>
      <c r="B205" s="157"/>
      <c r="C205" s="157"/>
      <c r="D205" s="157"/>
      <c r="E205" s="157"/>
      <c r="F205" s="157"/>
      <c r="G205" s="157"/>
      <c r="H205" s="157"/>
      <c r="I205" s="157"/>
      <c r="J205" s="157"/>
      <c r="K205" s="157"/>
      <c r="L205" s="158"/>
    </row>
    <row r="206" spans="1:12" s="21" customFormat="1" x14ac:dyDescent="0.2">
      <c r="A206" s="159" t="s">
        <v>1732</v>
      </c>
      <c r="B206" s="159"/>
      <c r="C206" s="159"/>
      <c r="D206" s="159"/>
      <c r="E206" s="159"/>
      <c r="F206" s="159"/>
      <c r="G206" s="159"/>
      <c r="H206" s="159"/>
      <c r="I206" s="159"/>
      <c r="J206" s="159"/>
      <c r="K206" s="159"/>
      <c r="L206" s="160"/>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19" activePane="bottomRight" state="frozen"/>
      <selection activeCell="A39" sqref="A39"/>
      <selection pane="topRight" activeCell="A39" sqref="A39"/>
      <selection pane="bottomLeft" activeCell="A39" sqref="A39"/>
      <selection pane="bottomRight" activeCell="A39" sqref="A39"/>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7" t="s">
        <v>1726</v>
      </c>
      <c r="B1" s="148"/>
      <c r="C1" s="148"/>
      <c r="D1" s="148"/>
      <c r="E1" s="148"/>
      <c r="F1" s="148"/>
      <c r="G1" s="148"/>
      <c r="H1" s="148"/>
      <c r="I1" s="148"/>
      <c r="J1" s="148"/>
      <c r="K1" s="148"/>
      <c r="L1" s="149"/>
    </row>
    <row r="2" spans="1:12" s="21" customFormat="1" ht="50.25" customHeight="1" x14ac:dyDescent="0.2">
      <c r="A2" s="170" t="s">
        <v>1596</v>
      </c>
      <c r="B2" s="171"/>
      <c r="C2" s="171"/>
      <c r="D2" s="171"/>
      <c r="E2" s="171"/>
      <c r="F2" s="171"/>
      <c r="G2" s="171"/>
      <c r="H2" s="171"/>
      <c r="I2" s="171"/>
      <c r="J2" s="171"/>
      <c r="K2" s="171"/>
      <c r="L2" s="172"/>
    </row>
    <row r="3" spans="1:12" s="21" customFormat="1" x14ac:dyDescent="0.2">
      <c r="A3" s="153" t="s">
        <v>1744</v>
      </c>
      <c r="B3" s="154"/>
      <c r="C3" s="154"/>
      <c r="D3" s="154"/>
      <c r="E3" s="154"/>
      <c r="F3" s="154"/>
      <c r="G3" s="154"/>
      <c r="H3" s="154"/>
      <c r="I3" s="154"/>
      <c r="J3" s="154"/>
      <c r="K3" s="154"/>
      <c r="L3" s="155"/>
    </row>
    <row r="4" spans="1:12" s="21" customFormat="1" x14ac:dyDescent="0.2">
      <c r="A4" s="167" t="s">
        <v>648</v>
      </c>
      <c r="B4" s="168"/>
      <c r="C4" s="168"/>
      <c r="D4" s="168"/>
      <c r="E4" s="168"/>
      <c r="F4" s="168"/>
      <c r="G4" s="168"/>
      <c r="H4" s="168"/>
      <c r="I4" s="168"/>
      <c r="J4" s="168"/>
      <c r="K4" s="168"/>
      <c r="L4" s="169"/>
    </row>
    <row r="5" spans="1:12" ht="51" x14ac:dyDescent="0.2">
      <c r="A5" s="39" t="s">
        <v>11</v>
      </c>
      <c r="B5" s="23" t="s">
        <v>212</v>
      </c>
      <c r="C5" s="23" t="s">
        <v>649</v>
      </c>
      <c r="D5" s="23" t="s">
        <v>1724</v>
      </c>
      <c r="E5" s="23" t="s">
        <v>1694</v>
      </c>
      <c r="F5" s="23" t="s">
        <v>1721</v>
      </c>
      <c r="G5" s="23" t="s">
        <v>1718</v>
      </c>
      <c r="H5" s="23" t="s">
        <v>1719</v>
      </c>
      <c r="I5" s="40" t="s">
        <v>1725</v>
      </c>
      <c r="J5" s="40" t="s">
        <v>1722</v>
      </c>
      <c r="K5" s="41" t="s">
        <v>741</v>
      </c>
      <c r="L5" s="42" t="s">
        <v>740</v>
      </c>
    </row>
    <row r="6" spans="1:12" x14ac:dyDescent="0.2">
      <c r="A6" s="3" t="s">
        <v>9</v>
      </c>
      <c r="B6" s="35" t="s">
        <v>213</v>
      </c>
      <c r="C6" s="36">
        <v>198645</v>
      </c>
      <c r="D6" s="44" t="str">
        <f>IF($B6="N/A","N/A",IF(C6&gt;10,"No",IF(C6&lt;-10,"No","Yes")))</f>
        <v>N/A</v>
      </c>
      <c r="E6" s="36">
        <v>180592</v>
      </c>
      <c r="F6" s="44" t="str">
        <f>IF($B6="N/A","N/A",IF(E6&gt;10,"No",IF(E6&lt;-10,"No","Yes")))</f>
        <v>N/A</v>
      </c>
      <c r="G6" s="36">
        <v>170502</v>
      </c>
      <c r="H6" s="44" t="str">
        <f>IF($B6="N/A","N/A",IF(G6&gt;10,"No",IF(G6&lt;-10,"No","Yes")))</f>
        <v>N/A</v>
      </c>
      <c r="I6" s="12">
        <v>-9.09</v>
      </c>
      <c r="J6" s="12">
        <v>-5.59</v>
      </c>
      <c r="K6" s="45" t="s">
        <v>736</v>
      </c>
      <c r="L6" s="9" t="str">
        <f t="shared" ref="L6:L46" si="0">IF(J6="Div by 0", "N/A", IF(K6="N/A","N/A", IF(J6&gt;VALUE(MID(K6,1,2)), "No", IF(J6&lt;-1*VALUE(MID(K6,1,2)), "No", "Yes"))))</f>
        <v>Yes</v>
      </c>
    </row>
    <row r="7" spans="1:12" x14ac:dyDescent="0.2">
      <c r="A7" s="46" t="s">
        <v>10</v>
      </c>
      <c r="B7" s="35" t="s">
        <v>213</v>
      </c>
      <c r="C7" s="36">
        <v>122482</v>
      </c>
      <c r="D7" s="44" t="str">
        <f>IF($B7="N/A","N/A",IF(C7&gt;10,"No",IF(C7&lt;-10,"No","Yes")))</f>
        <v>N/A</v>
      </c>
      <c r="E7" s="36">
        <v>121387</v>
      </c>
      <c r="F7" s="44" t="str">
        <f>IF($B7="N/A","N/A",IF(E7&gt;10,"No",IF(E7&lt;-10,"No","Yes")))</f>
        <v>N/A</v>
      </c>
      <c r="G7" s="36">
        <v>115213</v>
      </c>
      <c r="H7" s="44" t="str">
        <f>IF($B7="N/A","N/A",IF(G7&gt;10,"No",IF(G7&lt;-10,"No","Yes")))</f>
        <v>N/A</v>
      </c>
      <c r="I7" s="12">
        <v>-0.89400000000000002</v>
      </c>
      <c r="J7" s="12">
        <v>-5.09</v>
      </c>
      <c r="K7" s="45" t="s">
        <v>736</v>
      </c>
      <c r="L7" s="9" t="str">
        <f t="shared" si="0"/>
        <v>Yes</v>
      </c>
    </row>
    <row r="8" spans="1:12" x14ac:dyDescent="0.2">
      <c r="A8" s="46" t="s">
        <v>91</v>
      </c>
      <c r="B8" s="9" t="s">
        <v>297</v>
      </c>
      <c r="C8" s="8">
        <v>61.658737950000003</v>
      </c>
      <c r="D8" s="44" t="str">
        <f>IF($B8="N/A","N/A",IF(C8&gt;90,"No",IF(C8&lt;65,"No","Yes")))</f>
        <v>No</v>
      </c>
      <c r="E8" s="8">
        <v>67.216155753999999</v>
      </c>
      <c r="F8" s="44" t="str">
        <f>IF($B8="N/A","N/A",IF(E8&gt;90,"No",IF(E8&lt;65,"No","Yes")))</f>
        <v>Yes</v>
      </c>
      <c r="G8" s="8">
        <v>67.572814394999995</v>
      </c>
      <c r="H8" s="44" t="str">
        <f>IF($B8="N/A","N/A",IF(G8&gt;90,"No",IF(G8&lt;65,"No","Yes")))</f>
        <v>Yes</v>
      </c>
      <c r="I8" s="12">
        <v>9.0129999999999999</v>
      </c>
      <c r="J8" s="12">
        <v>0.53059999999999996</v>
      </c>
      <c r="K8" s="45" t="s">
        <v>736</v>
      </c>
      <c r="L8" s="9" t="str">
        <f t="shared" si="0"/>
        <v>Yes</v>
      </c>
    </row>
    <row r="9" spans="1:12" x14ac:dyDescent="0.2">
      <c r="A9" s="46" t="s">
        <v>92</v>
      </c>
      <c r="B9" s="9" t="s">
        <v>298</v>
      </c>
      <c r="C9" s="8">
        <v>89.689255818999996</v>
      </c>
      <c r="D9" s="44" t="str">
        <f>IF($B9="N/A","N/A",IF(C9&gt;100,"No",IF(C9&lt;90,"No","Yes")))</f>
        <v>No</v>
      </c>
      <c r="E9" s="8">
        <v>91.220039236999995</v>
      </c>
      <c r="F9" s="44" t="str">
        <f>IF($B9="N/A","N/A",IF(E9&gt;100,"No",IF(E9&lt;90,"No","Yes")))</f>
        <v>Yes</v>
      </c>
      <c r="G9" s="8">
        <v>91.269864583</v>
      </c>
      <c r="H9" s="44" t="str">
        <f>IF($B9="N/A","N/A",IF(G9&gt;100,"No",IF(G9&lt;90,"No","Yes")))</f>
        <v>Yes</v>
      </c>
      <c r="I9" s="12">
        <v>1.7070000000000001</v>
      </c>
      <c r="J9" s="12">
        <v>5.4600000000000003E-2</v>
      </c>
      <c r="K9" s="45" t="s">
        <v>736</v>
      </c>
      <c r="L9" s="9" t="str">
        <f t="shared" si="0"/>
        <v>Yes</v>
      </c>
    </row>
    <row r="10" spans="1:12" x14ac:dyDescent="0.2">
      <c r="A10" s="46" t="s">
        <v>93</v>
      </c>
      <c r="B10" s="9" t="s">
        <v>299</v>
      </c>
      <c r="C10" s="8">
        <v>80.568241240999996</v>
      </c>
      <c r="D10" s="44" t="str">
        <f>IF($B10="N/A","N/A",IF(C10&gt;100,"No",IF(C10&lt;85,"No","Yes")))</f>
        <v>No</v>
      </c>
      <c r="E10" s="8">
        <v>80.853386491999998</v>
      </c>
      <c r="F10" s="44" t="str">
        <f>IF($B10="N/A","N/A",IF(E10&gt;100,"No",IF(E10&lt;85,"No","Yes")))</f>
        <v>No</v>
      </c>
      <c r="G10" s="8">
        <v>80.590163934000003</v>
      </c>
      <c r="H10" s="44" t="str">
        <f>IF($B10="N/A","N/A",IF(G10&gt;100,"No",IF(G10&lt;85,"No","Yes")))</f>
        <v>No</v>
      </c>
      <c r="I10" s="12">
        <v>0.35389999999999999</v>
      </c>
      <c r="J10" s="12">
        <v>-0.32600000000000001</v>
      </c>
      <c r="K10" s="45" t="s">
        <v>736</v>
      </c>
      <c r="L10" s="9" t="str">
        <f t="shared" si="0"/>
        <v>Yes</v>
      </c>
    </row>
    <row r="11" spans="1:12" x14ac:dyDescent="0.2">
      <c r="A11" s="46" t="s">
        <v>94</v>
      </c>
      <c r="B11" s="9" t="s">
        <v>300</v>
      </c>
      <c r="C11" s="8">
        <v>46.977141007999997</v>
      </c>
      <c r="D11" s="44" t="str">
        <f>IF($B11="N/A","N/A",IF(C11&gt;100,"No",IF(C11&lt;80,"No","Yes")))</f>
        <v>No</v>
      </c>
      <c r="E11" s="8">
        <v>43.352188321</v>
      </c>
      <c r="F11" s="44" t="str">
        <f>IF($B11="N/A","N/A",IF(E11&gt;100,"No",IF(E11&lt;80,"No","Yes")))</f>
        <v>No</v>
      </c>
      <c r="G11" s="8">
        <v>45.816281385000003</v>
      </c>
      <c r="H11" s="44" t="str">
        <f>IF($B11="N/A","N/A",IF(G11&gt;100,"No",IF(G11&lt;80,"No","Yes")))</f>
        <v>No</v>
      </c>
      <c r="I11" s="12">
        <v>-7.72</v>
      </c>
      <c r="J11" s="12">
        <v>5.6840000000000002</v>
      </c>
      <c r="K11" s="45" t="s">
        <v>736</v>
      </c>
      <c r="L11" s="9" t="str">
        <f t="shared" si="0"/>
        <v>Yes</v>
      </c>
    </row>
    <row r="12" spans="1:12" x14ac:dyDescent="0.2">
      <c r="A12" s="46" t="s">
        <v>95</v>
      </c>
      <c r="B12" s="9" t="s">
        <v>300</v>
      </c>
      <c r="C12" s="8">
        <v>47.955913559000003</v>
      </c>
      <c r="D12" s="44" t="str">
        <f>IF($B12="N/A","N/A",IF(C12&gt;100,"No",IF(C12&lt;80,"No","Yes")))</f>
        <v>No</v>
      </c>
      <c r="E12" s="8">
        <v>63.900702870000003</v>
      </c>
      <c r="F12" s="44" t="str">
        <f>IF($B12="N/A","N/A",IF(E12&gt;100,"No",IF(E12&lt;80,"No","Yes")))</f>
        <v>No</v>
      </c>
      <c r="G12" s="8">
        <v>64.118304957999996</v>
      </c>
      <c r="H12" s="44" t="str">
        <f>IF($B12="N/A","N/A",IF(G12&gt;100,"No",IF(G12&lt;80,"No","Yes")))</f>
        <v>No</v>
      </c>
      <c r="I12" s="12">
        <v>33.25</v>
      </c>
      <c r="J12" s="12">
        <v>0.34050000000000002</v>
      </c>
      <c r="K12" s="45" t="s">
        <v>736</v>
      </c>
      <c r="L12" s="9" t="str">
        <f t="shared" si="0"/>
        <v>Yes</v>
      </c>
    </row>
    <row r="13" spans="1:12" x14ac:dyDescent="0.2">
      <c r="A13" s="3" t="s">
        <v>96</v>
      </c>
      <c r="B13" s="35" t="s">
        <v>213</v>
      </c>
      <c r="C13" s="36">
        <v>103823.67999999999</v>
      </c>
      <c r="D13" s="44" t="str">
        <f t="shared" ref="D13:D44" si="1">IF($B13="N/A","N/A",IF(C13&gt;10,"No",IF(C13&lt;-10,"No","Yes")))</f>
        <v>N/A</v>
      </c>
      <c r="E13" s="36">
        <v>100466.4</v>
      </c>
      <c r="F13" s="44" t="str">
        <f t="shared" ref="F13:F44" si="2">IF($B13="N/A","N/A",IF(E13&gt;10,"No",IF(E13&lt;-10,"No","Yes")))</f>
        <v>N/A</v>
      </c>
      <c r="G13" s="36">
        <v>93344.9</v>
      </c>
      <c r="H13" s="44" t="str">
        <f t="shared" ref="H13:H44" si="3">IF($B13="N/A","N/A",IF(G13&gt;10,"No",IF(G13&lt;-10,"No","Yes")))</f>
        <v>N/A</v>
      </c>
      <c r="I13" s="12">
        <v>-3.23</v>
      </c>
      <c r="J13" s="12">
        <v>-7.09</v>
      </c>
      <c r="K13" s="45" t="s">
        <v>736</v>
      </c>
      <c r="L13" s="9" t="str">
        <f t="shared" si="0"/>
        <v>Yes</v>
      </c>
    </row>
    <row r="14" spans="1:12" x14ac:dyDescent="0.2">
      <c r="A14" s="3" t="s">
        <v>100</v>
      </c>
      <c r="B14" s="35" t="s">
        <v>213</v>
      </c>
      <c r="C14" s="36">
        <v>43605</v>
      </c>
      <c r="D14" s="44" t="str">
        <f t="shared" si="1"/>
        <v>N/A</v>
      </c>
      <c r="E14" s="36">
        <v>35171</v>
      </c>
      <c r="F14" s="44" t="str">
        <f t="shared" si="2"/>
        <v>N/A</v>
      </c>
      <c r="G14" s="36">
        <v>34043</v>
      </c>
      <c r="H14" s="44" t="str">
        <f t="shared" si="3"/>
        <v>N/A</v>
      </c>
      <c r="I14" s="12">
        <v>-19.3</v>
      </c>
      <c r="J14" s="12">
        <v>-3.21</v>
      </c>
      <c r="K14" s="45" t="s">
        <v>736</v>
      </c>
      <c r="L14" s="9" t="str">
        <f t="shared" si="0"/>
        <v>Yes</v>
      </c>
    </row>
    <row r="15" spans="1:12" x14ac:dyDescent="0.2">
      <c r="A15" s="3" t="s">
        <v>977</v>
      </c>
      <c r="B15" s="35" t="s">
        <v>213</v>
      </c>
      <c r="C15" s="36">
        <v>4534</v>
      </c>
      <c r="D15" s="44" t="str">
        <f t="shared" si="1"/>
        <v>N/A</v>
      </c>
      <c r="E15" s="36">
        <v>1850</v>
      </c>
      <c r="F15" s="44" t="str">
        <f t="shared" si="2"/>
        <v>N/A</v>
      </c>
      <c r="G15" s="36">
        <v>1693</v>
      </c>
      <c r="H15" s="44" t="str">
        <f t="shared" si="3"/>
        <v>N/A</v>
      </c>
      <c r="I15" s="12">
        <v>-59.2</v>
      </c>
      <c r="J15" s="12">
        <v>-8.49</v>
      </c>
      <c r="K15" s="45" t="s">
        <v>736</v>
      </c>
      <c r="L15" s="9" t="str">
        <f t="shared" si="0"/>
        <v>Yes</v>
      </c>
    </row>
    <row r="16" spans="1:12" x14ac:dyDescent="0.2">
      <c r="A16" s="3" t="s">
        <v>978</v>
      </c>
      <c r="B16" s="35" t="s">
        <v>213</v>
      </c>
      <c r="C16" s="36">
        <v>5066</v>
      </c>
      <c r="D16" s="44" t="str">
        <f t="shared" si="1"/>
        <v>N/A</v>
      </c>
      <c r="E16" s="36">
        <v>5040</v>
      </c>
      <c r="F16" s="44" t="str">
        <f t="shared" si="2"/>
        <v>N/A</v>
      </c>
      <c r="G16" s="36">
        <v>4958</v>
      </c>
      <c r="H16" s="44" t="str">
        <f t="shared" si="3"/>
        <v>N/A</v>
      </c>
      <c r="I16" s="12">
        <v>-0.51300000000000001</v>
      </c>
      <c r="J16" s="12">
        <v>-1.63</v>
      </c>
      <c r="K16" s="45" t="s">
        <v>736</v>
      </c>
      <c r="L16" s="9" t="str">
        <f t="shared" si="0"/>
        <v>Yes</v>
      </c>
    </row>
    <row r="17" spans="1:12" x14ac:dyDescent="0.2">
      <c r="A17" s="3" t="s">
        <v>979</v>
      </c>
      <c r="B17" s="35" t="s">
        <v>213</v>
      </c>
      <c r="C17" s="36">
        <v>4861</v>
      </c>
      <c r="D17" s="44" t="str">
        <f t="shared" si="1"/>
        <v>N/A</v>
      </c>
      <c r="E17" s="36">
        <v>2484</v>
      </c>
      <c r="F17" s="44" t="str">
        <f t="shared" si="2"/>
        <v>N/A</v>
      </c>
      <c r="G17" s="36">
        <v>2379</v>
      </c>
      <c r="H17" s="44" t="str">
        <f t="shared" si="3"/>
        <v>N/A</v>
      </c>
      <c r="I17" s="12">
        <v>-48.9</v>
      </c>
      <c r="J17" s="12">
        <v>-4.2300000000000004</v>
      </c>
      <c r="K17" s="45" t="s">
        <v>736</v>
      </c>
      <c r="L17" s="9" t="str">
        <f t="shared" si="0"/>
        <v>Yes</v>
      </c>
    </row>
    <row r="18" spans="1:12" x14ac:dyDescent="0.2">
      <c r="A18" s="3" t="s">
        <v>980</v>
      </c>
      <c r="B18" s="35" t="s">
        <v>213</v>
      </c>
      <c r="C18" s="36">
        <v>29144</v>
      </c>
      <c r="D18" s="44" t="str">
        <f t="shared" si="1"/>
        <v>N/A</v>
      </c>
      <c r="E18" s="36">
        <v>25797</v>
      </c>
      <c r="F18" s="44" t="str">
        <f t="shared" si="2"/>
        <v>N/A</v>
      </c>
      <c r="G18" s="36">
        <v>25013</v>
      </c>
      <c r="H18" s="44" t="str">
        <f t="shared" si="3"/>
        <v>N/A</v>
      </c>
      <c r="I18" s="12">
        <v>-11.5</v>
      </c>
      <c r="J18" s="12">
        <v>-3.04</v>
      </c>
      <c r="K18" s="45" t="s">
        <v>736</v>
      </c>
      <c r="L18" s="9" t="str">
        <f t="shared" si="0"/>
        <v>Yes</v>
      </c>
    </row>
    <row r="19" spans="1:12" x14ac:dyDescent="0.2">
      <c r="A19" s="3" t="s">
        <v>981</v>
      </c>
      <c r="B19" s="35" t="s">
        <v>213</v>
      </c>
      <c r="C19" s="36">
        <v>0</v>
      </c>
      <c r="D19" s="44" t="str">
        <f t="shared" si="1"/>
        <v>N/A</v>
      </c>
      <c r="E19" s="36">
        <v>0</v>
      </c>
      <c r="F19" s="44" t="str">
        <f t="shared" si="2"/>
        <v>N/A</v>
      </c>
      <c r="G19" s="36">
        <v>0</v>
      </c>
      <c r="H19" s="44" t="str">
        <f t="shared" si="3"/>
        <v>N/A</v>
      </c>
      <c r="I19" s="12" t="s">
        <v>1745</v>
      </c>
      <c r="J19" s="12" t="s">
        <v>1745</v>
      </c>
      <c r="K19" s="45" t="s">
        <v>736</v>
      </c>
      <c r="L19" s="9" t="str">
        <f t="shared" si="0"/>
        <v>N/A</v>
      </c>
    </row>
    <row r="20" spans="1:12" x14ac:dyDescent="0.2">
      <c r="A20" s="3" t="s">
        <v>101</v>
      </c>
      <c r="B20" s="35" t="s">
        <v>213</v>
      </c>
      <c r="C20" s="36">
        <v>28685</v>
      </c>
      <c r="D20" s="44" t="str">
        <f t="shared" si="1"/>
        <v>N/A</v>
      </c>
      <c r="E20" s="36">
        <v>21069</v>
      </c>
      <c r="F20" s="44" t="str">
        <f t="shared" si="2"/>
        <v>N/A</v>
      </c>
      <c r="G20" s="36">
        <v>19825</v>
      </c>
      <c r="H20" s="44" t="str">
        <f t="shared" si="3"/>
        <v>N/A</v>
      </c>
      <c r="I20" s="12">
        <v>-26.6</v>
      </c>
      <c r="J20" s="12">
        <v>-5.9</v>
      </c>
      <c r="K20" s="45" t="s">
        <v>736</v>
      </c>
      <c r="L20" s="9" t="str">
        <f t="shared" si="0"/>
        <v>Yes</v>
      </c>
    </row>
    <row r="21" spans="1:12" x14ac:dyDescent="0.2">
      <c r="A21" s="3" t="s">
        <v>982</v>
      </c>
      <c r="B21" s="35" t="s">
        <v>213</v>
      </c>
      <c r="C21" s="36">
        <v>15190</v>
      </c>
      <c r="D21" s="44" t="str">
        <f t="shared" si="1"/>
        <v>N/A</v>
      </c>
      <c r="E21" s="36">
        <v>10579</v>
      </c>
      <c r="F21" s="44" t="str">
        <f t="shared" si="2"/>
        <v>N/A</v>
      </c>
      <c r="G21" s="36">
        <v>9913</v>
      </c>
      <c r="H21" s="44" t="str">
        <f t="shared" si="3"/>
        <v>N/A</v>
      </c>
      <c r="I21" s="12">
        <v>-30.4</v>
      </c>
      <c r="J21" s="12">
        <v>-6.3</v>
      </c>
      <c r="K21" s="45" t="s">
        <v>736</v>
      </c>
      <c r="L21" s="9" t="str">
        <f t="shared" si="0"/>
        <v>Yes</v>
      </c>
    </row>
    <row r="22" spans="1:12" x14ac:dyDescent="0.2">
      <c r="A22" s="3" t="s">
        <v>983</v>
      </c>
      <c r="B22" s="35" t="s">
        <v>213</v>
      </c>
      <c r="C22" s="36">
        <v>1529</v>
      </c>
      <c r="D22" s="44" t="str">
        <f t="shared" si="1"/>
        <v>N/A</v>
      </c>
      <c r="E22" s="36">
        <v>1476</v>
      </c>
      <c r="F22" s="44" t="str">
        <f t="shared" si="2"/>
        <v>N/A</v>
      </c>
      <c r="G22" s="36">
        <v>1307</v>
      </c>
      <c r="H22" s="44" t="str">
        <f t="shared" si="3"/>
        <v>N/A</v>
      </c>
      <c r="I22" s="12">
        <v>-3.47</v>
      </c>
      <c r="J22" s="12">
        <v>-11.4</v>
      </c>
      <c r="K22" s="45" t="s">
        <v>736</v>
      </c>
      <c r="L22" s="9" t="str">
        <f t="shared" si="0"/>
        <v>Yes</v>
      </c>
    </row>
    <row r="23" spans="1:12" x14ac:dyDescent="0.2">
      <c r="A23" s="3" t="s">
        <v>984</v>
      </c>
      <c r="B23" s="35" t="s">
        <v>213</v>
      </c>
      <c r="C23" s="36">
        <v>3250</v>
      </c>
      <c r="D23" s="44" t="str">
        <f>IF($B23="N/A","N/A",IF(C23&gt;10,"No",IF(C23&lt;-10,"No","Yes")))</f>
        <v>N/A</v>
      </c>
      <c r="E23" s="36">
        <v>1750</v>
      </c>
      <c r="F23" s="44" t="str">
        <f t="shared" si="2"/>
        <v>N/A</v>
      </c>
      <c r="G23" s="36">
        <v>1670</v>
      </c>
      <c r="H23" s="44" t="str">
        <f t="shared" si="3"/>
        <v>N/A</v>
      </c>
      <c r="I23" s="12">
        <v>-46.2</v>
      </c>
      <c r="J23" s="12">
        <v>-4.57</v>
      </c>
      <c r="K23" s="45" t="s">
        <v>736</v>
      </c>
      <c r="L23" s="9" t="str">
        <f t="shared" si="0"/>
        <v>Yes</v>
      </c>
    </row>
    <row r="24" spans="1:12" x14ac:dyDescent="0.2">
      <c r="A24" s="3" t="s">
        <v>985</v>
      </c>
      <c r="B24" s="35" t="s">
        <v>213</v>
      </c>
      <c r="C24" s="36">
        <v>8716</v>
      </c>
      <c r="D24" s="44" t="str">
        <f t="shared" si="1"/>
        <v>N/A</v>
      </c>
      <c r="E24" s="36">
        <v>7264</v>
      </c>
      <c r="F24" s="44" t="str">
        <f t="shared" si="2"/>
        <v>N/A</v>
      </c>
      <c r="G24" s="36">
        <v>6935</v>
      </c>
      <c r="H24" s="44" t="str">
        <f t="shared" si="3"/>
        <v>N/A</v>
      </c>
      <c r="I24" s="12">
        <v>-16.7</v>
      </c>
      <c r="J24" s="12">
        <v>-4.53</v>
      </c>
      <c r="K24" s="45" t="s">
        <v>736</v>
      </c>
      <c r="L24" s="9" t="str">
        <f t="shared" si="0"/>
        <v>Yes</v>
      </c>
    </row>
    <row r="25" spans="1:12" x14ac:dyDescent="0.2">
      <c r="A25" s="3" t="s">
        <v>986</v>
      </c>
      <c r="B25" s="35" t="s">
        <v>213</v>
      </c>
      <c r="C25" s="36">
        <v>0</v>
      </c>
      <c r="D25" s="44" t="str">
        <f t="shared" si="1"/>
        <v>N/A</v>
      </c>
      <c r="E25" s="36">
        <v>0</v>
      </c>
      <c r="F25" s="44" t="str">
        <f t="shared" si="2"/>
        <v>N/A</v>
      </c>
      <c r="G25" s="36">
        <v>0</v>
      </c>
      <c r="H25" s="44" t="str">
        <f t="shared" si="3"/>
        <v>N/A</v>
      </c>
      <c r="I25" s="12" t="s">
        <v>1745</v>
      </c>
      <c r="J25" s="12" t="s">
        <v>1745</v>
      </c>
      <c r="K25" s="45" t="s">
        <v>736</v>
      </c>
      <c r="L25" s="9" t="str">
        <f t="shared" si="0"/>
        <v>N/A</v>
      </c>
    </row>
    <row r="26" spans="1:12" x14ac:dyDescent="0.2">
      <c r="A26" s="3" t="s">
        <v>104</v>
      </c>
      <c r="B26" s="35" t="s">
        <v>213</v>
      </c>
      <c r="C26" s="36">
        <v>33991</v>
      </c>
      <c r="D26" s="44" t="str">
        <f t="shared" si="1"/>
        <v>N/A</v>
      </c>
      <c r="E26" s="36">
        <v>35004</v>
      </c>
      <c r="F26" s="44" t="str">
        <f t="shared" si="2"/>
        <v>N/A</v>
      </c>
      <c r="G26" s="36">
        <v>36164</v>
      </c>
      <c r="H26" s="44" t="str">
        <f t="shared" si="3"/>
        <v>N/A</v>
      </c>
      <c r="I26" s="12">
        <v>2.98</v>
      </c>
      <c r="J26" s="12">
        <v>3.3140000000000001</v>
      </c>
      <c r="K26" s="45" t="s">
        <v>736</v>
      </c>
      <c r="L26" s="9" t="str">
        <f t="shared" si="0"/>
        <v>Yes</v>
      </c>
    </row>
    <row r="27" spans="1:12" x14ac:dyDescent="0.2">
      <c r="A27" s="3" t="s">
        <v>987</v>
      </c>
      <c r="B27" s="35" t="s">
        <v>213</v>
      </c>
      <c r="C27" s="36">
        <v>5202</v>
      </c>
      <c r="D27" s="44" t="str">
        <f t="shared" si="1"/>
        <v>N/A</v>
      </c>
      <c r="E27" s="36">
        <v>4549</v>
      </c>
      <c r="F27" s="44" t="str">
        <f t="shared" si="2"/>
        <v>N/A</v>
      </c>
      <c r="G27" s="36">
        <v>4286</v>
      </c>
      <c r="H27" s="44" t="str">
        <f t="shared" si="3"/>
        <v>N/A</v>
      </c>
      <c r="I27" s="12">
        <v>-12.6</v>
      </c>
      <c r="J27" s="12">
        <v>-5.78</v>
      </c>
      <c r="K27" s="45" t="s">
        <v>736</v>
      </c>
      <c r="L27" s="9" t="str">
        <f t="shared" si="0"/>
        <v>Yes</v>
      </c>
    </row>
    <row r="28" spans="1:12" x14ac:dyDescent="0.2">
      <c r="A28" s="3" t="s">
        <v>988</v>
      </c>
      <c r="B28" s="35" t="s">
        <v>213</v>
      </c>
      <c r="C28" s="36">
        <v>0</v>
      </c>
      <c r="D28" s="44" t="str">
        <f t="shared" si="1"/>
        <v>N/A</v>
      </c>
      <c r="E28" s="36">
        <v>0</v>
      </c>
      <c r="F28" s="44" t="str">
        <f t="shared" si="2"/>
        <v>N/A</v>
      </c>
      <c r="G28" s="36">
        <v>0</v>
      </c>
      <c r="H28" s="44" t="str">
        <f t="shared" si="3"/>
        <v>N/A</v>
      </c>
      <c r="I28" s="12" t="s">
        <v>1745</v>
      </c>
      <c r="J28" s="12" t="s">
        <v>1745</v>
      </c>
      <c r="K28" s="45" t="s">
        <v>736</v>
      </c>
      <c r="L28" s="9" t="str">
        <f t="shared" si="0"/>
        <v>N/A</v>
      </c>
    </row>
    <row r="29" spans="1:12" x14ac:dyDescent="0.2">
      <c r="A29" s="3" t="s">
        <v>989</v>
      </c>
      <c r="B29" s="35" t="s">
        <v>213</v>
      </c>
      <c r="C29" s="36">
        <v>15</v>
      </c>
      <c r="D29" s="44" t="str">
        <f t="shared" si="1"/>
        <v>N/A</v>
      </c>
      <c r="E29" s="36">
        <v>11</v>
      </c>
      <c r="F29" s="44" t="str">
        <f t="shared" si="2"/>
        <v>N/A</v>
      </c>
      <c r="G29" s="36">
        <v>12</v>
      </c>
      <c r="H29" s="44" t="str">
        <f t="shared" si="3"/>
        <v>N/A</v>
      </c>
      <c r="I29" s="12">
        <v>-26.7</v>
      </c>
      <c r="J29" s="12">
        <v>9.0909999999999993</v>
      </c>
      <c r="K29" s="45" t="s">
        <v>736</v>
      </c>
      <c r="L29" s="9" t="str">
        <f t="shared" si="0"/>
        <v>Yes</v>
      </c>
    </row>
    <row r="30" spans="1:12" x14ac:dyDescent="0.2">
      <c r="A30" s="3" t="s">
        <v>990</v>
      </c>
      <c r="B30" s="35" t="s">
        <v>213</v>
      </c>
      <c r="C30" s="36">
        <v>25264</v>
      </c>
      <c r="D30" s="44" t="str">
        <f t="shared" si="1"/>
        <v>N/A</v>
      </c>
      <c r="E30" s="36">
        <v>24582</v>
      </c>
      <c r="F30" s="44" t="str">
        <f t="shared" si="2"/>
        <v>N/A</v>
      </c>
      <c r="G30" s="36">
        <v>22528</v>
      </c>
      <c r="H30" s="44" t="str">
        <f t="shared" si="3"/>
        <v>N/A</v>
      </c>
      <c r="I30" s="12">
        <v>-2.7</v>
      </c>
      <c r="J30" s="12">
        <v>-8.36</v>
      </c>
      <c r="K30" s="45" t="s">
        <v>736</v>
      </c>
      <c r="L30" s="9" t="str">
        <f t="shared" si="0"/>
        <v>Yes</v>
      </c>
    </row>
    <row r="31" spans="1:12" x14ac:dyDescent="0.2">
      <c r="A31" s="3" t="s">
        <v>991</v>
      </c>
      <c r="B31" s="35" t="s">
        <v>213</v>
      </c>
      <c r="C31" s="36">
        <v>402</v>
      </c>
      <c r="D31" s="44" t="str">
        <f t="shared" si="1"/>
        <v>N/A</v>
      </c>
      <c r="E31" s="36">
        <v>207</v>
      </c>
      <c r="F31" s="44" t="str">
        <f t="shared" si="2"/>
        <v>N/A</v>
      </c>
      <c r="G31" s="36">
        <v>237</v>
      </c>
      <c r="H31" s="44" t="str">
        <f t="shared" si="3"/>
        <v>N/A</v>
      </c>
      <c r="I31" s="12">
        <v>-48.5</v>
      </c>
      <c r="J31" s="12">
        <v>14.49</v>
      </c>
      <c r="K31" s="45" t="s">
        <v>736</v>
      </c>
      <c r="L31" s="9" t="str">
        <f t="shared" si="0"/>
        <v>Yes</v>
      </c>
    </row>
    <row r="32" spans="1:12" x14ac:dyDescent="0.2">
      <c r="A32" s="3" t="s">
        <v>992</v>
      </c>
      <c r="B32" s="35" t="s">
        <v>213</v>
      </c>
      <c r="C32" s="36">
        <v>3085</v>
      </c>
      <c r="D32" s="44" t="str">
        <f t="shared" si="1"/>
        <v>N/A</v>
      </c>
      <c r="E32" s="36">
        <v>2553</v>
      </c>
      <c r="F32" s="44" t="str">
        <f t="shared" si="2"/>
        <v>N/A</v>
      </c>
      <c r="G32" s="36">
        <v>2164</v>
      </c>
      <c r="H32" s="44" t="str">
        <f t="shared" si="3"/>
        <v>N/A</v>
      </c>
      <c r="I32" s="12">
        <v>-17.2</v>
      </c>
      <c r="J32" s="12">
        <v>-15.2</v>
      </c>
      <c r="K32" s="45" t="s">
        <v>736</v>
      </c>
      <c r="L32" s="9" t="str">
        <f t="shared" si="0"/>
        <v>Yes</v>
      </c>
    </row>
    <row r="33" spans="1:12" x14ac:dyDescent="0.2">
      <c r="A33" s="3" t="s">
        <v>993</v>
      </c>
      <c r="B33" s="35" t="s">
        <v>213</v>
      </c>
      <c r="C33" s="36">
        <v>23</v>
      </c>
      <c r="D33" s="44" t="str">
        <f t="shared" si="1"/>
        <v>N/A</v>
      </c>
      <c r="E33" s="36">
        <v>3102</v>
      </c>
      <c r="F33" s="44" t="str">
        <f t="shared" si="2"/>
        <v>N/A</v>
      </c>
      <c r="G33" s="36">
        <v>6937</v>
      </c>
      <c r="H33" s="44" t="str">
        <f t="shared" si="3"/>
        <v>N/A</v>
      </c>
      <c r="I33" s="12">
        <v>13387</v>
      </c>
      <c r="J33" s="12">
        <v>123.6</v>
      </c>
      <c r="K33" s="45" t="s">
        <v>736</v>
      </c>
      <c r="L33" s="9" t="str">
        <f t="shared" si="0"/>
        <v>No</v>
      </c>
    </row>
    <row r="34" spans="1:12" x14ac:dyDescent="0.2">
      <c r="A34" s="3" t="s">
        <v>105</v>
      </c>
      <c r="B34" s="35" t="s">
        <v>213</v>
      </c>
      <c r="C34" s="36">
        <v>92364</v>
      </c>
      <c r="D34" s="44" t="str">
        <f t="shared" si="1"/>
        <v>N/A</v>
      </c>
      <c r="E34" s="36">
        <v>89348</v>
      </c>
      <c r="F34" s="44" t="str">
        <f t="shared" si="2"/>
        <v>N/A</v>
      </c>
      <c r="G34" s="36">
        <v>80470</v>
      </c>
      <c r="H34" s="44" t="str">
        <f t="shared" si="3"/>
        <v>N/A</v>
      </c>
      <c r="I34" s="12">
        <v>-3.27</v>
      </c>
      <c r="J34" s="12">
        <v>-9.94</v>
      </c>
      <c r="K34" s="45" t="s">
        <v>736</v>
      </c>
      <c r="L34" s="9" t="str">
        <f t="shared" si="0"/>
        <v>Yes</v>
      </c>
    </row>
    <row r="35" spans="1:12" x14ac:dyDescent="0.2">
      <c r="A35" s="3" t="s">
        <v>994</v>
      </c>
      <c r="B35" s="35" t="s">
        <v>213</v>
      </c>
      <c r="C35" s="36">
        <v>5139</v>
      </c>
      <c r="D35" s="44" t="str">
        <f t="shared" si="1"/>
        <v>N/A</v>
      </c>
      <c r="E35" s="36">
        <v>4406</v>
      </c>
      <c r="F35" s="44" t="str">
        <f t="shared" si="2"/>
        <v>N/A</v>
      </c>
      <c r="G35" s="36">
        <v>1979</v>
      </c>
      <c r="H35" s="44" t="str">
        <f t="shared" si="3"/>
        <v>N/A</v>
      </c>
      <c r="I35" s="12">
        <v>-14.3</v>
      </c>
      <c r="J35" s="12">
        <v>-55.1</v>
      </c>
      <c r="K35" s="45" t="s">
        <v>736</v>
      </c>
      <c r="L35" s="9" t="str">
        <f t="shared" si="0"/>
        <v>No</v>
      </c>
    </row>
    <row r="36" spans="1:12" x14ac:dyDescent="0.2">
      <c r="A36" s="3" t="s">
        <v>995</v>
      </c>
      <c r="B36" s="35" t="s">
        <v>213</v>
      </c>
      <c r="C36" s="36">
        <v>0</v>
      </c>
      <c r="D36" s="44" t="str">
        <f t="shared" si="1"/>
        <v>N/A</v>
      </c>
      <c r="E36" s="36">
        <v>0</v>
      </c>
      <c r="F36" s="44" t="str">
        <f t="shared" si="2"/>
        <v>N/A</v>
      </c>
      <c r="G36" s="36">
        <v>0</v>
      </c>
      <c r="H36" s="44" t="str">
        <f t="shared" si="3"/>
        <v>N/A</v>
      </c>
      <c r="I36" s="12" t="s">
        <v>1745</v>
      </c>
      <c r="J36" s="12" t="s">
        <v>1745</v>
      </c>
      <c r="K36" s="45" t="s">
        <v>736</v>
      </c>
      <c r="L36" s="9" t="str">
        <f t="shared" si="0"/>
        <v>N/A</v>
      </c>
    </row>
    <row r="37" spans="1:12" x14ac:dyDescent="0.2">
      <c r="A37" s="3" t="s">
        <v>996</v>
      </c>
      <c r="B37" s="35" t="s">
        <v>213</v>
      </c>
      <c r="C37" s="36">
        <v>0</v>
      </c>
      <c r="D37" s="44" t="str">
        <f t="shared" si="1"/>
        <v>N/A</v>
      </c>
      <c r="E37" s="36">
        <v>11</v>
      </c>
      <c r="F37" s="44" t="str">
        <f t="shared" si="2"/>
        <v>N/A</v>
      </c>
      <c r="G37" s="36">
        <v>0</v>
      </c>
      <c r="H37" s="44" t="str">
        <f t="shared" si="3"/>
        <v>N/A</v>
      </c>
      <c r="I37" s="12" t="s">
        <v>1745</v>
      </c>
      <c r="J37" s="12">
        <v>-100</v>
      </c>
      <c r="K37" s="45" t="s">
        <v>736</v>
      </c>
      <c r="L37" s="9" t="str">
        <f t="shared" si="0"/>
        <v>No</v>
      </c>
    </row>
    <row r="38" spans="1:12" x14ac:dyDescent="0.2">
      <c r="A38" s="3" t="s">
        <v>997</v>
      </c>
      <c r="B38" s="35" t="s">
        <v>213</v>
      </c>
      <c r="C38" s="36">
        <v>5309</v>
      </c>
      <c r="D38" s="44" t="str">
        <f t="shared" si="1"/>
        <v>N/A</v>
      </c>
      <c r="E38" s="36">
        <v>4915</v>
      </c>
      <c r="F38" s="44" t="str">
        <f t="shared" si="2"/>
        <v>N/A</v>
      </c>
      <c r="G38" s="36">
        <v>4215</v>
      </c>
      <c r="H38" s="44" t="str">
        <f t="shared" si="3"/>
        <v>N/A</v>
      </c>
      <c r="I38" s="12">
        <v>-7.42</v>
      </c>
      <c r="J38" s="12">
        <v>-14.2</v>
      </c>
      <c r="K38" s="45" t="s">
        <v>736</v>
      </c>
      <c r="L38" s="9" t="str">
        <f t="shared" si="0"/>
        <v>Yes</v>
      </c>
    </row>
    <row r="39" spans="1:12" x14ac:dyDescent="0.2">
      <c r="A39" s="3" t="s">
        <v>998</v>
      </c>
      <c r="B39" s="35" t="s">
        <v>213</v>
      </c>
      <c r="C39" s="36">
        <v>3430</v>
      </c>
      <c r="D39" s="44" t="str">
        <f t="shared" si="1"/>
        <v>N/A</v>
      </c>
      <c r="E39" s="36">
        <v>3479</v>
      </c>
      <c r="F39" s="44" t="str">
        <f t="shared" si="2"/>
        <v>N/A</v>
      </c>
      <c r="G39" s="36">
        <v>4630</v>
      </c>
      <c r="H39" s="44" t="str">
        <f t="shared" si="3"/>
        <v>N/A</v>
      </c>
      <c r="I39" s="12">
        <v>1.429</v>
      </c>
      <c r="J39" s="12">
        <v>33.08</v>
      </c>
      <c r="K39" s="45" t="s">
        <v>736</v>
      </c>
      <c r="L39" s="9" t="str">
        <f t="shared" si="0"/>
        <v>No</v>
      </c>
    </row>
    <row r="40" spans="1:12" x14ac:dyDescent="0.2">
      <c r="A40" s="3" t="s">
        <v>999</v>
      </c>
      <c r="B40" s="35" t="s">
        <v>213</v>
      </c>
      <c r="C40" s="36">
        <v>78486</v>
      </c>
      <c r="D40" s="44" t="str">
        <f t="shared" si="1"/>
        <v>N/A</v>
      </c>
      <c r="E40" s="36">
        <v>76547</v>
      </c>
      <c r="F40" s="44" t="str">
        <f t="shared" si="2"/>
        <v>N/A</v>
      </c>
      <c r="G40" s="36">
        <v>69646</v>
      </c>
      <c r="H40" s="44" t="str">
        <f t="shared" si="3"/>
        <v>N/A</v>
      </c>
      <c r="I40" s="12">
        <v>-2.4700000000000002</v>
      </c>
      <c r="J40" s="12">
        <v>-9.02</v>
      </c>
      <c r="K40" s="45" t="s">
        <v>736</v>
      </c>
      <c r="L40" s="9" t="str">
        <f t="shared" si="0"/>
        <v>Yes</v>
      </c>
    </row>
    <row r="41" spans="1:12" x14ac:dyDescent="0.2">
      <c r="A41" s="46" t="s">
        <v>84</v>
      </c>
      <c r="B41" s="35" t="s">
        <v>213</v>
      </c>
      <c r="C41" s="47">
        <v>2957491856</v>
      </c>
      <c r="D41" s="44" t="str">
        <f t="shared" si="1"/>
        <v>N/A</v>
      </c>
      <c r="E41" s="47">
        <v>2829416095</v>
      </c>
      <c r="F41" s="44" t="str">
        <f t="shared" si="2"/>
        <v>N/A</v>
      </c>
      <c r="G41" s="47">
        <v>2821016409</v>
      </c>
      <c r="H41" s="44" t="str">
        <f t="shared" si="3"/>
        <v>N/A</v>
      </c>
      <c r="I41" s="12">
        <v>-4.33</v>
      </c>
      <c r="J41" s="12">
        <v>-0.29699999999999999</v>
      </c>
      <c r="K41" s="45" t="s">
        <v>736</v>
      </c>
      <c r="L41" s="9" t="str">
        <f t="shared" si="0"/>
        <v>Yes</v>
      </c>
    </row>
    <row r="42" spans="1:12" x14ac:dyDescent="0.2">
      <c r="A42" s="46" t="s">
        <v>1487</v>
      </c>
      <c r="B42" s="35" t="s">
        <v>213</v>
      </c>
      <c r="C42" s="47">
        <v>14888.3277</v>
      </c>
      <c r="D42" s="44" t="str">
        <f t="shared" si="1"/>
        <v>N/A</v>
      </c>
      <c r="E42" s="47">
        <v>15667.449804</v>
      </c>
      <c r="F42" s="44" t="str">
        <f t="shared" si="2"/>
        <v>N/A</v>
      </c>
      <c r="G42" s="47">
        <v>16545.356704999998</v>
      </c>
      <c r="H42" s="44" t="str">
        <f t="shared" si="3"/>
        <v>N/A</v>
      </c>
      <c r="I42" s="12">
        <v>5.2329999999999997</v>
      </c>
      <c r="J42" s="12">
        <v>5.6029999999999998</v>
      </c>
      <c r="K42" s="45" t="s">
        <v>736</v>
      </c>
      <c r="L42" s="9" t="str">
        <f t="shared" si="0"/>
        <v>Yes</v>
      </c>
    </row>
    <row r="43" spans="1:12" x14ac:dyDescent="0.2">
      <c r="A43" s="46" t="s">
        <v>1488</v>
      </c>
      <c r="B43" s="35" t="s">
        <v>213</v>
      </c>
      <c r="C43" s="47">
        <v>24146.338694999999</v>
      </c>
      <c r="D43" s="44" t="str">
        <f t="shared" si="1"/>
        <v>N/A</v>
      </c>
      <c r="E43" s="47">
        <v>23309.053647000001</v>
      </c>
      <c r="F43" s="44" t="str">
        <f t="shared" si="2"/>
        <v>N/A</v>
      </c>
      <c r="G43" s="47">
        <v>24485.226572</v>
      </c>
      <c r="H43" s="44" t="str">
        <f t="shared" si="3"/>
        <v>N/A</v>
      </c>
      <c r="I43" s="12">
        <v>-3.47</v>
      </c>
      <c r="J43" s="12">
        <v>5.0460000000000003</v>
      </c>
      <c r="K43" s="45" t="s">
        <v>736</v>
      </c>
      <c r="L43" s="9" t="str">
        <f t="shared" si="0"/>
        <v>Yes</v>
      </c>
    </row>
    <row r="44" spans="1:12" x14ac:dyDescent="0.2">
      <c r="A44" s="4" t="s">
        <v>107</v>
      </c>
      <c r="B44" s="35" t="s">
        <v>213</v>
      </c>
      <c r="C44" s="47">
        <v>16636168</v>
      </c>
      <c r="D44" s="44" t="str">
        <f t="shared" si="1"/>
        <v>N/A</v>
      </c>
      <c r="E44" s="47">
        <v>9322521</v>
      </c>
      <c r="F44" s="44" t="str">
        <f t="shared" si="2"/>
        <v>N/A</v>
      </c>
      <c r="G44" s="47">
        <v>8673106</v>
      </c>
      <c r="H44" s="44" t="str">
        <f t="shared" si="3"/>
        <v>N/A</v>
      </c>
      <c r="I44" s="12">
        <v>-44</v>
      </c>
      <c r="J44" s="12">
        <v>-6.97</v>
      </c>
      <c r="K44" s="45" t="s">
        <v>736</v>
      </c>
      <c r="L44" s="9" t="str">
        <f t="shared" si="0"/>
        <v>Yes</v>
      </c>
    </row>
    <row r="45" spans="1:12" x14ac:dyDescent="0.2">
      <c r="A45" s="46" t="s">
        <v>158</v>
      </c>
      <c r="B45" s="48" t="s">
        <v>217</v>
      </c>
      <c r="C45" s="1">
        <v>4182</v>
      </c>
      <c r="D45" s="44" t="str">
        <f>IF($B45="N/A","N/A",IF(C45&gt;0,"No",IF(C45&lt;0,"No","Yes")))</f>
        <v>No</v>
      </c>
      <c r="E45" s="1">
        <v>743</v>
      </c>
      <c r="F45" s="44" t="str">
        <f>IF($B45="N/A","N/A",IF(E45&gt;0,"No",IF(E45&lt;0,"No","Yes")))</f>
        <v>No</v>
      </c>
      <c r="G45" s="1">
        <v>664</v>
      </c>
      <c r="H45" s="44" t="str">
        <f>IF($B45="N/A","N/A",IF(G45&gt;0,"No",IF(G45&lt;0,"No","Yes")))</f>
        <v>No</v>
      </c>
      <c r="I45" s="12">
        <v>-82.2</v>
      </c>
      <c r="J45" s="12">
        <v>-10.6</v>
      </c>
      <c r="K45" s="45" t="s">
        <v>736</v>
      </c>
      <c r="L45" s="9" t="str">
        <f t="shared" si="0"/>
        <v>Yes</v>
      </c>
    </row>
    <row r="46" spans="1:12" x14ac:dyDescent="0.2">
      <c r="A46" s="46" t="s">
        <v>156</v>
      </c>
      <c r="B46" s="35" t="s">
        <v>213</v>
      </c>
      <c r="C46" s="47">
        <v>5443122</v>
      </c>
      <c r="D46" s="44" t="str">
        <f t="shared" ref="D46:D47" si="4">IF($B46="N/A","N/A",IF(C46&gt;10,"No",IF(C46&lt;-10,"No","Yes")))</f>
        <v>N/A</v>
      </c>
      <c r="E46" s="47">
        <v>1219290</v>
      </c>
      <c r="F46" s="44" t="str">
        <f t="shared" ref="F46:F47" si="5">IF($B46="N/A","N/A",IF(E46&gt;10,"No",IF(E46&lt;-10,"No","Yes")))</f>
        <v>N/A</v>
      </c>
      <c r="G46" s="47">
        <v>1305013</v>
      </c>
      <c r="H46" s="44" t="str">
        <f t="shared" ref="H46:H47" si="6">IF($B46="N/A","N/A",IF(G46&gt;10,"No",IF(G46&lt;-10,"No","Yes")))</f>
        <v>N/A</v>
      </c>
      <c r="I46" s="12">
        <v>-77.599999999999994</v>
      </c>
      <c r="J46" s="12">
        <v>7.0309999999999997</v>
      </c>
      <c r="K46" s="45" t="s">
        <v>736</v>
      </c>
      <c r="L46" s="9" t="str">
        <f t="shared" si="0"/>
        <v>Yes</v>
      </c>
    </row>
    <row r="47" spans="1:12" x14ac:dyDescent="0.2">
      <c r="A47" s="46" t="s">
        <v>1290</v>
      </c>
      <c r="B47" s="35" t="s">
        <v>213</v>
      </c>
      <c r="C47" s="47">
        <v>1301.5595409</v>
      </c>
      <c r="D47" s="44" t="str">
        <f t="shared" si="4"/>
        <v>N/A</v>
      </c>
      <c r="E47" s="47">
        <v>1641.0363391999999</v>
      </c>
      <c r="F47" s="44" t="str">
        <f t="shared" si="5"/>
        <v>N/A</v>
      </c>
      <c r="G47" s="47">
        <v>1965.3810241000001</v>
      </c>
      <c r="H47" s="44" t="str">
        <f t="shared" si="6"/>
        <v>N/A</v>
      </c>
      <c r="I47" s="12">
        <v>26.08</v>
      </c>
      <c r="J47" s="12">
        <v>19.760000000000002</v>
      </c>
      <c r="K47" s="45" t="s">
        <v>736</v>
      </c>
      <c r="L47" s="9" t="str">
        <f>IF(J47="Div by 0", "N/A", IF(OR(J47="N/A",K47="N/A"),"N/A", IF(J47&gt;VALUE(MID(K47,1,2)), "No", IF(J47&lt;-1*VALUE(MID(K47,1,2)), "No", "Yes"))))</f>
        <v>Yes</v>
      </c>
    </row>
    <row r="48" spans="1:12" x14ac:dyDescent="0.2">
      <c r="A48" s="46" t="s">
        <v>1489</v>
      </c>
      <c r="B48" s="35" t="s">
        <v>213</v>
      </c>
      <c r="C48" s="47">
        <v>35761.612314999998</v>
      </c>
      <c r="D48" s="44" t="str">
        <f t="shared" ref="D48:D74" si="7">IF($B48="N/A","N/A",IF(C48&gt;10,"No",IF(C48&lt;-10,"No","Yes")))</f>
        <v>N/A</v>
      </c>
      <c r="E48" s="47">
        <v>41126.861790000003</v>
      </c>
      <c r="F48" s="44" t="str">
        <f t="shared" ref="F48:F74" si="8">IF($B48="N/A","N/A",IF(E48&gt;10,"No",IF(E48&lt;-10,"No","Yes")))</f>
        <v>N/A</v>
      </c>
      <c r="G48" s="47">
        <v>42192.642070000002</v>
      </c>
      <c r="H48" s="44" t="str">
        <f t="shared" ref="H48:H74" si="9">IF($B48="N/A","N/A",IF(G48&gt;10,"No",IF(G48&lt;-10,"No","Yes")))</f>
        <v>N/A</v>
      </c>
      <c r="I48" s="12">
        <v>15</v>
      </c>
      <c r="J48" s="12">
        <v>2.5910000000000002</v>
      </c>
      <c r="K48" s="45" t="s">
        <v>736</v>
      </c>
      <c r="L48" s="9" t="str">
        <f t="shared" ref="L48:L74" si="10">IF(J48="Div by 0", "N/A", IF(K48="N/A","N/A", IF(J48&gt;VALUE(MID(K48,1,2)), "No", IF(J48&lt;-1*VALUE(MID(K48,1,2)), "No", "Yes"))))</f>
        <v>Yes</v>
      </c>
    </row>
    <row r="49" spans="1:12" x14ac:dyDescent="0.2">
      <c r="A49" s="46" t="s">
        <v>1490</v>
      </c>
      <c r="B49" s="35" t="s">
        <v>213</v>
      </c>
      <c r="C49" s="47">
        <v>19907.830393</v>
      </c>
      <c r="D49" s="44" t="str">
        <f t="shared" si="7"/>
        <v>N/A</v>
      </c>
      <c r="E49" s="47">
        <v>36708.294053999998</v>
      </c>
      <c r="F49" s="44" t="str">
        <f t="shared" si="8"/>
        <v>N/A</v>
      </c>
      <c r="G49" s="47">
        <v>39357.354399999997</v>
      </c>
      <c r="H49" s="44" t="str">
        <f t="shared" si="9"/>
        <v>N/A</v>
      </c>
      <c r="I49" s="12">
        <v>84.39</v>
      </c>
      <c r="J49" s="12">
        <v>7.2169999999999996</v>
      </c>
      <c r="K49" s="45" t="s">
        <v>736</v>
      </c>
      <c r="L49" s="9" t="str">
        <f t="shared" si="10"/>
        <v>Yes</v>
      </c>
    </row>
    <row r="50" spans="1:12" x14ac:dyDescent="0.2">
      <c r="A50" s="46" t="s">
        <v>1491</v>
      </c>
      <c r="B50" s="35" t="s">
        <v>213</v>
      </c>
      <c r="C50" s="47">
        <v>28751.473153999999</v>
      </c>
      <c r="D50" s="44" t="str">
        <f t="shared" si="7"/>
        <v>N/A</v>
      </c>
      <c r="E50" s="47">
        <v>28339.324603000001</v>
      </c>
      <c r="F50" s="44" t="str">
        <f t="shared" si="8"/>
        <v>N/A</v>
      </c>
      <c r="G50" s="47">
        <v>29630.492739000001</v>
      </c>
      <c r="H50" s="44" t="str">
        <f t="shared" si="9"/>
        <v>N/A</v>
      </c>
      <c r="I50" s="12">
        <v>-1.43</v>
      </c>
      <c r="J50" s="12">
        <v>4.556</v>
      </c>
      <c r="K50" s="45" t="s">
        <v>736</v>
      </c>
      <c r="L50" s="9" t="str">
        <f t="shared" si="10"/>
        <v>Yes</v>
      </c>
    </row>
    <row r="51" spans="1:12" x14ac:dyDescent="0.2">
      <c r="A51" s="46" t="s">
        <v>1492</v>
      </c>
      <c r="B51" s="35" t="s">
        <v>213</v>
      </c>
      <c r="C51" s="47">
        <v>13050.386135000001</v>
      </c>
      <c r="D51" s="44" t="str">
        <f t="shared" si="7"/>
        <v>N/A</v>
      </c>
      <c r="E51" s="47">
        <v>19665.036634</v>
      </c>
      <c r="F51" s="44" t="str">
        <f t="shared" si="8"/>
        <v>N/A</v>
      </c>
      <c r="G51" s="47">
        <v>23540.404372000001</v>
      </c>
      <c r="H51" s="44" t="str">
        <f t="shared" si="9"/>
        <v>N/A</v>
      </c>
      <c r="I51" s="12">
        <v>50.69</v>
      </c>
      <c r="J51" s="12">
        <v>19.71</v>
      </c>
      <c r="K51" s="45" t="s">
        <v>736</v>
      </c>
      <c r="L51" s="9" t="str">
        <f t="shared" si="10"/>
        <v>Yes</v>
      </c>
    </row>
    <row r="52" spans="1:12" x14ac:dyDescent="0.2">
      <c r="A52" s="46" t="s">
        <v>1493</v>
      </c>
      <c r="B52" s="35" t="s">
        <v>213</v>
      </c>
      <c r="C52" s="47">
        <v>43234.631896999999</v>
      </c>
      <c r="D52" s="44" t="str">
        <f t="shared" si="7"/>
        <v>N/A</v>
      </c>
      <c r="E52" s="47">
        <v>46008.619801000001</v>
      </c>
      <c r="F52" s="44" t="str">
        <f t="shared" si="8"/>
        <v>N/A</v>
      </c>
      <c r="G52" s="47">
        <v>46648.603045999997</v>
      </c>
      <c r="H52" s="44" t="str">
        <f t="shared" si="9"/>
        <v>N/A</v>
      </c>
      <c r="I52" s="12">
        <v>6.4160000000000004</v>
      </c>
      <c r="J52" s="12">
        <v>1.391</v>
      </c>
      <c r="K52" s="45" t="s">
        <v>736</v>
      </c>
      <c r="L52" s="9" t="str">
        <f t="shared" si="10"/>
        <v>Yes</v>
      </c>
    </row>
    <row r="53" spans="1:12" x14ac:dyDescent="0.2">
      <c r="A53" s="46" t="s">
        <v>1494</v>
      </c>
      <c r="B53" s="35" t="s">
        <v>213</v>
      </c>
      <c r="C53" s="47" t="s">
        <v>1745</v>
      </c>
      <c r="D53" s="44" t="str">
        <f t="shared" si="7"/>
        <v>N/A</v>
      </c>
      <c r="E53" s="47" t="s">
        <v>1745</v>
      </c>
      <c r="F53" s="44" t="str">
        <f t="shared" si="8"/>
        <v>N/A</v>
      </c>
      <c r="G53" s="47" t="s">
        <v>1745</v>
      </c>
      <c r="H53" s="44" t="str">
        <f t="shared" si="9"/>
        <v>N/A</v>
      </c>
      <c r="I53" s="12" t="s">
        <v>1745</v>
      </c>
      <c r="J53" s="12" t="s">
        <v>1745</v>
      </c>
      <c r="K53" s="45" t="s">
        <v>736</v>
      </c>
      <c r="L53" s="9" t="str">
        <f t="shared" si="10"/>
        <v>N/A</v>
      </c>
    </row>
    <row r="54" spans="1:12" x14ac:dyDescent="0.2">
      <c r="A54" s="46" t="s">
        <v>1495</v>
      </c>
      <c r="B54" s="35" t="s">
        <v>213</v>
      </c>
      <c r="C54" s="47">
        <v>44623.040021000001</v>
      </c>
      <c r="D54" s="44" t="str">
        <f t="shared" si="7"/>
        <v>N/A</v>
      </c>
      <c r="E54" s="47">
        <v>56984.320422999997</v>
      </c>
      <c r="F54" s="44" t="str">
        <f t="shared" si="8"/>
        <v>N/A</v>
      </c>
      <c r="G54" s="47">
        <v>60547.09145</v>
      </c>
      <c r="H54" s="44" t="str">
        <f t="shared" si="9"/>
        <v>N/A</v>
      </c>
      <c r="I54" s="12">
        <v>27.7</v>
      </c>
      <c r="J54" s="12">
        <v>6.2519999999999998</v>
      </c>
      <c r="K54" s="45" t="s">
        <v>736</v>
      </c>
      <c r="L54" s="9" t="str">
        <f t="shared" si="10"/>
        <v>Yes</v>
      </c>
    </row>
    <row r="55" spans="1:12" x14ac:dyDescent="0.2">
      <c r="A55" s="46" t="s">
        <v>1496</v>
      </c>
      <c r="B55" s="35" t="s">
        <v>213</v>
      </c>
      <c r="C55" s="47">
        <v>30776.286636000001</v>
      </c>
      <c r="D55" s="44" t="str">
        <f t="shared" si="7"/>
        <v>N/A</v>
      </c>
      <c r="E55" s="47">
        <v>39308.554684000002</v>
      </c>
      <c r="F55" s="44" t="str">
        <f t="shared" si="8"/>
        <v>N/A</v>
      </c>
      <c r="G55" s="47">
        <v>42022.550388000003</v>
      </c>
      <c r="H55" s="44" t="str">
        <f t="shared" si="9"/>
        <v>N/A</v>
      </c>
      <c r="I55" s="12">
        <v>27.72</v>
      </c>
      <c r="J55" s="12">
        <v>6.9039999999999999</v>
      </c>
      <c r="K55" s="45" t="s">
        <v>736</v>
      </c>
      <c r="L55" s="9" t="str">
        <f t="shared" si="10"/>
        <v>Yes</v>
      </c>
    </row>
    <row r="56" spans="1:12" ht="25.5" x14ac:dyDescent="0.2">
      <c r="A56" s="46" t="s">
        <v>1497</v>
      </c>
      <c r="B56" s="35" t="s">
        <v>213</v>
      </c>
      <c r="C56" s="47">
        <v>16283.196207000001</v>
      </c>
      <c r="D56" s="44" t="str">
        <f t="shared" si="7"/>
        <v>N/A</v>
      </c>
      <c r="E56" s="47">
        <v>16207.285908</v>
      </c>
      <c r="F56" s="44" t="str">
        <f t="shared" si="8"/>
        <v>N/A</v>
      </c>
      <c r="G56" s="47">
        <v>17377.812548000002</v>
      </c>
      <c r="H56" s="44" t="str">
        <f t="shared" si="9"/>
        <v>N/A</v>
      </c>
      <c r="I56" s="12">
        <v>-0.46600000000000003</v>
      </c>
      <c r="J56" s="12">
        <v>7.2220000000000004</v>
      </c>
      <c r="K56" s="45" t="s">
        <v>736</v>
      </c>
      <c r="L56" s="9" t="str">
        <f t="shared" si="10"/>
        <v>Yes</v>
      </c>
    </row>
    <row r="57" spans="1:12" x14ac:dyDescent="0.2">
      <c r="A57" s="46" t="s">
        <v>1498</v>
      </c>
      <c r="B57" s="35" t="s">
        <v>213</v>
      </c>
      <c r="C57" s="47">
        <v>13337.187692</v>
      </c>
      <c r="D57" s="44" t="str">
        <f t="shared" si="7"/>
        <v>N/A</v>
      </c>
      <c r="E57" s="47">
        <v>21412.547999999999</v>
      </c>
      <c r="F57" s="44" t="str">
        <f t="shared" si="8"/>
        <v>N/A</v>
      </c>
      <c r="G57" s="47">
        <v>22292.801796</v>
      </c>
      <c r="H57" s="44" t="str">
        <f t="shared" si="9"/>
        <v>N/A</v>
      </c>
      <c r="I57" s="12">
        <v>60.55</v>
      </c>
      <c r="J57" s="12">
        <v>4.1109999999999998</v>
      </c>
      <c r="K57" s="45" t="s">
        <v>736</v>
      </c>
      <c r="L57" s="9" t="str">
        <f t="shared" si="10"/>
        <v>Yes</v>
      </c>
    </row>
    <row r="58" spans="1:12" x14ac:dyDescent="0.2">
      <c r="A58" s="46" t="s">
        <v>1499</v>
      </c>
      <c r="B58" s="35" t="s">
        <v>213</v>
      </c>
      <c r="C58" s="47">
        <v>85392.065396999998</v>
      </c>
      <c r="D58" s="44" t="str">
        <f t="shared" si="7"/>
        <v>N/A</v>
      </c>
      <c r="E58" s="47">
        <v>99581.984305999998</v>
      </c>
      <c r="F58" s="44" t="str">
        <f t="shared" si="8"/>
        <v>N/A</v>
      </c>
      <c r="G58" s="47">
        <v>104374.15515999999</v>
      </c>
      <c r="H58" s="44" t="str">
        <f t="shared" si="9"/>
        <v>N/A</v>
      </c>
      <c r="I58" s="12">
        <v>16.62</v>
      </c>
      <c r="J58" s="12">
        <v>4.8120000000000003</v>
      </c>
      <c r="K58" s="45" t="s">
        <v>736</v>
      </c>
      <c r="L58" s="9" t="str">
        <f t="shared" si="10"/>
        <v>Yes</v>
      </c>
    </row>
    <row r="59" spans="1:12" x14ac:dyDescent="0.2">
      <c r="A59" s="46" t="s">
        <v>1500</v>
      </c>
      <c r="B59" s="35" t="s">
        <v>213</v>
      </c>
      <c r="C59" s="47" t="s">
        <v>1745</v>
      </c>
      <c r="D59" s="44" t="str">
        <f t="shared" si="7"/>
        <v>N/A</v>
      </c>
      <c r="E59" s="47" t="s">
        <v>1745</v>
      </c>
      <c r="F59" s="44" t="str">
        <f t="shared" si="8"/>
        <v>N/A</v>
      </c>
      <c r="G59" s="47" t="s">
        <v>1745</v>
      </c>
      <c r="H59" s="44" t="str">
        <f t="shared" si="9"/>
        <v>N/A</v>
      </c>
      <c r="I59" s="12" t="s">
        <v>1745</v>
      </c>
      <c r="J59" s="12" t="s">
        <v>1745</v>
      </c>
      <c r="K59" s="45" t="s">
        <v>736</v>
      </c>
      <c r="L59" s="9" t="str">
        <f t="shared" si="10"/>
        <v>N/A</v>
      </c>
    </row>
    <row r="60" spans="1:12" x14ac:dyDescent="0.2">
      <c r="A60" s="46" t="s">
        <v>1501</v>
      </c>
      <c r="B60" s="35" t="s">
        <v>213</v>
      </c>
      <c r="C60" s="47">
        <v>1354.0147979999999</v>
      </c>
      <c r="D60" s="44" t="str">
        <f t="shared" si="7"/>
        <v>N/A</v>
      </c>
      <c r="E60" s="47">
        <v>1041.206205</v>
      </c>
      <c r="F60" s="44" t="str">
        <f t="shared" si="8"/>
        <v>N/A</v>
      </c>
      <c r="G60" s="47">
        <v>1225.6284702999999</v>
      </c>
      <c r="H60" s="44" t="str">
        <f t="shared" si="9"/>
        <v>N/A</v>
      </c>
      <c r="I60" s="12">
        <v>-23.1</v>
      </c>
      <c r="J60" s="12">
        <v>17.71</v>
      </c>
      <c r="K60" s="45" t="s">
        <v>736</v>
      </c>
      <c r="L60" s="9" t="str">
        <f t="shared" si="10"/>
        <v>Yes</v>
      </c>
    </row>
    <row r="61" spans="1:12" x14ac:dyDescent="0.2">
      <c r="A61" s="46" t="s">
        <v>1502</v>
      </c>
      <c r="B61" s="35" t="s">
        <v>213</v>
      </c>
      <c r="C61" s="47">
        <v>703.35659362000001</v>
      </c>
      <c r="D61" s="44" t="str">
        <f t="shared" si="7"/>
        <v>N/A</v>
      </c>
      <c r="E61" s="47">
        <v>848.85908990999997</v>
      </c>
      <c r="F61" s="44" t="str">
        <f t="shared" si="8"/>
        <v>N/A</v>
      </c>
      <c r="G61" s="47">
        <v>736.02169855</v>
      </c>
      <c r="H61" s="44" t="str">
        <f t="shared" si="9"/>
        <v>N/A</v>
      </c>
      <c r="I61" s="12">
        <v>20.69</v>
      </c>
      <c r="J61" s="12">
        <v>-13.3</v>
      </c>
      <c r="K61" s="45" t="s">
        <v>736</v>
      </c>
      <c r="L61" s="9" t="str">
        <f t="shared" si="10"/>
        <v>Yes</v>
      </c>
    </row>
    <row r="62" spans="1:12" x14ac:dyDescent="0.2">
      <c r="A62" s="46" t="s">
        <v>1503</v>
      </c>
      <c r="B62" s="35" t="s">
        <v>213</v>
      </c>
      <c r="C62" s="47" t="s">
        <v>1745</v>
      </c>
      <c r="D62" s="44" t="str">
        <f t="shared" si="7"/>
        <v>N/A</v>
      </c>
      <c r="E62" s="47" t="s">
        <v>1745</v>
      </c>
      <c r="F62" s="44" t="str">
        <f t="shared" si="8"/>
        <v>N/A</v>
      </c>
      <c r="G62" s="47" t="s">
        <v>1745</v>
      </c>
      <c r="H62" s="44" t="str">
        <f t="shared" si="9"/>
        <v>N/A</v>
      </c>
      <c r="I62" s="12" t="s">
        <v>1745</v>
      </c>
      <c r="J62" s="12" t="s">
        <v>1745</v>
      </c>
      <c r="K62" s="45" t="s">
        <v>736</v>
      </c>
      <c r="L62" s="9" t="str">
        <f t="shared" si="10"/>
        <v>N/A</v>
      </c>
    </row>
    <row r="63" spans="1:12" ht="25.5" x14ac:dyDescent="0.2">
      <c r="A63" s="46" t="s">
        <v>1504</v>
      </c>
      <c r="B63" s="35" t="s">
        <v>213</v>
      </c>
      <c r="C63" s="47">
        <v>1241.5999999999999</v>
      </c>
      <c r="D63" s="44" t="str">
        <f t="shared" si="7"/>
        <v>N/A</v>
      </c>
      <c r="E63" s="47">
        <v>376.36363635999999</v>
      </c>
      <c r="F63" s="44" t="str">
        <f t="shared" si="8"/>
        <v>N/A</v>
      </c>
      <c r="G63" s="47">
        <v>220.91666667000001</v>
      </c>
      <c r="H63" s="44" t="str">
        <f t="shared" si="9"/>
        <v>N/A</v>
      </c>
      <c r="I63" s="12">
        <v>-69.7</v>
      </c>
      <c r="J63" s="12">
        <v>-41.3</v>
      </c>
      <c r="K63" s="45" t="s">
        <v>736</v>
      </c>
      <c r="L63" s="9" t="str">
        <f t="shared" si="10"/>
        <v>No</v>
      </c>
    </row>
    <row r="64" spans="1:12" x14ac:dyDescent="0.2">
      <c r="A64" s="46" t="s">
        <v>1505</v>
      </c>
      <c r="B64" s="35" t="s">
        <v>213</v>
      </c>
      <c r="C64" s="47">
        <v>969.81732900999998</v>
      </c>
      <c r="D64" s="44" t="str">
        <f t="shared" si="7"/>
        <v>N/A</v>
      </c>
      <c r="E64" s="47">
        <v>919.31209827999999</v>
      </c>
      <c r="F64" s="44" t="str">
        <f t="shared" si="8"/>
        <v>N/A</v>
      </c>
      <c r="G64" s="47">
        <v>1071.2463157</v>
      </c>
      <c r="H64" s="44" t="str">
        <f t="shared" si="9"/>
        <v>N/A</v>
      </c>
      <c r="I64" s="12">
        <v>-5.21</v>
      </c>
      <c r="J64" s="12">
        <v>16.53</v>
      </c>
      <c r="K64" s="45" t="s">
        <v>736</v>
      </c>
      <c r="L64" s="9" t="str">
        <f t="shared" si="10"/>
        <v>Yes</v>
      </c>
    </row>
    <row r="65" spans="1:12" x14ac:dyDescent="0.2">
      <c r="A65" s="46" t="s">
        <v>1506</v>
      </c>
      <c r="B65" s="35" t="s">
        <v>213</v>
      </c>
      <c r="C65" s="47">
        <v>17139.883085000001</v>
      </c>
      <c r="D65" s="44" t="str">
        <f t="shared" si="7"/>
        <v>N/A</v>
      </c>
      <c r="E65" s="47">
        <v>5563.0241545999997</v>
      </c>
      <c r="F65" s="44" t="str">
        <f t="shared" si="8"/>
        <v>N/A</v>
      </c>
      <c r="G65" s="47">
        <v>2326.7890295000002</v>
      </c>
      <c r="H65" s="44" t="str">
        <f t="shared" si="9"/>
        <v>N/A</v>
      </c>
      <c r="I65" s="12">
        <v>-67.5</v>
      </c>
      <c r="J65" s="12">
        <v>-58.2</v>
      </c>
      <c r="K65" s="45" t="s">
        <v>736</v>
      </c>
      <c r="L65" s="9" t="str">
        <f t="shared" si="10"/>
        <v>No</v>
      </c>
    </row>
    <row r="66" spans="1:12" x14ac:dyDescent="0.2">
      <c r="A66" s="46" t="s">
        <v>1507</v>
      </c>
      <c r="B66" s="35" t="s">
        <v>213</v>
      </c>
      <c r="C66" s="47">
        <v>3547.7403565999998</v>
      </c>
      <c r="D66" s="44" t="str">
        <f t="shared" si="7"/>
        <v>N/A</v>
      </c>
      <c r="E66" s="47">
        <v>3049.6282805000001</v>
      </c>
      <c r="F66" s="44" t="str">
        <f t="shared" si="8"/>
        <v>N/A</v>
      </c>
      <c r="G66" s="47">
        <v>2975.3886321999998</v>
      </c>
      <c r="H66" s="44" t="str">
        <f t="shared" si="9"/>
        <v>N/A</v>
      </c>
      <c r="I66" s="12">
        <v>-14</v>
      </c>
      <c r="J66" s="12">
        <v>-2.4300000000000002</v>
      </c>
      <c r="K66" s="45" t="s">
        <v>736</v>
      </c>
      <c r="L66" s="9" t="str">
        <f t="shared" si="10"/>
        <v>Yes</v>
      </c>
    </row>
    <row r="67" spans="1:12" x14ac:dyDescent="0.2">
      <c r="A67" s="46" t="s">
        <v>1508</v>
      </c>
      <c r="B67" s="35" t="s">
        <v>213</v>
      </c>
      <c r="C67" s="47">
        <v>450.21739129999997</v>
      </c>
      <c r="D67" s="44" t="str">
        <f t="shared" si="7"/>
        <v>N/A</v>
      </c>
      <c r="E67" s="47">
        <v>336.88104449000002</v>
      </c>
      <c r="F67" s="44" t="str">
        <f t="shared" si="8"/>
        <v>N/A</v>
      </c>
      <c r="G67" s="47">
        <v>1447.7671903999999</v>
      </c>
      <c r="H67" s="44" t="str">
        <f t="shared" si="9"/>
        <v>N/A</v>
      </c>
      <c r="I67" s="12">
        <v>-25.2</v>
      </c>
      <c r="J67" s="12">
        <v>329.8</v>
      </c>
      <c r="K67" s="45" t="s">
        <v>736</v>
      </c>
      <c r="L67" s="9" t="str">
        <f t="shared" si="10"/>
        <v>No</v>
      </c>
    </row>
    <row r="68" spans="1:12" x14ac:dyDescent="0.2">
      <c r="A68" s="46" t="s">
        <v>1509</v>
      </c>
      <c r="B68" s="35" t="s">
        <v>213</v>
      </c>
      <c r="C68" s="47">
        <v>780.28811009000003</v>
      </c>
      <c r="D68" s="44" t="str">
        <f t="shared" si="7"/>
        <v>N/A</v>
      </c>
      <c r="E68" s="47">
        <v>1632.8760577</v>
      </c>
      <c r="F68" s="44" t="str">
        <f t="shared" si="8"/>
        <v>N/A</v>
      </c>
      <c r="G68" s="47">
        <v>1739.5623089000001</v>
      </c>
      <c r="H68" s="44" t="str">
        <f t="shared" si="9"/>
        <v>N/A</v>
      </c>
      <c r="I68" s="12">
        <v>109.3</v>
      </c>
      <c r="J68" s="12">
        <v>6.5339999999999998</v>
      </c>
      <c r="K68" s="45" t="s">
        <v>736</v>
      </c>
      <c r="L68" s="9" t="str">
        <f t="shared" si="10"/>
        <v>Yes</v>
      </c>
    </row>
    <row r="69" spans="1:12" x14ac:dyDescent="0.2">
      <c r="A69" s="46" t="s">
        <v>1510</v>
      </c>
      <c r="B69" s="35" t="s">
        <v>213</v>
      </c>
      <c r="C69" s="47">
        <v>437.79762599999998</v>
      </c>
      <c r="D69" s="44" t="str">
        <f t="shared" si="7"/>
        <v>N/A</v>
      </c>
      <c r="E69" s="47">
        <v>516.25896505000003</v>
      </c>
      <c r="F69" s="44" t="str">
        <f t="shared" si="8"/>
        <v>N/A</v>
      </c>
      <c r="G69" s="47">
        <v>653.18999495000003</v>
      </c>
      <c r="H69" s="44" t="str">
        <f t="shared" si="9"/>
        <v>N/A</v>
      </c>
      <c r="I69" s="12">
        <v>17.920000000000002</v>
      </c>
      <c r="J69" s="12">
        <v>26.52</v>
      </c>
      <c r="K69" s="45" t="s">
        <v>736</v>
      </c>
      <c r="L69" s="9" t="str">
        <f t="shared" si="10"/>
        <v>Yes</v>
      </c>
    </row>
    <row r="70" spans="1:12" x14ac:dyDescent="0.2">
      <c r="A70" s="46" t="s">
        <v>1511</v>
      </c>
      <c r="B70" s="35" t="s">
        <v>213</v>
      </c>
      <c r="C70" s="47" t="s">
        <v>1745</v>
      </c>
      <c r="D70" s="44" t="str">
        <f t="shared" si="7"/>
        <v>N/A</v>
      </c>
      <c r="E70" s="47" t="s">
        <v>1745</v>
      </c>
      <c r="F70" s="44" t="str">
        <f t="shared" si="8"/>
        <v>N/A</v>
      </c>
      <c r="G70" s="47" t="s">
        <v>1745</v>
      </c>
      <c r="H70" s="44" t="str">
        <f t="shared" si="9"/>
        <v>N/A</v>
      </c>
      <c r="I70" s="12" t="s">
        <v>1745</v>
      </c>
      <c r="J70" s="12" t="s">
        <v>1745</v>
      </c>
      <c r="K70" s="45" t="s">
        <v>736</v>
      </c>
      <c r="L70" s="9" t="str">
        <f t="shared" si="10"/>
        <v>N/A</v>
      </c>
    </row>
    <row r="71" spans="1:12" ht="25.5" x14ac:dyDescent="0.2">
      <c r="A71" s="46" t="s">
        <v>1512</v>
      </c>
      <c r="B71" s="35" t="s">
        <v>213</v>
      </c>
      <c r="C71" s="47" t="s">
        <v>1745</v>
      </c>
      <c r="D71" s="44" t="str">
        <f t="shared" si="7"/>
        <v>N/A</v>
      </c>
      <c r="E71" s="47">
        <v>0</v>
      </c>
      <c r="F71" s="44" t="str">
        <f t="shared" si="8"/>
        <v>N/A</v>
      </c>
      <c r="G71" s="47" t="s">
        <v>1745</v>
      </c>
      <c r="H71" s="44" t="str">
        <f t="shared" si="9"/>
        <v>N/A</v>
      </c>
      <c r="I71" s="12" t="s">
        <v>1745</v>
      </c>
      <c r="J71" s="12" t="s">
        <v>1745</v>
      </c>
      <c r="K71" s="45" t="s">
        <v>736</v>
      </c>
      <c r="L71" s="9" t="str">
        <f t="shared" si="10"/>
        <v>N/A</v>
      </c>
    </row>
    <row r="72" spans="1:12" x14ac:dyDescent="0.2">
      <c r="A72" s="46" t="s">
        <v>1513</v>
      </c>
      <c r="B72" s="35" t="s">
        <v>213</v>
      </c>
      <c r="C72" s="47">
        <v>2057.1363722000001</v>
      </c>
      <c r="D72" s="44" t="str">
        <f t="shared" si="7"/>
        <v>N/A</v>
      </c>
      <c r="E72" s="47">
        <v>2359.8931840999999</v>
      </c>
      <c r="F72" s="44" t="str">
        <f t="shared" si="8"/>
        <v>N/A</v>
      </c>
      <c r="G72" s="47">
        <v>1891.5539739000001</v>
      </c>
      <c r="H72" s="44" t="str">
        <f t="shared" si="9"/>
        <v>N/A</v>
      </c>
      <c r="I72" s="12">
        <v>14.72</v>
      </c>
      <c r="J72" s="12">
        <v>-19.8</v>
      </c>
      <c r="K72" s="45" t="s">
        <v>736</v>
      </c>
      <c r="L72" s="9" t="str">
        <f t="shared" si="10"/>
        <v>Yes</v>
      </c>
    </row>
    <row r="73" spans="1:12" x14ac:dyDescent="0.2">
      <c r="A73" s="46" t="s">
        <v>1514</v>
      </c>
      <c r="B73" s="35" t="s">
        <v>213</v>
      </c>
      <c r="C73" s="47">
        <v>1792.6020407999999</v>
      </c>
      <c r="D73" s="44" t="str">
        <f t="shared" si="7"/>
        <v>N/A</v>
      </c>
      <c r="E73" s="47">
        <v>1779.1241735999999</v>
      </c>
      <c r="F73" s="44" t="str">
        <f t="shared" si="8"/>
        <v>N/A</v>
      </c>
      <c r="G73" s="47">
        <v>1446.4935204999999</v>
      </c>
      <c r="H73" s="44" t="str">
        <f t="shared" si="9"/>
        <v>N/A</v>
      </c>
      <c r="I73" s="12">
        <v>-0.752</v>
      </c>
      <c r="J73" s="12">
        <v>-18.7</v>
      </c>
      <c r="K73" s="45" t="s">
        <v>736</v>
      </c>
      <c r="L73" s="9" t="str">
        <f t="shared" si="10"/>
        <v>Yes</v>
      </c>
    </row>
    <row r="74" spans="1:12" x14ac:dyDescent="0.2">
      <c r="A74" s="46" t="s">
        <v>1515</v>
      </c>
      <c r="B74" s="35" t="s">
        <v>213</v>
      </c>
      <c r="C74" s="47">
        <v>672.10364905999995</v>
      </c>
      <c r="D74" s="44" t="str">
        <f t="shared" si="7"/>
        <v>N/A</v>
      </c>
      <c r="E74" s="47">
        <v>1643.8413654000001</v>
      </c>
      <c r="F74" s="44" t="str">
        <f t="shared" si="8"/>
        <v>N/A</v>
      </c>
      <c r="G74" s="47">
        <v>1780.7160641</v>
      </c>
      <c r="H74" s="44" t="str">
        <f t="shared" si="9"/>
        <v>N/A</v>
      </c>
      <c r="I74" s="12">
        <v>144.6</v>
      </c>
      <c r="J74" s="12">
        <v>8.327</v>
      </c>
      <c r="K74" s="45" t="s">
        <v>736</v>
      </c>
      <c r="L74" s="9" t="str">
        <f t="shared" si="10"/>
        <v>Yes</v>
      </c>
    </row>
    <row r="75" spans="1:12" x14ac:dyDescent="0.2">
      <c r="A75" s="46" t="s">
        <v>1597</v>
      </c>
      <c r="B75" s="35" t="s">
        <v>213</v>
      </c>
      <c r="C75" s="47">
        <v>190520652</v>
      </c>
      <c r="D75" s="44" t="str">
        <f t="shared" ref="D75:D144" si="11">IF($B75="N/A","N/A",IF(C75&gt;10,"No",IF(C75&lt;-10,"No","Yes")))</f>
        <v>N/A</v>
      </c>
      <c r="E75" s="47">
        <v>153774440</v>
      </c>
      <c r="F75" s="44" t="str">
        <f t="shared" ref="F75:F144" si="12">IF($B75="N/A","N/A",IF(E75&gt;10,"No",IF(E75&lt;-10,"No","Yes")))</f>
        <v>N/A</v>
      </c>
      <c r="G75" s="47">
        <v>136958359</v>
      </c>
      <c r="H75" s="44" t="str">
        <f t="shared" ref="H75:H144" si="13">IF($B75="N/A","N/A",IF(G75&gt;10,"No",IF(G75&lt;-10,"No","Yes")))</f>
        <v>N/A</v>
      </c>
      <c r="I75" s="12">
        <v>-19.3</v>
      </c>
      <c r="J75" s="12">
        <v>-10.9</v>
      </c>
      <c r="K75" s="45" t="s">
        <v>736</v>
      </c>
      <c r="L75" s="9" t="str">
        <f t="shared" ref="L75:L135" si="14">IF(J75="Div by 0", "N/A", IF(K75="N/A","N/A", IF(J75&gt;VALUE(MID(K75,1,2)), "No", IF(J75&lt;-1*VALUE(MID(K75,1,2)), "No", "Yes"))))</f>
        <v>Yes</v>
      </c>
    </row>
    <row r="76" spans="1:12" x14ac:dyDescent="0.2">
      <c r="A76" s="46" t="s">
        <v>596</v>
      </c>
      <c r="B76" s="35" t="s">
        <v>213</v>
      </c>
      <c r="C76" s="36">
        <v>17407</v>
      </c>
      <c r="D76" s="44" t="str">
        <f t="shared" si="11"/>
        <v>N/A</v>
      </c>
      <c r="E76" s="36">
        <v>14416</v>
      </c>
      <c r="F76" s="44" t="str">
        <f t="shared" si="12"/>
        <v>N/A</v>
      </c>
      <c r="G76" s="36">
        <v>12069</v>
      </c>
      <c r="H76" s="44" t="str">
        <f t="shared" si="13"/>
        <v>N/A</v>
      </c>
      <c r="I76" s="12">
        <v>-17.2</v>
      </c>
      <c r="J76" s="12">
        <v>-16.3</v>
      </c>
      <c r="K76" s="45" t="s">
        <v>736</v>
      </c>
      <c r="L76" s="9" t="str">
        <f t="shared" si="14"/>
        <v>Yes</v>
      </c>
    </row>
    <row r="77" spans="1:12" x14ac:dyDescent="0.2">
      <c r="A77" s="46" t="s">
        <v>1424</v>
      </c>
      <c r="B77" s="35" t="s">
        <v>213</v>
      </c>
      <c r="C77" s="47">
        <v>10945.059574000001</v>
      </c>
      <c r="D77" s="44" t="str">
        <f t="shared" si="11"/>
        <v>N/A</v>
      </c>
      <c r="E77" s="47">
        <v>10666.928413</v>
      </c>
      <c r="F77" s="44" t="str">
        <f t="shared" si="12"/>
        <v>N/A</v>
      </c>
      <c r="G77" s="47">
        <v>11347.945894</v>
      </c>
      <c r="H77" s="44" t="str">
        <f t="shared" si="13"/>
        <v>N/A</v>
      </c>
      <c r="I77" s="12">
        <v>-2.54</v>
      </c>
      <c r="J77" s="12">
        <v>6.3840000000000003</v>
      </c>
      <c r="K77" s="45" t="s">
        <v>736</v>
      </c>
      <c r="L77" s="9" t="str">
        <f t="shared" si="14"/>
        <v>Yes</v>
      </c>
    </row>
    <row r="78" spans="1:12" x14ac:dyDescent="0.2">
      <c r="A78" s="46" t="s">
        <v>1425</v>
      </c>
      <c r="B78" s="35" t="s">
        <v>213</v>
      </c>
      <c r="C78" s="36">
        <v>8.7212041133000007</v>
      </c>
      <c r="D78" s="44" t="str">
        <f t="shared" si="11"/>
        <v>N/A</v>
      </c>
      <c r="E78" s="36">
        <v>8.4482519423000006</v>
      </c>
      <c r="F78" s="44" t="str">
        <f t="shared" si="12"/>
        <v>N/A</v>
      </c>
      <c r="G78" s="36">
        <v>8.9887314608000004</v>
      </c>
      <c r="H78" s="44" t="str">
        <f t="shared" si="13"/>
        <v>N/A</v>
      </c>
      <c r="I78" s="12">
        <v>-3.13</v>
      </c>
      <c r="J78" s="12">
        <v>6.3979999999999997</v>
      </c>
      <c r="K78" s="45" t="s">
        <v>736</v>
      </c>
      <c r="L78" s="9" t="str">
        <f t="shared" si="14"/>
        <v>Yes</v>
      </c>
    </row>
    <row r="79" spans="1:12" ht="25.5" x14ac:dyDescent="0.2">
      <c r="A79" s="46" t="s">
        <v>597</v>
      </c>
      <c r="B79" s="35" t="s">
        <v>213</v>
      </c>
      <c r="C79" s="47">
        <v>22665061</v>
      </c>
      <c r="D79" s="44" t="str">
        <f t="shared" si="11"/>
        <v>N/A</v>
      </c>
      <c r="E79" s="47">
        <v>12004767</v>
      </c>
      <c r="F79" s="44" t="str">
        <f t="shared" si="12"/>
        <v>N/A</v>
      </c>
      <c r="G79" s="47">
        <v>9210890</v>
      </c>
      <c r="H79" s="44" t="str">
        <f t="shared" si="13"/>
        <v>N/A</v>
      </c>
      <c r="I79" s="12">
        <v>-47</v>
      </c>
      <c r="J79" s="12">
        <v>-23.3</v>
      </c>
      <c r="K79" s="45" t="s">
        <v>736</v>
      </c>
      <c r="L79" s="9" t="str">
        <f t="shared" si="14"/>
        <v>Yes</v>
      </c>
    </row>
    <row r="80" spans="1:12" x14ac:dyDescent="0.2">
      <c r="A80" s="46" t="s">
        <v>598</v>
      </c>
      <c r="B80" s="35" t="s">
        <v>213</v>
      </c>
      <c r="C80" s="36">
        <v>258</v>
      </c>
      <c r="D80" s="44" t="str">
        <f t="shared" si="11"/>
        <v>N/A</v>
      </c>
      <c r="E80" s="36">
        <v>177</v>
      </c>
      <c r="F80" s="44" t="str">
        <f t="shared" si="12"/>
        <v>N/A</v>
      </c>
      <c r="G80" s="36">
        <v>119</v>
      </c>
      <c r="H80" s="44" t="str">
        <f t="shared" si="13"/>
        <v>N/A</v>
      </c>
      <c r="I80" s="12">
        <v>-31.4</v>
      </c>
      <c r="J80" s="12">
        <v>-32.799999999999997</v>
      </c>
      <c r="K80" s="45" t="s">
        <v>736</v>
      </c>
      <c r="L80" s="9" t="str">
        <f t="shared" si="14"/>
        <v>No</v>
      </c>
    </row>
    <row r="81" spans="1:12" x14ac:dyDescent="0.2">
      <c r="A81" s="46" t="s">
        <v>1426</v>
      </c>
      <c r="B81" s="35" t="s">
        <v>213</v>
      </c>
      <c r="C81" s="47">
        <v>87849.073642999996</v>
      </c>
      <c r="D81" s="44" t="str">
        <f t="shared" si="11"/>
        <v>N/A</v>
      </c>
      <c r="E81" s="47">
        <v>67823.542373000004</v>
      </c>
      <c r="F81" s="44" t="str">
        <f t="shared" si="12"/>
        <v>N/A</v>
      </c>
      <c r="G81" s="47">
        <v>77402.436975000004</v>
      </c>
      <c r="H81" s="44" t="str">
        <f t="shared" si="13"/>
        <v>N/A</v>
      </c>
      <c r="I81" s="12">
        <v>-22.8</v>
      </c>
      <c r="J81" s="12">
        <v>14.12</v>
      </c>
      <c r="K81" s="45" t="s">
        <v>736</v>
      </c>
      <c r="L81" s="9" t="str">
        <f t="shared" si="14"/>
        <v>Yes</v>
      </c>
    </row>
    <row r="82" spans="1:12" ht="25.5" x14ac:dyDescent="0.2">
      <c r="A82" s="46" t="s">
        <v>599</v>
      </c>
      <c r="B82" s="35" t="s">
        <v>213</v>
      </c>
      <c r="C82" s="47">
        <v>17033225</v>
      </c>
      <c r="D82" s="44" t="str">
        <f t="shared" si="11"/>
        <v>N/A</v>
      </c>
      <c r="E82" s="47">
        <v>5799154</v>
      </c>
      <c r="F82" s="44" t="str">
        <f t="shared" si="12"/>
        <v>N/A</v>
      </c>
      <c r="G82" s="47">
        <v>4270597</v>
      </c>
      <c r="H82" s="44" t="str">
        <f t="shared" si="13"/>
        <v>N/A</v>
      </c>
      <c r="I82" s="12">
        <v>-66</v>
      </c>
      <c r="J82" s="12">
        <v>-26.4</v>
      </c>
      <c r="K82" s="45" t="s">
        <v>736</v>
      </c>
      <c r="L82" s="9" t="str">
        <f t="shared" si="14"/>
        <v>Yes</v>
      </c>
    </row>
    <row r="83" spans="1:12" x14ac:dyDescent="0.2">
      <c r="A83" s="46" t="s">
        <v>600</v>
      </c>
      <c r="B83" s="35" t="s">
        <v>213</v>
      </c>
      <c r="C83" s="36">
        <v>268</v>
      </c>
      <c r="D83" s="44" t="str">
        <f t="shared" si="11"/>
        <v>N/A</v>
      </c>
      <c r="E83" s="36">
        <v>119</v>
      </c>
      <c r="F83" s="44" t="str">
        <f t="shared" si="12"/>
        <v>N/A</v>
      </c>
      <c r="G83" s="36">
        <v>80</v>
      </c>
      <c r="H83" s="44" t="str">
        <f t="shared" si="13"/>
        <v>N/A</v>
      </c>
      <c r="I83" s="12">
        <v>-55.6</v>
      </c>
      <c r="J83" s="12">
        <v>-32.799999999999997</v>
      </c>
      <c r="K83" s="45" t="s">
        <v>736</v>
      </c>
      <c r="L83" s="9" t="str">
        <f t="shared" si="14"/>
        <v>No</v>
      </c>
    </row>
    <row r="84" spans="1:12" ht="25.5" x14ac:dyDescent="0.2">
      <c r="A84" s="4" t="s">
        <v>1427</v>
      </c>
      <c r="B84" s="35" t="s">
        <v>213</v>
      </c>
      <c r="C84" s="47">
        <v>63556.809700999998</v>
      </c>
      <c r="D84" s="44" t="str">
        <f t="shared" si="11"/>
        <v>N/A</v>
      </c>
      <c r="E84" s="47">
        <v>48732.386554999997</v>
      </c>
      <c r="F84" s="44" t="str">
        <f t="shared" si="12"/>
        <v>N/A</v>
      </c>
      <c r="G84" s="47">
        <v>53382.462500000001</v>
      </c>
      <c r="H84" s="44" t="str">
        <f t="shared" si="13"/>
        <v>N/A</v>
      </c>
      <c r="I84" s="12">
        <v>-23.3</v>
      </c>
      <c r="J84" s="12">
        <v>9.5419999999999998</v>
      </c>
      <c r="K84" s="45" t="s">
        <v>736</v>
      </c>
      <c r="L84" s="9" t="str">
        <f t="shared" si="14"/>
        <v>Yes</v>
      </c>
    </row>
    <row r="85" spans="1:12" x14ac:dyDescent="0.2">
      <c r="A85" s="4" t="s">
        <v>601</v>
      </c>
      <c r="B85" s="35" t="s">
        <v>213</v>
      </c>
      <c r="C85" s="47">
        <v>629427295</v>
      </c>
      <c r="D85" s="44" t="str">
        <f t="shared" si="11"/>
        <v>N/A</v>
      </c>
      <c r="E85" s="47">
        <v>661749527</v>
      </c>
      <c r="F85" s="44" t="str">
        <f t="shared" si="12"/>
        <v>N/A</v>
      </c>
      <c r="G85" s="47">
        <v>673547625</v>
      </c>
      <c r="H85" s="44" t="str">
        <f t="shared" si="13"/>
        <v>N/A</v>
      </c>
      <c r="I85" s="12">
        <v>5.1349999999999998</v>
      </c>
      <c r="J85" s="12">
        <v>1.7829999999999999</v>
      </c>
      <c r="K85" s="45" t="s">
        <v>736</v>
      </c>
      <c r="L85" s="9" t="str">
        <f t="shared" si="14"/>
        <v>Yes</v>
      </c>
    </row>
    <row r="86" spans="1:12" x14ac:dyDescent="0.2">
      <c r="A86" s="4" t="s">
        <v>602</v>
      </c>
      <c r="B86" s="35" t="s">
        <v>213</v>
      </c>
      <c r="C86" s="36">
        <v>2559</v>
      </c>
      <c r="D86" s="44" t="str">
        <f t="shared" si="11"/>
        <v>N/A</v>
      </c>
      <c r="E86" s="36">
        <v>2444</v>
      </c>
      <c r="F86" s="44" t="str">
        <f t="shared" si="12"/>
        <v>N/A</v>
      </c>
      <c r="G86" s="36">
        <v>2218</v>
      </c>
      <c r="H86" s="44" t="str">
        <f t="shared" si="13"/>
        <v>N/A</v>
      </c>
      <c r="I86" s="12">
        <v>-4.49</v>
      </c>
      <c r="J86" s="12">
        <v>-9.25</v>
      </c>
      <c r="K86" s="45" t="s">
        <v>736</v>
      </c>
      <c r="L86" s="9" t="str">
        <f t="shared" si="14"/>
        <v>Yes</v>
      </c>
    </row>
    <row r="87" spans="1:12" x14ac:dyDescent="0.2">
      <c r="A87" s="4" t="s">
        <v>1428</v>
      </c>
      <c r="B87" s="35" t="s">
        <v>213</v>
      </c>
      <c r="C87" s="47">
        <v>245966.11762</v>
      </c>
      <c r="D87" s="44" t="str">
        <f t="shared" si="11"/>
        <v>N/A</v>
      </c>
      <c r="E87" s="47">
        <v>270764.94558</v>
      </c>
      <c r="F87" s="44" t="str">
        <f t="shared" si="12"/>
        <v>N/A</v>
      </c>
      <c r="G87" s="47">
        <v>303673.41073</v>
      </c>
      <c r="H87" s="44" t="str">
        <f t="shared" si="13"/>
        <v>N/A</v>
      </c>
      <c r="I87" s="12">
        <v>10.08</v>
      </c>
      <c r="J87" s="12">
        <v>12.15</v>
      </c>
      <c r="K87" s="45" t="s">
        <v>736</v>
      </c>
      <c r="L87" s="9" t="str">
        <f t="shared" si="14"/>
        <v>Yes</v>
      </c>
    </row>
    <row r="88" spans="1:12" x14ac:dyDescent="0.2">
      <c r="A88" s="46" t="s">
        <v>603</v>
      </c>
      <c r="B88" s="35" t="s">
        <v>213</v>
      </c>
      <c r="C88" s="47">
        <v>1732867204</v>
      </c>
      <c r="D88" s="44" t="str">
        <f t="shared" si="11"/>
        <v>N/A</v>
      </c>
      <c r="E88" s="47">
        <v>1658732262</v>
      </c>
      <c r="F88" s="44" t="str">
        <f t="shared" si="12"/>
        <v>N/A</v>
      </c>
      <c r="G88" s="47">
        <v>1654279246</v>
      </c>
      <c r="H88" s="44" t="str">
        <f t="shared" si="13"/>
        <v>N/A</v>
      </c>
      <c r="I88" s="12">
        <v>-4.28</v>
      </c>
      <c r="J88" s="12">
        <v>-0.26800000000000002</v>
      </c>
      <c r="K88" s="45" t="s">
        <v>736</v>
      </c>
      <c r="L88" s="9" t="str">
        <f t="shared" si="14"/>
        <v>Yes</v>
      </c>
    </row>
    <row r="89" spans="1:12" x14ac:dyDescent="0.2">
      <c r="A89" s="49" t="s">
        <v>604</v>
      </c>
      <c r="B89" s="36" t="s">
        <v>213</v>
      </c>
      <c r="C89" s="36">
        <v>37821</v>
      </c>
      <c r="D89" s="44" t="str">
        <f t="shared" si="11"/>
        <v>N/A</v>
      </c>
      <c r="E89" s="36">
        <v>35286</v>
      </c>
      <c r="F89" s="44" t="str">
        <f t="shared" si="12"/>
        <v>N/A</v>
      </c>
      <c r="G89" s="36">
        <v>34433</v>
      </c>
      <c r="H89" s="44" t="str">
        <f t="shared" si="13"/>
        <v>N/A</v>
      </c>
      <c r="I89" s="12">
        <v>-6.7</v>
      </c>
      <c r="J89" s="12">
        <v>-2.42</v>
      </c>
      <c r="K89" s="50" t="s">
        <v>736</v>
      </c>
      <c r="L89" s="9" t="str">
        <f t="shared" si="14"/>
        <v>Yes</v>
      </c>
    </row>
    <row r="90" spans="1:12" x14ac:dyDescent="0.2">
      <c r="A90" s="46" t="s">
        <v>1429</v>
      </c>
      <c r="B90" s="35" t="s">
        <v>213</v>
      </c>
      <c r="C90" s="47">
        <v>45817.593505999997</v>
      </c>
      <c r="D90" s="44" t="str">
        <f t="shared" si="11"/>
        <v>N/A</v>
      </c>
      <c r="E90" s="47">
        <v>47008.225982000004</v>
      </c>
      <c r="F90" s="44" t="str">
        <f t="shared" si="12"/>
        <v>N/A</v>
      </c>
      <c r="G90" s="47">
        <v>48043.424795999999</v>
      </c>
      <c r="H90" s="44" t="str">
        <f t="shared" si="13"/>
        <v>N/A</v>
      </c>
      <c r="I90" s="12">
        <v>2.5990000000000002</v>
      </c>
      <c r="J90" s="12">
        <v>2.202</v>
      </c>
      <c r="K90" s="45" t="s">
        <v>736</v>
      </c>
      <c r="L90" s="9" t="str">
        <f t="shared" si="14"/>
        <v>Yes</v>
      </c>
    </row>
    <row r="91" spans="1:12" ht="25.5" x14ac:dyDescent="0.2">
      <c r="A91" s="46" t="s">
        <v>605</v>
      </c>
      <c r="B91" s="35" t="s">
        <v>213</v>
      </c>
      <c r="C91" s="47">
        <v>17567532</v>
      </c>
      <c r="D91" s="44" t="str">
        <f t="shared" si="11"/>
        <v>N/A</v>
      </c>
      <c r="E91" s="47">
        <v>21447328</v>
      </c>
      <c r="F91" s="44" t="str">
        <f t="shared" si="12"/>
        <v>N/A</v>
      </c>
      <c r="G91" s="47">
        <v>29546666</v>
      </c>
      <c r="H91" s="44" t="str">
        <f t="shared" si="13"/>
        <v>N/A</v>
      </c>
      <c r="I91" s="12">
        <v>22.09</v>
      </c>
      <c r="J91" s="12">
        <v>37.76</v>
      </c>
      <c r="K91" s="45" t="s">
        <v>736</v>
      </c>
      <c r="L91" s="9" t="str">
        <f t="shared" si="14"/>
        <v>No</v>
      </c>
    </row>
    <row r="92" spans="1:12" x14ac:dyDescent="0.2">
      <c r="A92" s="46" t="s">
        <v>606</v>
      </c>
      <c r="B92" s="35" t="s">
        <v>213</v>
      </c>
      <c r="C92" s="36">
        <v>58695</v>
      </c>
      <c r="D92" s="44" t="str">
        <f t="shared" si="11"/>
        <v>N/A</v>
      </c>
      <c r="E92" s="36">
        <v>60284</v>
      </c>
      <c r="F92" s="44" t="str">
        <f t="shared" si="12"/>
        <v>N/A</v>
      </c>
      <c r="G92" s="36">
        <v>62514</v>
      </c>
      <c r="H92" s="44" t="str">
        <f t="shared" si="13"/>
        <v>N/A</v>
      </c>
      <c r="I92" s="12">
        <v>2.7069999999999999</v>
      </c>
      <c r="J92" s="12">
        <v>3.6989999999999998</v>
      </c>
      <c r="K92" s="45" t="s">
        <v>736</v>
      </c>
      <c r="L92" s="9" t="str">
        <f t="shared" si="14"/>
        <v>Yes</v>
      </c>
    </row>
    <row r="93" spans="1:12" x14ac:dyDescent="0.2">
      <c r="A93" s="46" t="s">
        <v>1430</v>
      </c>
      <c r="B93" s="35" t="s">
        <v>213</v>
      </c>
      <c r="C93" s="47">
        <v>299.30201891000002</v>
      </c>
      <c r="D93" s="44" t="str">
        <f t="shared" si="11"/>
        <v>N/A</v>
      </c>
      <c r="E93" s="47">
        <v>355.77148165</v>
      </c>
      <c r="F93" s="44" t="str">
        <f t="shared" si="12"/>
        <v>N/A</v>
      </c>
      <c r="G93" s="47">
        <v>472.64078446000002</v>
      </c>
      <c r="H93" s="44" t="str">
        <f t="shared" si="13"/>
        <v>N/A</v>
      </c>
      <c r="I93" s="12">
        <v>18.87</v>
      </c>
      <c r="J93" s="12">
        <v>32.85</v>
      </c>
      <c r="K93" s="45" t="s">
        <v>736</v>
      </c>
      <c r="L93" s="9" t="str">
        <f t="shared" si="14"/>
        <v>No</v>
      </c>
    </row>
    <row r="94" spans="1:12" x14ac:dyDescent="0.2">
      <c r="A94" s="46" t="s">
        <v>607</v>
      </c>
      <c r="B94" s="35" t="s">
        <v>213</v>
      </c>
      <c r="C94" s="47">
        <v>6715805</v>
      </c>
      <c r="D94" s="44" t="str">
        <f t="shared" si="11"/>
        <v>N/A</v>
      </c>
      <c r="E94" s="47">
        <v>9400938</v>
      </c>
      <c r="F94" s="44" t="str">
        <f t="shared" si="12"/>
        <v>N/A</v>
      </c>
      <c r="G94" s="47">
        <v>8446924</v>
      </c>
      <c r="H94" s="44" t="str">
        <f t="shared" si="13"/>
        <v>N/A</v>
      </c>
      <c r="I94" s="12">
        <v>39.979999999999997</v>
      </c>
      <c r="J94" s="12">
        <v>-10.1</v>
      </c>
      <c r="K94" s="45" t="s">
        <v>736</v>
      </c>
      <c r="L94" s="9" t="str">
        <f t="shared" si="14"/>
        <v>Yes</v>
      </c>
    </row>
    <row r="95" spans="1:12" x14ac:dyDescent="0.2">
      <c r="A95" s="46" t="s">
        <v>608</v>
      </c>
      <c r="B95" s="35" t="s">
        <v>213</v>
      </c>
      <c r="C95" s="36">
        <v>28975</v>
      </c>
      <c r="D95" s="44" t="str">
        <f t="shared" si="11"/>
        <v>N/A</v>
      </c>
      <c r="E95" s="36">
        <v>30926</v>
      </c>
      <c r="F95" s="44" t="str">
        <f t="shared" si="12"/>
        <v>N/A</v>
      </c>
      <c r="G95" s="36">
        <v>29204</v>
      </c>
      <c r="H95" s="44" t="str">
        <f t="shared" si="13"/>
        <v>N/A</v>
      </c>
      <c r="I95" s="12">
        <v>6.7329999999999997</v>
      </c>
      <c r="J95" s="12">
        <v>-5.57</v>
      </c>
      <c r="K95" s="45" t="s">
        <v>736</v>
      </c>
      <c r="L95" s="9" t="str">
        <f t="shared" si="14"/>
        <v>Yes</v>
      </c>
    </row>
    <row r="96" spans="1:12" x14ac:dyDescent="0.2">
      <c r="A96" s="46" t="s">
        <v>1431</v>
      </c>
      <c r="B96" s="35" t="s">
        <v>213</v>
      </c>
      <c r="C96" s="47">
        <v>231.77929248999999</v>
      </c>
      <c r="D96" s="44" t="str">
        <f t="shared" si="11"/>
        <v>N/A</v>
      </c>
      <c r="E96" s="47">
        <v>303.98169825000002</v>
      </c>
      <c r="F96" s="44" t="str">
        <f t="shared" si="12"/>
        <v>N/A</v>
      </c>
      <c r="G96" s="47">
        <v>289.23859744999999</v>
      </c>
      <c r="H96" s="44" t="str">
        <f t="shared" si="13"/>
        <v>N/A</v>
      </c>
      <c r="I96" s="12">
        <v>31.15</v>
      </c>
      <c r="J96" s="12">
        <v>-4.8499999999999996</v>
      </c>
      <c r="K96" s="45" t="s">
        <v>736</v>
      </c>
      <c r="L96" s="9" t="str">
        <f t="shared" si="14"/>
        <v>Yes</v>
      </c>
    </row>
    <row r="97" spans="1:12" ht="25.5" x14ac:dyDescent="0.2">
      <c r="A97" s="46" t="s">
        <v>609</v>
      </c>
      <c r="B97" s="35" t="s">
        <v>213</v>
      </c>
      <c r="C97" s="47">
        <v>776483</v>
      </c>
      <c r="D97" s="44" t="str">
        <f t="shared" si="11"/>
        <v>N/A</v>
      </c>
      <c r="E97" s="47">
        <v>1042765</v>
      </c>
      <c r="F97" s="44" t="str">
        <f t="shared" si="12"/>
        <v>N/A</v>
      </c>
      <c r="G97" s="47">
        <v>966050</v>
      </c>
      <c r="H97" s="44" t="str">
        <f t="shared" si="13"/>
        <v>N/A</v>
      </c>
      <c r="I97" s="12">
        <v>34.29</v>
      </c>
      <c r="J97" s="12">
        <v>-7.36</v>
      </c>
      <c r="K97" s="45" t="s">
        <v>736</v>
      </c>
      <c r="L97" s="9" t="str">
        <f t="shared" si="14"/>
        <v>Yes</v>
      </c>
    </row>
    <row r="98" spans="1:12" x14ac:dyDescent="0.2">
      <c r="A98" s="46" t="s">
        <v>610</v>
      </c>
      <c r="B98" s="35" t="s">
        <v>213</v>
      </c>
      <c r="C98" s="36">
        <v>11520</v>
      </c>
      <c r="D98" s="44" t="str">
        <f t="shared" si="11"/>
        <v>N/A</v>
      </c>
      <c r="E98" s="36">
        <v>15106</v>
      </c>
      <c r="F98" s="44" t="str">
        <f t="shared" si="12"/>
        <v>N/A</v>
      </c>
      <c r="G98" s="36">
        <v>15347</v>
      </c>
      <c r="H98" s="44" t="str">
        <f t="shared" si="13"/>
        <v>N/A</v>
      </c>
      <c r="I98" s="12">
        <v>31.13</v>
      </c>
      <c r="J98" s="12">
        <v>1.595</v>
      </c>
      <c r="K98" s="45" t="s">
        <v>736</v>
      </c>
      <c r="L98" s="9" t="str">
        <f t="shared" si="14"/>
        <v>Yes</v>
      </c>
    </row>
    <row r="99" spans="1:12" ht="25.5" x14ac:dyDescent="0.2">
      <c r="A99" s="46" t="s">
        <v>1432</v>
      </c>
      <c r="B99" s="35" t="s">
        <v>213</v>
      </c>
      <c r="C99" s="47">
        <v>67.403038194000004</v>
      </c>
      <c r="D99" s="44" t="str">
        <f t="shared" si="11"/>
        <v>N/A</v>
      </c>
      <c r="E99" s="47">
        <v>69.029855686000005</v>
      </c>
      <c r="F99" s="44" t="str">
        <f t="shared" si="12"/>
        <v>N/A</v>
      </c>
      <c r="G99" s="47">
        <v>62.947155795999997</v>
      </c>
      <c r="H99" s="44" t="str">
        <f t="shared" si="13"/>
        <v>N/A</v>
      </c>
      <c r="I99" s="12">
        <v>2.4140000000000001</v>
      </c>
      <c r="J99" s="12">
        <v>-8.81</v>
      </c>
      <c r="K99" s="45" t="s">
        <v>736</v>
      </c>
      <c r="L99" s="9" t="str">
        <f t="shared" si="14"/>
        <v>Yes</v>
      </c>
    </row>
    <row r="100" spans="1:12" ht="25.5" x14ac:dyDescent="0.2">
      <c r="A100" s="46" t="s">
        <v>611</v>
      </c>
      <c r="B100" s="35" t="s">
        <v>213</v>
      </c>
      <c r="C100" s="47">
        <v>27668552</v>
      </c>
      <c r="D100" s="44" t="str">
        <f t="shared" si="11"/>
        <v>N/A</v>
      </c>
      <c r="E100" s="47">
        <v>23902801</v>
      </c>
      <c r="F100" s="44" t="str">
        <f t="shared" si="12"/>
        <v>N/A</v>
      </c>
      <c r="G100" s="47">
        <v>22979808</v>
      </c>
      <c r="H100" s="44" t="str">
        <f t="shared" si="13"/>
        <v>N/A</v>
      </c>
      <c r="I100" s="12">
        <v>-13.6</v>
      </c>
      <c r="J100" s="12">
        <v>-3.86</v>
      </c>
      <c r="K100" s="45" t="s">
        <v>736</v>
      </c>
      <c r="L100" s="9" t="str">
        <f t="shared" si="14"/>
        <v>Yes</v>
      </c>
    </row>
    <row r="101" spans="1:12" x14ac:dyDescent="0.2">
      <c r="A101" s="46" t="s">
        <v>612</v>
      </c>
      <c r="B101" s="35" t="s">
        <v>213</v>
      </c>
      <c r="C101" s="36">
        <v>30674</v>
      </c>
      <c r="D101" s="44" t="str">
        <f t="shared" si="11"/>
        <v>N/A</v>
      </c>
      <c r="E101" s="36">
        <v>24421</v>
      </c>
      <c r="F101" s="44" t="str">
        <f t="shared" si="12"/>
        <v>N/A</v>
      </c>
      <c r="G101" s="36">
        <v>22225</v>
      </c>
      <c r="H101" s="44" t="str">
        <f t="shared" si="13"/>
        <v>N/A</v>
      </c>
      <c r="I101" s="12">
        <v>-20.399999999999999</v>
      </c>
      <c r="J101" s="12">
        <v>-8.99</v>
      </c>
      <c r="K101" s="45" t="s">
        <v>736</v>
      </c>
      <c r="L101" s="9" t="str">
        <f t="shared" si="14"/>
        <v>Yes</v>
      </c>
    </row>
    <row r="102" spans="1:12" x14ac:dyDescent="0.2">
      <c r="A102" s="46" t="s">
        <v>1433</v>
      </c>
      <c r="B102" s="35" t="s">
        <v>213</v>
      </c>
      <c r="C102" s="47">
        <v>902.01969094000003</v>
      </c>
      <c r="D102" s="44" t="str">
        <f t="shared" si="11"/>
        <v>N/A</v>
      </c>
      <c r="E102" s="47">
        <v>978.78059867000002</v>
      </c>
      <c r="F102" s="44" t="str">
        <f t="shared" si="12"/>
        <v>N/A</v>
      </c>
      <c r="G102" s="47">
        <v>1033.9621147</v>
      </c>
      <c r="H102" s="44" t="str">
        <f t="shared" si="13"/>
        <v>N/A</v>
      </c>
      <c r="I102" s="12">
        <v>8.51</v>
      </c>
      <c r="J102" s="12">
        <v>5.6379999999999999</v>
      </c>
      <c r="K102" s="45" t="s">
        <v>736</v>
      </c>
      <c r="L102" s="9" t="str">
        <f t="shared" si="14"/>
        <v>Yes</v>
      </c>
    </row>
    <row r="103" spans="1:12" x14ac:dyDescent="0.2">
      <c r="A103" s="46" t="s">
        <v>613</v>
      </c>
      <c r="B103" s="35" t="s">
        <v>213</v>
      </c>
      <c r="C103" s="47">
        <v>8624461</v>
      </c>
      <c r="D103" s="44" t="str">
        <f t="shared" si="11"/>
        <v>N/A</v>
      </c>
      <c r="E103" s="47">
        <v>13614125</v>
      </c>
      <c r="F103" s="44" t="str">
        <f t="shared" si="12"/>
        <v>N/A</v>
      </c>
      <c r="G103" s="47">
        <v>13833450</v>
      </c>
      <c r="H103" s="44" t="str">
        <f t="shared" si="13"/>
        <v>N/A</v>
      </c>
      <c r="I103" s="12">
        <v>57.85</v>
      </c>
      <c r="J103" s="12">
        <v>1.611</v>
      </c>
      <c r="K103" s="45" t="s">
        <v>736</v>
      </c>
      <c r="L103" s="9" t="str">
        <f t="shared" si="14"/>
        <v>Yes</v>
      </c>
    </row>
    <row r="104" spans="1:12" x14ac:dyDescent="0.2">
      <c r="A104" s="46" t="s">
        <v>614</v>
      </c>
      <c r="B104" s="35" t="s">
        <v>213</v>
      </c>
      <c r="C104" s="36">
        <v>24925</v>
      </c>
      <c r="D104" s="44" t="str">
        <f t="shared" si="11"/>
        <v>N/A</v>
      </c>
      <c r="E104" s="36">
        <v>30481</v>
      </c>
      <c r="F104" s="44" t="str">
        <f t="shared" si="12"/>
        <v>N/A</v>
      </c>
      <c r="G104" s="36">
        <v>30853</v>
      </c>
      <c r="H104" s="44" t="str">
        <f t="shared" si="13"/>
        <v>N/A</v>
      </c>
      <c r="I104" s="12">
        <v>22.29</v>
      </c>
      <c r="J104" s="12">
        <v>1.22</v>
      </c>
      <c r="K104" s="45" t="s">
        <v>736</v>
      </c>
      <c r="L104" s="9" t="str">
        <f t="shared" si="14"/>
        <v>Yes</v>
      </c>
    </row>
    <row r="105" spans="1:12" x14ac:dyDescent="0.2">
      <c r="A105" s="46" t="s">
        <v>1434</v>
      </c>
      <c r="B105" s="35" t="s">
        <v>213</v>
      </c>
      <c r="C105" s="47">
        <v>346.01648947000001</v>
      </c>
      <c r="D105" s="44" t="str">
        <f t="shared" si="11"/>
        <v>N/A</v>
      </c>
      <c r="E105" s="47">
        <v>446.64299072</v>
      </c>
      <c r="F105" s="44" t="str">
        <f t="shared" si="12"/>
        <v>N/A</v>
      </c>
      <c r="G105" s="47">
        <v>448.36644734999999</v>
      </c>
      <c r="H105" s="44" t="str">
        <f t="shared" si="13"/>
        <v>N/A</v>
      </c>
      <c r="I105" s="12">
        <v>29.08</v>
      </c>
      <c r="J105" s="12">
        <v>0.38590000000000002</v>
      </c>
      <c r="K105" s="45" t="s">
        <v>736</v>
      </c>
      <c r="L105" s="9" t="str">
        <f t="shared" si="14"/>
        <v>Yes</v>
      </c>
    </row>
    <row r="106" spans="1:12" ht="25.5" x14ac:dyDescent="0.2">
      <c r="A106" s="46" t="s">
        <v>615</v>
      </c>
      <c r="B106" s="35" t="s">
        <v>213</v>
      </c>
      <c r="C106" s="47">
        <v>13426690</v>
      </c>
      <c r="D106" s="44" t="str">
        <f t="shared" si="11"/>
        <v>N/A</v>
      </c>
      <c r="E106" s="47">
        <v>3108738</v>
      </c>
      <c r="F106" s="44" t="str">
        <f t="shared" si="12"/>
        <v>N/A</v>
      </c>
      <c r="G106" s="47">
        <v>2704665</v>
      </c>
      <c r="H106" s="44" t="str">
        <f t="shared" si="13"/>
        <v>N/A</v>
      </c>
      <c r="I106" s="12">
        <v>-76.8</v>
      </c>
      <c r="J106" s="12">
        <v>-13</v>
      </c>
      <c r="K106" s="45" t="s">
        <v>736</v>
      </c>
      <c r="L106" s="9" t="str">
        <f t="shared" si="14"/>
        <v>Yes</v>
      </c>
    </row>
    <row r="107" spans="1:12" x14ac:dyDescent="0.2">
      <c r="A107" s="46" t="s">
        <v>616</v>
      </c>
      <c r="B107" s="35" t="s">
        <v>213</v>
      </c>
      <c r="C107" s="36">
        <v>3414</v>
      </c>
      <c r="D107" s="44" t="str">
        <f t="shared" si="11"/>
        <v>N/A</v>
      </c>
      <c r="E107" s="36">
        <v>1422</v>
      </c>
      <c r="F107" s="44" t="str">
        <f t="shared" si="12"/>
        <v>N/A</v>
      </c>
      <c r="G107" s="36">
        <v>1288</v>
      </c>
      <c r="H107" s="44" t="str">
        <f t="shared" si="13"/>
        <v>N/A</v>
      </c>
      <c r="I107" s="12">
        <v>-58.3</v>
      </c>
      <c r="J107" s="12">
        <v>-9.42</v>
      </c>
      <c r="K107" s="45" t="s">
        <v>736</v>
      </c>
      <c r="L107" s="9" t="str">
        <f t="shared" si="14"/>
        <v>Yes</v>
      </c>
    </row>
    <row r="108" spans="1:12" ht="25.5" x14ac:dyDescent="0.2">
      <c r="A108" s="46" t="s">
        <v>1435</v>
      </c>
      <c r="B108" s="35" t="s">
        <v>213</v>
      </c>
      <c r="C108" s="47">
        <v>3932.8324545999999</v>
      </c>
      <c r="D108" s="44" t="str">
        <f t="shared" si="11"/>
        <v>N/A</v>
      </c>
      <c r="E108" s="47">
        <v>2186.1729958000001</v>
      </c>
      <c r="F108" s="44" t="str">
        <f t="shared" si="12"/>
        <v>N/A</v>
      </c>
      <c r="G108" s="47">
        <v>2099.8951863000002</v>
      </c>
      <c r="H108" s="44" t="str">
        <f t="shared" si="13"/>
        <v>N/A</v>
      </c>
      <c r="I108" s="12">
        <v>-44.4</v>
      </c>
      <c r="J108" s="12">
        <v>-3.95</v>
      </c>
      <c r="K108" s="45" t="s">
        <v>736</v>
      </c>
      <c r="L108" s="9" t="str">
        <f t="shared" si="14"/>
        <v>Yes</v>
      </c>
    </row>
    <row r="109" spans="1:12" ht="25.5" x14ac:dyDescent="0.2">
      <c r="A109" s="46" t="s">
        <v>617</v>
      </c>
      <c r="B109" s="35" t="s">
        <v>213</v>
      </c>
      <c r="C109" s="47">
        <v>19398195</v>
      </c>
      <c r="D109" s="44" t="str">
        <f t="shared" si="11"/>
        <v>N/A</v>
      </c>
      <c r="E109" s="47">
        <v>21721820</v>
      </c>
      <c r="F109" s="44" t="str">
        <f t="shared" si="12"/>
        <v>N/A</v>
      </c>
      <c r="G109" s="47">
        <v>21739941</v>
      </c>
      <c r="H109" s="44" t="str">
        <f t="shared" si="13"/>
        <v>N/A</v>
      </c>
      <c r="I109" s="12">
        <v>11.98</v>
      </c>
      <c r="J109" s="12">
        <v>8.3400000000000002E-2</v>
      </c>
      <c r="K109" s="45" t="s">
        <v>736</v>
      </c>
      <c r="L109" s="9" t="str">
        <f t="shared" si="14"/>
        <v>Yes</v>
      </c>
    </row>
    <row r="110" spans="1:12" x14ac:dyDescent="0.2">
      <c r="A110" s="46" t="s">
        <v>618</v>
      </c>
      <c r="B110" s="35" t="s">
        <v>213</v>
      </c>
      <c r="C110" s="36">
        <v>49503</v>
      </c>
      <c r="D110" s="44" t="str">
        <f t="shared" si="11"/>
        <v>N/A</v>
      </c>
      <c r="E110" s="36">
        <v>54033</v>
      </c>
      <c r="F110" s="44" t="str">
        <f t="shared" si="12"/>
        <v>N/A</v>
      </c>
      <c r="G110" s="36">
        <v>51453</v>
      </c>
      <c r="H110" s="44" t="str">
        <f t="shared" si="13"/>
        <v>N/A</v>
      </c>
      <c r="I110" s="12">
        <v>9.1509999999999998</v>
      </c>
      <c r="J110" s="12">
        <v>-4.7699999999999996</v>
      </c>
      <c r="K110" s="45" t="s">
        <v>736</v>
      </c>
      <c r="L110" s="9" t="str">
        <f t="shared" si="14"/>
        <v>Yes</v>
      </c>
    </row>
    <row r="111" spans="1:12" x14ac:dyDescent="0.2">
      <c r="A111" s="46" t="s">
        <v>1436</v>
      </c>
      <c r="B111" s="35" t="s">
        <v>213</v>
      </c>
      <c r="C111" s="47">
        <v>391.85897824</v>
      </c>
      <c r="D111" s="44" t="str">
        <f t="shared" si="11"/>
        <v>N/A</v>
      </c>
      <c r="E111" s="47">
        <v>402.01025299000003</v>
      </c>
      <c r="F111" s="44" t="str">
        <f t="shared" si="12"/>
        <v>N/A</v>
      </c>
      <c r="G111" s="47">
        <v>422.52037782000002</v>
      </c>
      <c r="H111" s="44" t="str">
        <f t="shared" si="13"/>
        <v>N/A</v>
      </c>
      <c r="I111" s="12">
        <v>2.5910000000000002</v>
      </c>
      <c r="J111" s="12">
        <v>5.1020000000000003</v>
      </c>
      <c r="K111" s="45" t="s">
        <v>736</v>
      </c>
      <c r="L111" s="9" t="str">
        <f t="shared" si="14"/>
        <v>Yes</v>
      </c>
    </row>
    <row r="112" spans="1:12" x14ac:dyDescent="0.2">
      <c r="A112" s="46" t="s">
        <v>619</v>
      </c>
      <c r="B112" s="35" t="s">
        <v>213</v>
      </c>
      <c r="C112" s="47">
        <v>73294299</v>
      </c>
      <c r="D112" s="44" t="str">
        <f t="shared" si="11"/>
        <v>N/A</v>
      </c>
      <c r="E112" s="47">
        <v>105941800</v>
      </c>
      <c r="F112" s="44" t="str">
        <f t="shared" si="12"/>
        <v>N/A</v>
      </c>
      <c r="G112" s="47">
        <v>98508081</v>
      </c>
      <c r="H112" s="44" t="str">
        <f t="shared" si="13"/>
        <v>N/A</v>
      </c>
      <c r="I112" s="12">
        <v>44.54</v>
      </c>
      <c r="J112" s="12">
        <v>-7.02</v>
      </c>
      <c r="K112" s="45" t="s">
        <v>736</v>
      </c>
      <c r="L112" s="9" t="str">
        <f t="shared" si="14"/>
        <v>Yes</v>
      </c>
    </row>
    <row r="113" spans="1:12" x14ac:dyDescent="0.2">
      <c r="A113" s="46" t="s">
        <v>620</v>
      </c>
      <c r="B113" s="35" t="s">
        <v>213</v>
      </c>
      <c r="C113" s="36">
        <v>66879</v>
      </c>
      <c r="D113" s="44" t="str">
        <f t="shared" si="11"/>
        <v>N/A</v>
      </c>
      <c r="E113" s="36">
        <v>70033</v>
      </c>
      <c r="F113" s="44" t="str">
        <f t="shared" si="12"/>
        <v>N/A</v>
      </c>
      <c r="G113" s="36">
        <v>55562</v>
      </c>
      <c r="H113" s="44" t="str">
        <f t="shared" si="13"/>
        <v>N/A</v>
      </c>
      <c r="I113" s="12">
        <v>4.7160000000000002</v>
      </c>
      <c r="J113" s="12">
        <v>-20.7</v>
      </c>
      <c r="K113" s="45" t="s">
        <v>736</v>
      </c>
      <c r="L113" s="9" t="str">
        <f t="shared" si="14"/>
        <v>Yes</v>
      </c>
    </row>
    <row r="114" spans="1:12" x14ac:dyDescent="0.2">
      <c r="A114" s="46" t="s">
        <v>1437</v>
      </c>
      <c r="B114" s="35" t="s">
        <v>213</v>
      </c>
      <c r="C114" s="47">
        <v>1095.9239672000001</v>
      </c>
      <c r="D114" s="44" t="str">
        <f t="shared" si="11"/>
        <v>N/A</v>
      </c>
      <c r="E114" s="47">
        <v>1512.7411363000001</v>
      </c>
      <c r="F114" s="44" t="str">
        <f t="shared" si="12"/>
        <v>N/A</v>
      </c>
      <c r="G114" s="47">
        <v>1772.939797</v>
      </c>
      <c r="H114" s="44" t="str">
        <f t="shared" si="13"/>
        <v>N/A</v>
      </c>
      <c r="I114" s="12">
        <v>38.03</v>
      </c>
      <c r="J114" s="12">
        <v>17.2</v>
      </c>
      <c r="K114" s="45" t="s">
        <v>736</v>
      </c>
      <c r="L114" s="9" t="str">
        <f t="shared" si="14"/>
        <v>Yes</v>
      </c>
    </row>
    <row r="115" spans="1:12" ht="25.5" x14ac:dyDescent="0.2">
      <c r="A115" s="46" t="s">
        <v>621</v>
      </c>
      <c r="B115" s="35" t="s">
        <v>213</v>
      </c>
      <c r="C115" s="47">
        <v>16571797</v>
      </c>
      <c r="D115" s="44" t="str">
        <f t="shared" si="11"/>
        <v>N/A</v>
      </c>
      <c r="E115" s="47">
        <v>3946632</v>
      </c>
      <c r="F115" s="44" t="str">
        <f t="shared" si="12"/>
        <v>N/A</v>
      </c>
      <c r="G115" s="47">
        <v>3964884</v>
      </c>
      <c r="H115" s="44" t="str">
        <f t="shared" si="13"/>
        <v>N/A</v>
      </c>
      <c r="I115" s="12">
        <v>-76.2</v>
      </c>
      <c r="J115" s="12">
        <v>0.46250000000000002</v>
      </c>
      <c r="K115" s="45" t="s">
        <v>736</v>
      </c>
      <c r="L115" s="9" t="str">
        <f t="shared" si="14"/>
        <v>Yes</v>
      </c>
    </row>
    <row r="116" spans="1:12" x14ac:dyDescent="0.2">
      <c r="A116" s="49" t="s">
        <v>622</v>
      </c>
      <c r="B116" s="36" t="s">
        <v>213</v>
      </c>
      <c r="C116" s="36">
        <v>9135</v>
      </c>
      <c r="D116" s="44" t="str">
        <f t="shared" si="11"/>
        <v>N/A</v>
      </c>
      <c r="E116" s="36">
        <v>5602</v>
      </c>
      <c r="F116" s="44" t="str">
        <f t="shared" si="12"/>
        <v>N/A</v>
      </c>
      <c r="G116" s="36">
        <v>5429</v>
      </c>
      <c r="H116" s="44" t="str">
        <f t="shared" si="13"/>
        <v>N/A</v>
      </c>
      <c r="I116" s="12">
        <v>-38.700000000000003</v>
      </c>
      <c r="J116" s="12">
        <v>-3.09</v>
      </c>
      <c r="K116" s="50" t="s">
        <v>736</v>
      </c>
      <c r="L116" s="9" t="str">
        <f t="shared" si="14"/>
        <v>Yes</v>
      </c>
    </row>
    <row r="117" spans="1:12" ht="25.5" x14ac:dyDescent="0.2">
      <c r="A117" s="46" t="s">
        <v>1438</v>
      </c>
      <c r="B117" s="35" t="s">
        <v>213</v>
      </c>
      <c r="C117" s="47">
        <v>1814.0992885000001</v>
      </c>
      <c r="D117" s="44" t="str">
        <f t="shared" si="11"/>
        <v>N/A</v>
      </c>
      <c r="E117" s="47">
        <v>704.50410567999995</v>
      </c>
      <c r="F117" s="44" t="str">
        <f t="shared" si="12"/>
        <v>N/A</v>
      </c>
      <c r="G117" s="47">
        <v>730.31571192000001</v>
      </c>
      <c r="H117" s="44" t="str">
        <f t="shared" si="13"/>
        <v>N/A</v>
      </c>
      <c r="I117" s="12">
        <v>-61.2</v>
      </c>
      <c r="J117" s="12">
        <v>3.6640000000000001</v>
      </c>
      <c r="K117" s="45" t="s">
        <v>736</v>
      </c>
      <c r="L117" s="9" t="str">
        <f t="shared" si="14"/>
        <v>Yes</v>
      </c>
    </row>
    <row r="118" spans="1:12" ht="25.5" x14ac:dyDescent="0.2">
      <c r="A118" s="46" t="s">
        <v>623</v>
      </c>
      <c r="B118" s="35" t="s">
        <v>213</v>
      </c>
      <c r="C118" s="47">
        <v>1524167</v>
      </c>
      <c r="D118" s="44" t="str">
        <f t="shared" si="11"/>
        <v>N/A</v>
      </c>
      <c r="E118" s="47">
        <v>1460782</v>
      </c>
      <c r="F118" s="44" t="str">
        <f t="shared" si="12"/>
        <v>N/A</v>
      </c>
      <c r="G118" s="47">
        <v>1392790</v>
      </c>
      <c r="H118" s="44" t="str">
        <f t="shared" si="13"/>
        <v>N/A</v>
      </c>
      <c r="I118" s="12">
        <v>-4.16</v>
      </c>
      <c r="J118" s="12">
        <v>-4.6500000000000004</v>
      </c>
      <c r="K118" s="45" t="s">
        <v>736</v>
      </c>
      <c r="L118" s="9" t="str">
        <f t="shared" si="14"/>
        <v>Yes</v>
      </c>
    </row>
    <row r="119" spans="1:12" x14ac:dyDescent="0.2">
      <c r="A119" s="46" t="s">
        <v>624</v>
      </c>
      <c r="B119" s="35" t="s">
        <v>213</v>
      </c>
      <c r="C119" s="36">
        <v>6426</v>
      </c>
      <c r="D119" s="44" t="str">
        <f t="shared" si="11"/>
        <v>N/A</v>
      </c>
      <c r="E119" s="36">
        <v>8103</v>
      </c>
      <c r="F119" s="44" t="str">
        <f t="shared" si="12"/>
        <v>N/A</v>
      </c>
      <c r="G119" s="36">
        <v>8094</v>
      </c>
      <c r="H119" s="44" t="str">
        <f t="shared" si="13"/>
        <v>N/A</v>
      </c>
      <c r="I119" s="12">
        <v>26.1</v>
      </c>
      <c r="J119" s="12">
        <v>-0.111</v>
      </c>
      <c r="K119" s="45" t="s">
        <v>736</v>
      </c>
      <c r="L119" s="9" t="str">
        <f t="shared" si="14"/>
        <v>Yes</v>
      </c>
    </row>
    <row r="120" spans="1:12" ht="25.5" x14ac:dyDescent="0.2">
      <c r="A120" s="46" t="s">
        <v>1439</v>
      </c>
      <c r="B120" s="35" t="s">
        <v>213</v>
      </c>
      <c r="C120" s="47">
        <v>237.18751945</v>
      </c>
      <c r="D120" s="44" t="str">
        <f t="shared" si="11"/>
        <v>N/A</v>
      </c>
      <c r="E120" s="47">
        <v>180.27668765000001</v>
      </c>
      <c r="F120" s="44" t="str">
        <f t="shared" si="12"/>
        <v>N/A</v>
      </c>
      <c r="G120" s="47">
        <v>172.07684705</v>
      </c>
      <c r="H120" s="44" t="str">
        <f t="shared" si="13"/>
        <v>N/A</v>
      </c>
      <c r="I120" s="12">
        <v>-24</v>
      </c>
      <c r="J120" s="12">
        <v>-4.55</v>
      </c>
      <c r="K120" s="45" t="s">
        <v>736</v>
      </c>
      <c r="L120" s="9" t="str">
        <f t="shared" si="14"/>
        <v>Yes</v>
      </c>
    </row>
    <row r="121" spans="1:12" ht="25.5" x14ac:dyDescent="0.2">
      <c r="A121" s="46" t="s">
        <v>625</v>
      </c>
      <c r="B121" s="35" t="s">
        <v>213</v>
      </c>
      <c r="C121" s="47">
        <v>15318840</v>
      </c>
      <c r="D121" s="44" t="str">
        <f t="shared" si="11"/>
        <v>N/A</v>
      </c>
      <c r="E121" s="47">
        <v>3049224</v>
      </c>
      <c r="F121" s="44" t="str">
        <f t="shared" si="12"/>
        <v>N/A</v>
      </c>
      <c r="G121" s="47">
        <v>2541141</v>
      </c>
      <c r="H121" s="44" t="str">
        <f t="shared" si="13"/>
        <v>N/A</v>
      </c>
      <c r="I121" s="12">
        <v>-80.099999999999994</v>
      </c>
      <c r="J121" s="12">
        <v>-16.7</v>
      </c>
      <c r="K121" s="45" t="s">
        <v>736</v>
      </c>
      <c r="L121" s="9" t="str">
        <f t="shared" si="14"/>
        <v>Yes</v>
      </c>
    </row>
    <row r="122" spans="1:12" x14ac:dyDescent="0.2">
      <c r="A122" s="46" t="s">
        <v>626</v>
      </c>
      <c r="B122" s="35" t="s">
        <v>213</v>
      </c>
      <c r="C122" s="36">
        <v>2800</v>
      </c>
      <c r="D122" s="44" t="str">
        <f t="shared" si="11"/>
        <v>N/A</v>
      </c>
      <c r="E122" s="36">
        <v>474</v>
      </c>
      <c r="F122" s="44" t="str">
        <f t="shared" si="12"/>
        <v>N/A</v>
      </c>
      <c r="G122" s="36">
        <v>358</v>
      </c>
      <c r="H122" s="44" t="str">
        <f t="shared" si="13"/>
        <v>N/A</v>
      </c>
      <c r="I122" s="12">
        <v>-83.1</v>
      </c>
      <c r="J122" s="12">
        <v>-24.5</v>
      </c>
      <c r="K122" s="45" t="s">
        <v>736</v>
      </c>
      <c r="L122" s="9" t="str">
        <f t="shared" si="14"/>
        <v>Yes</v>
      </c>
    </row>
    <row r="123" spans="1:12" ht="25.5" x14ac:dyDescent="0.2">
      <c r="A123" s="46" t="s">
        <v>1440</v>
      </c>
      <c r="B123" s="35" t="s">
        <v>213</v>
      </c>
      <c r="C123" s="47">
        <v>5471.0142857000001</v>
      </c>
      <c r="D123" s="44" t="str">
        <f t="shared" si="11"/>
        <v>N/A</v>
      </c>
      <c r="E123" s="47">
        <v>6432.9620253000003</v>
      </c>
      <c r="F123" s="44" t="str">
        <f t="shared" si="12"/>
        <v>N/A</v>
      </c>
      <c r="G123" s="47">
        <v>7098.1592178999999</v>
      </c>
      <c r="H123" s="44" t="str">
        <f t="shared" si="13"/>
        <v>N/A</v>
      </c>
      <c r="I123" s="12">
        <v>17.579999999999998</v>
      </c>
      <c r="J123" s="12">
        <v>10.34</v>
      </c>
      <c r="K123" s="45" t="s">
        <v>736</v>
      </c>
      <c r="L123" s="9" t="str">
        <f t="shared" si="14"/>
        <v>Yes</v>
      </c>
    </row>
    <row r="124" spans="1:12" ht="25.5" x14ac:dyDescent="0.2">
      <c r="A124" s="46" t="s">
        <v>627</v>
      </c>
      <c r="B124" s="35" t="s">
        <v>213</v>
      </c>
      <c r="C124" s="47">
        <v>288141</v>
      </c>
      <c r="D124" s="44" t="str">
        <f t="shared" si="11"/>
        <v>N/A</v>
      </c>
      <c r="E124" s="47">
        <v>71582</v>
      </c>
      <c r="F124" s="44" t="str">
        <f t="shared" si="12"/>
        <v>N/A</v>
      </c>
      <c r="G124" s="47">
        <v>24763</v>
      </c>
      <c r="H124" s="44" t="str">
        <f t="shared" si="13"/>
        <v>N/A</v>
      </c>
      <c r="I124" s="12">
        <v>-75.2</v>
      </c>
      <c r="J124" s="12">
        <v>-65.400000000000006</v>
      </c>
      <c r="K124" s="45" t="s">
        <v>736</v>
      </c>
      <c r="L124" s="9" t="str">
        <f t="shared" si="14"/>
        <v>No</v>
      </c>
    </row>
    <row r="125" spans="1:12" ht="25.5" x14ac:dyDescent="0.2">
      <c r="A125" s="46" t="s">
        <v>628</v>
      </c>
      <c r="B125" s="35" t="s">
        <v>213</v>
      </c>
      <c r="C125" s="36">
        <v>299</v>
      </c>
      <c r="D125" s="44" t="str">
        <f t="shared" si="11"/>
        <v>N/A</v>
      </c>
      <c r="E125" s="36">
        <v>158</v>
      </c>
      <c r="F125" s="44" t="str">
        <f t="shared" si="12"/>
        <v>N/A</v>
      </c>
      <c r="G125" s="36">
        <v>85</v>
      </c>
      <c r="H125" s="44" t="str">
        <f t="shared" si="13"/>
        <v>N/A</v>
      </c>
      <c r="I125" s="12">
        <v>-47.2</v>
      </c>
      <c r="J125" s="12">
        <v>-46.2</v>
      </c>
      <c r="K125" s="45" t="s">
        <v>736</v>
      </c>
      <c r="L125" s="9" t="str">
        <f t="shared" si="14"/>
        <v>No</v>
      </c>
    </row>
    <row r="126" spans="1:12" ht="25.5" x14ac:dyDescent="0.2">
      <c r="A126" s="46" t="s">
        <v>1441</v>
      </c>
      <c r="B126" s="35" t="s">
        <v>213</v>
      </c>
      <c r="C126" s="47">
        <v>963.68227424999998</v>
      </c>
      <c r="D126" s="44" t="str">
        <f t="shared" si="11"/>
        <v>N/A</v>
      </c>
      <c r="E126" s="47">
        <v>453.05063290999999</v>
      </c>
      <c r="F126" s="44" t="str">
        <f t="shared" si="12"/>
        <v>N/A</v>
      </c>
      <c r="G126" s="47">
        <v>291.32941176000003</v>
      </c>
      <c r="H126" s="44" t="str">
        <f t="shared" si="13"/>
        <v>N/A</v>
      </c>
      <c r="I126" s="12">
        <v>-53</v>
      </c>
      <c r="J126" s="12">
        <v>-35.700000000000003</v>
      </c>
      <c r="K126" s="45" t="s">
        <v>736</v>
      </c>
      <c r="L126" s="9" t="str">
        <f t="shared" si="14"/>
        <v>No</v>
      </c>
    </row>
    <row r="127" spans="1:12" ht="25.5" x14ac:dyDescent="0.2">
      <c r="A127" s="46" t="s">
        <v>629</v>
      </c>
      <c r="B127" s="35" t="s">
        <v>213</v>
      </c>
      <c r="C127" s="47">
        <v>4690666</v>
      </c>
      <c r="D127" s="44" t="str">
        <f t="shared" si="11"/>
        <v>N/A</v>
      </c>
      <c r="E127" s="47">
        <v>2552957</v>
      </c>
      <c r="F127" s="44" t="str">
        <f t="shared" si="12"/>
        <v>N/A</v>
      </c>
      <c r="G127" s="47">
        <v>5989104</v>
      </c>
      <c r="H127" s="44" t="str">
        <f t="shared" si="13"/>
        <v>N/A</v>
      </c>
      <c r="I127" s="12">
        <v>-45.6</v>
      </c>
      <c r="J127" s="12">
        <v>134.6</v>
      </c>
      <c r="K127" s="45" t="s">
        <v>736</v>
      </c>
      <c r="L127" s="9" t="str">
        <f t="shared" si="14"/>
        <v>No</v>
      </c>
    </row>
    <row r="128" spans="1:12" x14ac:dyDescent="0.2">
      <c r="A128" s="46" t="s">
        <v>630</v>
      </c>
      <c r="B128" s="35" t="s">
        <v>213</v>
      </c>
      <c r="C128" s="36">
        <v>1347</v>
      </c>
      <c r="D128" s="44" t="str">
        <f t="shared" si="11"/>
        <v>N/A</v>
      </c>
      <c r="E128" s="36">
        <v>1049</v>
      </c>
      <c r="F128" s="44" t="str">
        <f t="shared" si="12"/>
        <v>N/A</v>
      </c>
      <c r="G128" s="36">
        <v>2693</v>
      </c>
      <c r="H128" s="44" t="str">
        <f t="shared" si="13"/>
        <v>N/A</v>
      </c>
      <c r="I128" s="12">
        <v>-22.1</v>
      </c>
      <c r="J128" s="12">
        <v>156.69999999999999</v>
      </c>
      <c r="K128" s="45" t="s">
        <v>736</v>
      </c>
      <c r="L128" s="9" t="str">
        <f t="shared" si="14"/>
        <v>No</v>
      </c>
    </row>
    <row r="129" spans="1:12" ht="25.5" x14ac:dyDescent="0.2">
      <c r="A129" s="46" t="s">
        <v>1442</v>
      </c>
      <c r="B129" s="35" t="s">
        <v>213</v>
      </c>
      <c r="C129" s="47">
        <v>3482.3058649</v>
      </c>
      <c r="D129" s="44" t="str">
        <f t="shared" si="11"/>
        <v>N/A</v>
      </c>
      <c r="E129" s="47">
        <v>2433.7054337</v>
      </c>
      <c r="F129" s="44" t="str">
        <f t="shared" si="12"/>
        <v>N/A</v>
      </c>
      <c r="G129" s="47">
        <v>2223.9524694000002</v>
      </c>
      <c r="H129" s="44" t="str">
        <f t="shared" si="13"/>
        <v>N/A</v>
      </c>
      <c r="I129" s="12">
        <v>-30.1</v>
      </c>
      <c r="J129" s="12">
        <v>-8.6199999999999992</v>
      </c>
      <c r="K129" s="45" t="s">
        <v>736</v>
      </c>
      <c r="L129" s="9" t="str">
        <f t="shared" si="14"/>
        <v>Yes</v>
      </c>
    </row>
    <row r="130" spans="1:12" ht="25.5" x14ac:dyDescent="0.2">
      <c r="A130" s="46" t="s">
        <v>631</v>
      </c>
      <c r="B130" s="35" t="s">
        <v>213</v>
      </c>
      <c r="C130" s="47">
        <v>0</v>
      </c>
      <c r="D130" s="44" t="str">
        <f t="shared" si="11"/>
        <v>N/A</v>
      </c>
      <c r="E130" s="47">
        <v>0</v>
      </c>
      <c r="F130" s="44" t="str">
        <f t="shared" si="12"/>
        <v>N/A</v>
      </c>
      <c r="G130" s="47">
        <v>0</v>
      </c>
      <c r="H130" s="44" t="str">
        <f t="shared" si="13"/>
        <v>N/A</v>
      </c>
      <c r="I130" s="12" t="s">
        <v>1745</v>
      </c>
      <c r="J130" s="12" t="s">
        <v>1745</v>
      </c>
      <c r="K130" s="45" t="s">
        <v>736</v>
      </c>
      <c r="L130" s="9" t="str">
        <f t="shared" si="14"/>
        <v>N/A</v>
      </c>
    </row>
    <row r="131" spans="1:12" x14ac:dyDescent="0.2">
      <c r="A131" s="46" t="s">
        <v>632</v>
      </c>
      <c r="B131" s="35" t="s">
        <v>213</v>
      </c>
      <c r="C131" s="36">
        <v>0</v>
      </c>
      <c r="D131" s="44" t="str">
        <f t="shared" si="11"/>
        <v>N/A</v>
      </c>
      <c r="E131" s="36">
        <v>0</v>
      </c>
      <c r="F131" s="44" t="str">
        <f t="shared" si="12"/>
        <v>N/A</v>
      </c>
      <c r="G131" s="36">
        <v>0</v>
      </c>
      <c r="H131" s="44" t="str">
        <f t="shared" si="13"/>
        <v>N/A</v>
      </c>
      <c r="I131" s="12" t="s">
        <v>1745</v>
      </c>
      <c r="J131" s="12" t="s">
        <v>1745</v>
      </c>
      <c r="K131" s="45" t="s">
        <v>736</v>
      </c>
      <c r="L131" s="9" t="str">
        <f t="shared" si="14"/>
        <v>N/A</v>
      </c>
    </row>
    <row r="132" spans="1:12" ht="25.5" x14ac:dyDescent="0.2">
      <c r="A132" s="46" t="s">
        <v>1443</v>
      </c>
      <c r="B132" s="35" t="s">
        <v>213</v>
      </c>
      <c r="C132" s="47" t="s">
        <v>1745</v>
      </c>
      <c r="D132" s="44" t="str">
        <f t="shared" si="11"/>
        <v>N/A</v>
      </c>
      <c r="E132" s="47" t="s">
        <v>1745</v>
      </c>
      <c r="F132" s="44" t="str">
        <f t="shared" si="12"/>
        <v>N/A</v>
      </c>
      <c r="G132" s="47" t="s">
        <v>1745</v>
      </c>
      <c r="H132" s="44" t="str">
        <f t="shared" si="13"/>
        <v>N/A</v>
      </c>
      <c r="I132" s="12" t="s">
        <v>1745</v>
      </c>
      <c r="J132" s="12" t="s">
        <v>1745</v>
      </c>
      <c r="K132" s="45" t="s">
        <v>736</v>
      </c>
      <c r="L132" s="9" t="str">
        <f t="shared" si="14"/>
        <v>N/A</v>
      </c>
    </row>
    <row r="133" spans="1:12" ht="25.5" x14ac:dyDescent="0.2">
      <c r="A133" s="46" t="s">
        <v>633</v>
      </c>
      <c r="B133" s="35" t="s">
        <v>213</v>
      </c>
      <c r="C133" s="47">
        <v>83714211</v>
      </c>
      <c r="D133" s="44" t="str">
        <f t="shared" si="11"/>
        <v>N/A</v>
      </c>
      <c r="E133" s="47">
        <v>66924009</v>
      </c>
      <c r="F133" s="44" t="str">
        <f t="shared" si="12"/>
        <v>N/A</v>
      </c>
      <c r="G133" s="47">
        <v>66469768</v>
      </c>
      <c r="H133" s="44" t="str">
        <f t="shared" si="13"/>
        <v>N/A</v>
      </c>
      <c r="I133" s="12">
        <v>-20.100000000000001</v>
      </c>
      <c r="J133" s="12">
        <v>-0.67900000000000005</v>
      </c>
      <c r="K133" s="45" t="s">
        <v>736</v>
      </c>
      <c r="L133" s="9" t="str">
        <f t="shared" si="14"/>
        <v>Yes</v>
      </c>
    </row>
    <row r="134" spans="1:12" x14ac:dyDescent="0.2">
      <c r="A134" s="46" t="s">
        <v>634</v>
      </c>
      <c r="B134" s="35" t="s">
        <v>213</v>
      </c>
      <c r="C134" s="36">
        <v>5078</v>
      </c>
      <c r="D134" s="44" t="str">
        <f t="shared" si="11"/>
        <v>N/A</v>
      </c>
      <c r="E134" s="36">
        <v>4465</v>
      </c>
      <c r="F134" s="44" t="str">
        <f t="shared" si="12"/>
        <v>N/A</v>
      </c>
      <c r="G134" s="36">
        <v>4308</v>
      </c>
      <c r="H134" s="44" t="str">
        <f t="shared" si="13"/>
        <v>N/A</v>
      </c>
      <c r="I134" s="12">
        <v>-12.1</v>
      </c>
      <c r="J134" s="12">
        <v>-3.52</v>
      </c>
      <c r="K134" s="45" t="s">
        <v>736</v>
      </c>
      <c r="L134" s="9" t="str">
        <f t="shared" si="14"/>
        <v>Yes</v>
      </c>
    </row>
    <row r="135" spans="1:12" x14ac:dyDescent="0.2">
      <c r="A135" s="46" t="s">
        <v>1444</v>
      </c>
      <c r="B135" s="35" t="s">
        <v>213</v>
      </c>
      <c r="C135" s="47">
        <v>16485.665813</v>
      </c>
      <c r="D135" s="44" t="str">
        <f t="shared" si="11"/>
        <v>N/A</v>
      </c>
      <c r="E135" s="47">
        <v>14988.579843</v>
      </c>
      <c r="F135" s="44" t="str">
        <f t="shared" si="12"/>
        <v>N/A</v>
      </c>
      <c r="G135" s="47">
        <v>15429.379758999999</v>
      </c>
      <c r="H135" s="44" t="str">
        <f t="shared" si="13"/>
        <v>N/A</v>
      </c>
      <c r="I135" s="12">
        <v>-9.08</v>
      </c>
      <c r="J135" s="12">
        <v>2.9409999999999998</v>
      </c>
      <c r="K135" s="45" t="s">
        <v>736</v>
      </c>
      <c r="L135" s="9" t="str">
        <f t="shared" si="14"/>
        <v>Yes</v>
      </c>
    </row>
    <row r="136" spans="1:12" ht="25.5" x14ac:dyDescent="0.2">
      <c r="A136" s="46" t="s">
        <v>635</v>
      </c>
      <c r="B136" s="35" t="s">
        <v>213</v>
      </c>
      <c r="C136" s="47">
        <v>232595</v>
      </c>
      <c r="D136" s="44" t="str">
        <f t="shared" si="11"/>
        <v>N/A</v>
      </c>
      <c r="E136" s="47">
        <v>358221</v>
      </c>
      <c r="F136" s="44" t="str">
        <f t="shared" si="12"/>
        <v>N/A</v>
      </c>
      <c r="G136" s="47">
        <v>289729</v>
      </c>
      <c r="H136" s="44" t="str">
        <f t="shared" si="13"/>
        <v>N/A</v>
      </c>
      <c r="I136" s="12">
        <v>54.01</v>
      </c>
      <c r="J136" s="12">
        <v>-19.100000000000001</v>
      </c>
      <c r="K136" s="45" t="s">
        <v>736</v>
      </c>
      <c r="L136" s="9" t="str">
        <f>IF(J136="Div by 0", "N/A", IF(OR(J136="N/A",K136="N/A"),"N/A", IF(J136&gt;VALUE(MID(K136,1,2)), "No", IF(J136&lt;-1*VALUE(MID(K136,1,2)), "No", "Yes"))))</f>
        <v>Yes</v>
      </c>
    </row>
    <row r="137" spans="1:12" x14ac:dyDescent="0.2">
      <c r="A137" s="46" t="s">
        <v>636</v>
      </c>
      <c r="B137" s="35" t="s">
        <v>213</v>
      </c>
      <c r="C137" s="36">
        <v>3202</v>
      </c>
      <c r="D137" s="44" t="str">
        <f t="shared" si="11"/>
        <v>N/A</v>
      </c>
      <c r="E137" s="36">
        <v>3036</v>
      </c>
      <c r="F137" s="44" t="str">
        <f t="shared" si="12"/>
        <v>N/A</v>
      </c>
      <c r="G137" s="36">
        <v>3971</v>
      </c>
      <c r="H137" s="44" t="str">
        <f t="shared" si="13"/>
        <v>N/A</v>
      </c>
      <c r="I137" s="12">
        <v>-5.18</v>
      </c>
      <c r="J137" s="12">
        <v>30.8</v>
      </c>
      <c r="K137" s="45" t="s">
        <v>736</v>
      </c>
      <c r="L137" s="9" t="str">
        <f t="shared" ref="L137:L141" si="15">IF(J137="Div by 0", "N/A", IF(OR(J137="N/A",K137="N/A"),"N/A", IF(J137&gt;VALUE(MID(K137,1,2)), "No", IF(J137&lt;-1*VALUE(MID(K137,1,2)), "No", "Yes"))))</f>
        <v>No</v>
      </c>
    </row>
    <row r="138" spans="1:12" ht="25.5" x14ac:dyDescent="0.2">
      <c r="A138" s="46" t="s">
        <v>1445</v>
      </c>
      <c r="B138" s="35" t="s">
        <v>213</v>
      </c>
      <c r="C138" s="47">
        <v>72.640537163999994</v>
      </c>
      <c r="D138" s="44" t="str">
        <f t="shared" si="11"/>
        <v>N/A</v>
      </c>
      <c r="E138" s="47">
        <v>117.99110672</v>
      </c>
      <c r="F138" s="44" t="str">
        <f t="shared" si="12"/>
        <v>N/A</v>
      </c>
      <c r="G138" s="47">
        <v>72.961218837000004</v>
      </c>
      <c r="H138" s="44" t="str">
        <f t="shared" si="13"/>
        <v>N/A</v>
      </c>
      <c r="I138" s="12">
        <v>62.43</v>
      </c>
      <c r="J138" s="12">
        <v>-38.200000000000003</v>
      </c>
      <c r="K138" s="45" t="s">
        <v>736</v>
      </c>
      <c r="L138" s="9" t="str">
        <f t="shared" si="15"/>
        <v>No</v>
      </c>
    </row>
    <row r="139" spans="1:12" ht="25.5" x14ac:dyDescent="0.2">
      <c r="A139" s="46" t="s">
        <v>637</v>
      </c>
      <c r="B139" s="35" t="s">
        <v>213</v>
      </c>
      <c r="C139" s="47">
        <v>543658</v>
      </c>
      <c r="D139" s="44" t="str">
        <f t="shared" si="11"/>
        <v>N/A</v>
      </c>
      <c r="E139" s="47">
        <v>119324</v>
      </c>
      <c r="F139" s="44" t="str">
        <f t="shared" si="12"/>
        <v>N/A</v>
      </c>
      <c r="G139" s="47">
        <v>92647</v>
      </c>
      <c r="H139" s="44" t="str">
        <f t="shared" si="13"/>
        <v>N/A</v>
      </c>
      <c r="I139" s="12">
        <v>-78.099999999999994</v>
      </c>
      <c r="J139" s="12">
        <v>-22.4</v>
      </c>
      <c r="K139" s="45" t="s">
        <v>736</v>
      </c>
      <c r="L139" s="9" t="str">
        <f t="shared" si="15"/>
        <v>Yes</v>
      </c>
    </row>
    <row r="140" spans="1:12" x14ac:dyDescent="0.2">
      <c r="A140" s="46" t="s">
        <v>638</v>
      </c>
      <c r="B140" s="35" t="s">
        <v>213</v>
      </c>
      <c r="C140" s="36">
        <v>18</v>
      </c>
      <c r="D140" s="44" t="str">
        <f t="shared" si="11"/>
        <v>N/A</v>
      </c>
      <c r="E140" s="36">
        <v>11</v>
      </c>
      <c r="F140" s="44" t="str">
        <f t="shared" si="12"/>
        <v>N/A</v>
      </c>
      <c r="G140" s="36">
        <v>11</v>
      </c>
      <c r="H140" s="44" t="str">
        <f t="shared" si="13"/>
        <v>N/A</v>
      </c>
      <c r="I140" s="12">
        <v>-72.2</v>
      </c>
      <c r="J140" s="12">
        <v>0</v>
      </c>
      <c r="K140" s="45" t="s">
        <v>736</v>
      </c>
      <c r="L140" s="9" t="str">
        <f t="shared" si="15"/>
        <v>Yes</v>
      </c>
    </row>
    <row r="141" spans="1:12" ht="25.5" x14ac:dyDescent="0.2">
      <c r="A141" s="46" t="s">
        <v>1446</v>
      </c>
      <c r="B141" s="35" t="s">
        <v>213</v>
      </c>
      <c r="C141" s="47">
        <v>30203.222222</v>
      </c>
      <c r="D141" s="44" t="str">
        <f t="shared" si="11"/>
        <v>N/A</v>
      </c>
      <c r="E141" s="47">
        <v>23864.799999999999</v>
      </c>
      <c r="F141" s="44" t="str">
        <f t="shared" si="12"/>
        <v>N/A</v>
      </c>
      <c r="G141" s="47">
        <v>18529.400000000001</v>
      </c>
      <c r="H141" s="44" t="str">
        <f t="shared" si="13"/>
        <v>N/A</v>
      </c>
      <c r="I141" s="12">
        <v>-21</v>
      </c>
      <c r="J141" s="12">
        <v>-22.4</v>
      </c>
      <c r="K141" s="45" t="s">
        <v>736</v>
      </c>
      <c r="L141" s="9" t="str">
        <f t="shared" si="15"/>
        <v>Yes</v>
      </c>
    </row>
    <row r="142" spans="1:12" ht="25.5" x14ac:dyDescent="0.2">
      <c r="A142" s="46" t="s">
        <v>639</v>
      </c>
      <c r="B142" s="35" t="s">
        <v>213</v>
      </c>
      <c r="C142" s="47">
        <v>14589997</v>
      </c>
      <c r="D142" s="44" t="str">
        <f t="shared" si="11"/>
        <v>N/A</v>
      </c>
      <c r="E142" s="47">
        <v>11515340</v>
      </c>
      <c r="F142" s="44" t="str">
        <f t="shared" si="12"/>
        <v>N/A</v>
      </c>
      <c r="G142" s="47">
        <v>10740697</v>
      </c>
      <c r="H142" s="44" t="str">
        <f t="shared" si="13"/>
        <v>N/A</v>
      </c>
      <c r="I142" s="12">
        <v>-21.1</v>
      </c>
      <c r="J142" s="12">
        <v>-6.73</v>
      </c>
      <c r="K142" s="45" t="s">
        <v>736</v>
      </c>
      <c r="L142" s="9" t="str">
        <f t="shared" ref="L142:L153" si="16">IF(J142="Div by 0", "N/A", IF(K142="N/A","N/A", IF(J142&gt;VALUE(MID(K142,1,2)), "No", IF(J142&lt;-1*VALUE(MID(K142,1,2)), "No", "Yes"))))</f>
        <v>Yes</v>
      </c>
    </row>
    <row r="143" spans="1:12" ht="25.5" x14ac:dyDescent="0.2">
      <c r="A143" s="46" t="s">
        <v>640</v>
      </c>
      <c r="B143" s="35" t="s">
        <v>213</v>
      </c>
      <c r="C143" s="36">
        <v>23997</v>
      </c>
      <c r="D143" s="44" t="str">
        <f t="shared" si="11"/>
        <v>N/A</v>
      </c>
      <c r="E143" s="36">
        <v>22776</v>
      </c>
      <c r="F143" s="44" t="str">
        <f t="shared" si="12"/>
        <v>N/A</v>
      </c>
      <c r="G143" s="36">
        <v>20107</v>
      </c>
      <c r="H143" s="44" t="str">
        <f t="shared" si="13"/>
        <v>N/A</v>
      </c>
      <c r="I143" s="12">
        <v>-5.09</v>
      </c>
      <c r="J143" s="12">
        <v>-11.7</v>
      </c>
      <c r="K143" s="45" t="s">
        <v>736</v>
      </c>
      <c r="L143" s="9" t="str">
        <f t="shared" si="16"/>
        <v>Yes</v>
      </c>
    </row>
    <row r="144" spans="1:12" ht="25.5" x14ac:dyDescent="0.2">
      <c r="A144" s="46" t="s">
        <v>1447</v>
      </c>
      <c r="B144" s="35" t="s">
        <v>213</v>
      </c>
      <c r="C144" s="47">
        <v>607.99254072999997</v>
      </c>
      <c r="D144" s="44" t="str">
        <f t="shared" si="11"/>
        <v>N/A</v>
      </c>
      <c r="E144" s="47">
        <v>505.59097294999998</v>
      </c>
      <c r="F144" s="44" t="str">
        <f t="shared" si="12"/>
        <v>N/A</v>
      </c>
      <c r="G144" s="47">
        <v>534.17700303000004</v>
      </c>
      <c r="H144" s="44" t="str">
        <f t="shared" si="13"/>
        <v>N/A</v>
      </c>
      <c r="I144" s="12">
        <v>-16.8</v>
      </c>
      <c r="J144" s="12">
        <v>5.6539999999999999</v>
      </c>
      <c r="K144" s="45" t="s">
        <v>736</v>
      </c>
      <c r="L144" s="9" t="str">
        <f t="shared" si="16"/>
        <v>Yes</v>
      </c>
    </row>
    <row r="145" spans="1:12" ht="25.5" x14ac:dyDescent="0.2">
      <c r="A145" s="46" t="s">
        <v>641</v>
      </c>
      <c r="B145" s="35" t="s">
        <v>213</v>
      </c>
      <c r="C145" s="47">
        <v>22173732</v>
      </c>
      <c r="D145" s="44" t="str">
        <f t="shared" ref="D145:D153" si="17">IF($B145="N/A","N/A",IF(C145&gt;10,"No",IF(C145&lt;-10,"No","Yes")))</f>
        <v>N/A</v>
      </c>
      <c r="E145" s="47">
        <v>11852893</v>
      </c>
      <c r="F145" s="44" t="str">
        <f t="shared" ref="F145:F153" si="18">IF($B145="N/A","N/A",IF(E145&gt;10,"No",IF(E145&lt;-10,"No","Yes")))</f>
        <v>N/A</v>
      </c>
      <c r="G145" s="47">
        <v>13438894</v>
      </c>
      <c r="H145" s="44" t="str">
        <f t="shared" ref="H145:H153" si="19">IF($B145="N/A","N/A",IF(G145&gt;10,"No",IF(G145&lt;-10,"No","Yes")))</f>
        <v>N/A</v>
      </c>
      <c r="I145" s="12">
        <v>-46.5</v>
      </c>
      <c r="J145" s="12">
        <v>13.38</v>
      </c>
      <c r="K145" s="45" t="s">
        <v>736</v>
      </c>
      <c r="L145" s="9" t="str">
        <f t="shared" si="16"/>
        <v>Yes</v>
      </c>
    </row>
    <row r="146" spans="1:12" x14ac:dyDescent="0.2">
      <c r="A146" s="46" t="s">
        <v>642</v>
      </c>
      <c r="B146" s="35" t="s">
        <v>213</v>
      </c>
      <c r="C146" s="36">
        <v>1303</v>
      </c>
      <c r="D146" s="44" t="str">
        <f t="shared" si="17"/>
        <v>N/A</v>
      </c>
      <c r="E146" s="36">
        <v>600</v>
      </c>
      <c r="F146" s="44" t="str">
        <f t="shared" si="18"/>
        <v>N/A</v>
      </c>
      <c r="G146" s="36">
        <v>581</v>
      </c>
      <c r="H146" s="44" t="str">
        <f t="shared" si="19"/>
        <v>N/A</v>
      </c>
      <c r="I146" s="12">
        <v>-54</v>
      </c>
      <c r="J146" s="12">
        <v>-3.17</v>
      </c>
      <c r="K146" s="45" t="s">
        <v>736</v>
      </c>
      <c r="L146" s="9" t="str">
        <f t="shared" si="16"/>
        <v>Yes</v>
      </c>
    </row>
    <row r="147" spans="1:12" ht="25.5" x14ac:dyDescent="0.2">
      <c r="A147" s="46" t="s">
        <v>1448</v>
      </c>
      <c r="B147" s="35" t="s">
        <v>213</v>
      </c>
      <c r="C147" s="47">
        <v>17017.445894</v>
      </c>
      <c r="D147" s="44" t="str">
        <f t="shared" si="17"/>
        <v>N/A</v>
      </c>
      <c r="E147" s="47">
        <v>19754.821667</v>
      </c>
      <c r="F147" s="44" t="str">
        <f t="shared" si="18"/>
        <v>N/A</v>
      </c>
      <c r="G147" s="47">
        <v>23130.626506000001</v>
      </c>
      <c r="H147" s="44" t="str">
        <f t="shared" si="19"/>
        <v>N/A</v>
      </c>
      <c r="I147" s="12">
        <v>16.09</v>
      </c>
      <c r="J147" s="12">
        <v>17.09</v>
      </c>
      <c r="K147" s="45" t="s">
        <v>736</v>
      </c>
      <c r="L147" s="9" t="str">
        <f t="shared" si="16"/>
        <v>Yes</v>
      </c>
    </row>
    <row r="148" spans="1:12" ht="25.5" x14ac:dyDescent="0.2">
      <c r="A148" s="46" t="s">
        <v>643</v>
      </c>
      <c r="B148" s="35" t="s">
        <v>213</v>
      </c>
      <c r="C148" s="47">
        <v>32058684</v>
      </c>
      <c r="D148" s="44" t="str">
        <f t="shared" si="17"/>
        <v>N/A</v>
      </c>
      <c r="E148" s="47">
        <v>34594074</v>
      </c>
      <c r="F148" s="44" t="str">
        <f t="shared" si="18"/>
        <v>N/A</v>
      </c>
      <c r="G148" s="47">
        <v>38461067</v>
      </c>
      <c r="H148" s="44" t="str">
        <f t="shared" si="19"/>
        <v>N/A</v>
      </c>
      <c r="I148" s="12">
        <v>7.9089999999999998</v>
      </c>
      <c r="J148" s="12">
        <v>11.18</v>
      </c>
      <c r="K148" s="45" t="s">
        <v>736</v>
      </c>
      <c r="L148" s="9" t="str">
        <f t="shared" si="16"/>
        <v>Yes</v>
      </c>
    </row>
    <row r="149" spans="1:12" x14ac:dyDescent="0.2">
      <c r="A149" s="46" t="s">
        <v>644</v>
      </c>
      <c r="B149" s="35" t="s">
        <v>213</v>
      </c>
      <c r="C149" s="36">
        <v>12434</v>
      </c>
      <c r="D149" s="44" t="str">
        <f t="shared" si="17"/>
        <v>N/A</v>
      </c>
      <c r="E149" s="36">
        <v>14700</v>
      </c>
      <c r="F149" s="44" t="str">
        <f t="shared" si="18"/>
        <v>N/A</v>
      </c>
      <c r="G149" s="36">
        <v>15776</v>
      </c>
      <c r="H149" s="44" t="str">
        <f t="shared" si="19"/>
        <v>N/A</v>
      </c>
      <c r="I149" s="12">
        <v>18.22</v>
      </c>
      <c r="J149" s="12">
        <v>7.32</v>
      </c>
      <c r="K149" s="45" t="s">
        <v>736</v>
      </c>
      <c r="L149" s="9" t="str">
        <f t="shared" si="16"/>
        <v>Yes</v>
      </c>
    </row>
    <row r="150" spans="1:12" ht="25.5" x14ac:dyDescent="0.2">
      <c r="A150" s="46" t="s">
        <v>1449</v>
      </c>
      <c r="B150" s="35" t="s">
        <v>213</v>
      </c>
      <c r="C150" s="47">
        <v>2578.3081871999998</v>
      </c>
      <c r="D150" s="44" t="str">
        <f t="shared" si="17"/>
        <v>N/A</v>
      </c>
      <c r="E150" s="47">
        <v>2353.3383672999998</v>
      </c>
      <c r="F150" s="44" t="str">
        <f t="shared" si="18"/>
        <v>N/A</v>
      </c>
      <c r="G150" s="47">
        <v>2437.9479588999998</v>
      </c>
      <c r="H150" s="44" t="str">
        <f t="shared" si="19"/>
        <v>N/A</v>
      </c>
      <c r="I150" s="12">
        <v>-8.73</v>
      </c>
      <c r="J150" s="12">
        <v>3.5950000000000002</v>
      </c>
      <c r="K150" s="45" t="s">
        <v>736</v>
      </c>
      <c r="L150" s="9" t="str">
        <f t="shared" si="16"/>
        <v>Yes</v>
      </c>
    </row>
    <row r="151" spans="1:12" ht="25.5" x14ac:dyDescent="0.2">
      <c r="A151" s="46" t="s">
        <v>645</v>
      </c>
      <c r="B151" s="35" t="s">
        <v>213</v>
      </c>
      <c r="C151" s="47">
        <v>5543130</v>
      </c>
      <c r="D151" s="44" t="str">
        <f t="shared" si="17"/>
        <v>N/A</v>
      </c>
      <c r="E151" s="47">
        <v>481383</v>
      </c>
      <c r="F151" s="44" t="str">
        <f t="shared" si="18"/>
        <v>N/A</v>
      </c>
      <c r="G151" s="47">
        <v>472875</v>
      </c>
      <c r="H151" s="44" t="str">
        <f t="shared" si="19"/>
        <v>N/A</v>
      </c>
      <c r="I151" s="12">
        <v>-91.3</v>
      </c>
      <c r="J151" s="12">
        <v>-1.77</v>
      </c>
      <c r="K151" s="45" t="s">
        <v>736</v>
      </c>
      <c r="L151" s="9" t="str">
        <f t="shared" si="16"/>
        <v>Yes</v>
      </c>
    </row>
    <row r="152" spans="1:12" x14ac:dyDescent="0.2">
      <c r="A152" s="46" t="s">
        <v>646</v>
      </c>
      <c r="B152" s="35" t="s">
        <v>213</v>
      </c>
      <c r="C152" s="36">
        <v>973</v>
      </c>
      <c r="D152" s="44" t="str">
        <f t="shared" si="17"/>
        <v>N/A</v>
      </c>
      <c r="E152" s="36">
        <v>73</v>
      </c>
      <c r="F152" s="44" t="str">
        <f t="shared" si="18"/>
        <v>N/A</v>
      </c>
      <c r="G152" s="36">
        <v>81</v>
      </c>
      <c r="H152" s="44" t="str">
        <f t="shared" si="19"/>
        <v>N/A</v>
      </c>
      <c r="I152" s="12">
        <v>-92.5</v>
      </c>
      <c r="J152" s="12">
        <v>10.96</v>
      </c>
      <c r="K152" s="45" t="s">
        <v>736</v>
      </c>
      <c r="L152" s="9" t="str">
        <f t="shared" si="16"/>
        <v>Yes</v>
      </c>
    </row>
    <row r="153" spans="1:12" ht="25.5" x14ac:dyDescent="0.2">
      <c r="A153" s="46" t="s">
        <v>1450</v>
      </c>
      <c r="B153" s="35" t="s">
        <v>213</v>
      </c>
      <c r="C153" s="47">
        <v>5696.9475848000002</v>
      </c>
      <c r="D153" s="44" t="str">
        <f t="shared" si="17"/>
        <v>N/A</v>
      </c>
      <c r="E153" s="47">
        <v>6594.2876711999997</v>
      </c>
      <c r="F153" s="44" t="str">
        <f t="shared" si="18"/>
        <v>N/A</v>
      </c>
      <c r="G153" s="47">
        <v>5837.9629629999999</v>
      </c>
      <c r="H153" s="44" t="str">
        <f t="shared" si="19"/>
        <v>N/A</v>
      </c>
      <c r="I153" s="12">
        <v>15.75</v>
      </c>
      <c r="J153" s="12">
        <v>-11.5</v>
      </c>
      <c r="K153" s="45" t="s">
        <v>736</v>
      </c>
      <c r="L153" s="9" t="str">
        <f t="shared" si="16"/>
        <v>Yes</v>
      </c>
    </row>
    <row r="154" spans="1:12" x14ac:dyDescent="0.2">
      <c r="A154" s="46" t="s">
        <v>1516</v>
      </c>
      <c r="B154" s="35" t="s">
        <v>213</v>
      </c>
      <c r="C154" s="47">
        <v>959.10117043000002</v>
      </c>
      <c r="D154" s="44" t="str">
        <f t="shared" ref="D154:D173" si="20">IF($B154="N/A","N/A",IF(C154&gt;10,"No",IF(C154&lt;-10,"No","Yes")))</f>
        <v>N/A</v>
      </c>
      <c r="E154" s="47">
        <v>851.50194914999997</v>
      </c>
      <c r="F154" s="44" t="str">
        <f t="shared" ref="F154:F173" si="21">IF($B154="N/A","N/A",IF(E154&gt;10,"No",IF(E154&lt;-10,"No","Yes")))</f>
        <v>N/A</v>
      </c>
      <c r="G154" s="47">
        <v>803.26541038000005</v>
      </c>
      <c r="H154" s="44" t="str">
        <f t="shared" ref="H154:H173" si="22">IF($B154="N/A","N/A",IF(G154&gt;10,"No",IF(G154&lt;-10,"No","Yes")))</f>
        <v>N/A</v>
      </c>
      <c r="I154" s="12">
        <v>-11.2</v>
      </c>
      <c r="J154" s="12">
        <v>-5.66</v>
      </c>
      <c r="K154" s="45" t="s">
        <v>736</v>
      </c>
      <c r="L154" s="9" t="str">
        <f t="shared" ref="L154:L173" si="23">IF(J154="Div by 0", "N/A", IF(K154="N/A","N/A", IF(J154&gt;VALUE(MID(K154,1,2)), "No", IF(J154&lt;-1*VALUE(MID(K154,1,2)), "No", "Yes"))))</f>
        <v>Yes</v>
      </c>
    </row>
    <row r="155" spans="1:12" x14ac:dyDescent="0.2">
      <c r="A155" s="51" t="s">
        <v>1517</v>
      </c>
      <c r="B155" s="35" t="s">
        <v>213</v>
      </c>
      <c r="C155" s="47">
        <v>595.78653824000003</v>
      </c>
      <c r="D155" s="44" t="str">
        <f t="shared" si="20"/>
        <v>N/A</v>
      </c>
      <c r="E155" s="47">
        <v>511.15782889000002</v>
      </c>
      <c r="F155" s="44" t="str">
        <f t="shared" si="21"/>
        <v>N/A</v>
      </c>
      <c r="G155" s="47">
        <v>377.48112680999998</v>
      </c>
      <c r="H155" s="44" t="str">
        <f t="shared" si="22"/>
        <v>N/A</v>
      </c>
      <c r="I155" s="12">
        <v>-14.2</v>
      </c>
      <c r="J155" s="12">
        <v>-26.2</v>
      </c>
      <c r="K155" s="45" t="s">
        <v>736</v>
      </c>
      <c r="L155" s="9" t="str">
        <f t="shared" si="23"/>
        <v>Yes</v>
      </c>
    </row>
    <row r="156" spans="1:12" ht="25.5" x14ac:dyDescent="0.2">
      <c r="A156" s="51" t="s">
        <v>1518</v>
      </c>
      <c r="B156" s="35" t="s">
        <v>213</v>
      </c>
      <c r="C156" s="47">
        <v>4494.9436291000002</v>
      </c>
      <c r="D156" s="44" t="str">
        <f t="shared" si="20"/>
        <v>N/A</v>
      </c>
      <c r="E156" s="47">
        <v>4902.4883003000004</v>
      </c>
      <c r="F156" s="44" t="str">
        <f t="shared" si="21"/>
        <v>N/A</v>
      </c>
      <c r="G156" s="47">
        <v>4821.76343</v>
      </c>
      <c r="H156" s="44" t="str">
        <f t="shared" si="22"/>
        <v>N/A</v>
      </c>
      <c r="I156" s="12">
        <v>9.0670000000000002</v>
      </c>
      <c r="J156" s="12">
        <v>-1.65</v>
      </c>
      <c r="K156" s="45" t="s">
        <v>736</v>
      </c>
      <c r="L156" s="9" t="str">
        <f t="shared" si="23"/>
        <v>Yes</v>
      </c>
    </row>
    <row r="157" spans="1:12" x14ac:dyDescent="0.2">
      <c r="A157" s="51" t="s">
        <v>1519</v>
      </c>
      <c r="B157" s="35" t="s">
        <v>213</v>
      </c>
      <c r="C157" s="47">
        <v>551.47212496999998</v>
      </c>
      <c r="D157" s="44" t="str">
        <f t="shared" si="20"/>
        <v>N/A</v>
      </c>
      <c r="E157" s="47">
        <v>505.08376185999998</v>
      </c>
      <c r="F157" s="44" t="str">
        <f t="shared" si="21"/>
        <v>N/A</v>
      </c>
      <c r="G157" s="47">
        <v>485.20047561000001</v>
      </c>
      <c r="H157" s="44" t="str">
        <f t="shared" si="22"/>
        <v>N/A</v>
      </c>
      <c r="I157" s="12">
        <v>-8.41</v>
      </c>
      <c r="J157" s="12">
        <v>-3.94</v>
      </c>
      <c r="K157" s="45" t="s">
        <v>736</v>
      </c>
      <c r="L157" s="9" t="str">
        <f t="shared" si="23"/>
        <v>Yes</v>
      </c>
    </row>
    <row r="158" spans="1:12" x14ac:dyDescent="0.2">
      <c r="A158" s="51" t="s">
        <v>1520</v>
      </c>
      <c r="B158" s="35" t="s">
        <v>213</v>
      </c>
      <c r="C158" s="47">
        <v>182.52601662999999</v>
      </c>
      <c r="D158" s="44" t="str">
        <f t="shared" si="20"/>
        <v>N/A</v>
      </c>
      <c r="E158" s="47">
        <v>165.93577920000001</v>
      </c>
      <c r="F158" s="44" t="str">
        <f t="shared" si="21"/>
        <v>N/A</v>
      </c>
      <c r="G158" s="47">
        <v>136.31811855000001</v>
      </c>
      <c r="H158" s="44" t="str">
        <f t="shared" si="22"/>
        <v>N/A</v>
      </c>
      <c r="I158" s="12">
        <v>-9.09</v>
      </c>
      <c r="J158" s="12">
        <v>-17.8</v>
      </c>
      <c r="K158" s="45" t="s">
        <v>736</v>
      </c>
      <c r="L158" s="9" t="str">
        <f t="shared" si="23"/>
        <v>Yes</v>
      </c>
    </row>
    <row r="159" spans="1:12" x14ac:dyDescent="0.2">
      <c r="A159" s="46" t="s">
        <v>1521</v>
      </c>
      <c r="B159" s="35" t="s">
        <v>213</v>
      </c>
      <c r="C159" s="47">
        <v>12091.886456</v>
      </c>
      <c r="D159" s="44" t="str">
        <f t="shared" si="20"/>
        <v>N/A</v>
      </c>
      <c r="E159" s="47">
        <v>12947.891989</v>
      </c>
      <c r="F159" s="44" t="str">
        <f t="shared" si="21"/>
        <v>N/A</v>
      </c>
      <c r="G159" s="47">
        <v>13731.852752000001</v>
      </c>
      <c r="H159" s="44" t="str">
        <f t="shared" si="22"/>
        <v>N/A</v>
      </c>
      <c r="I159" s="12">
        <v>7.0789999999999997</v>
      </c>
      <c r="J159" s="12">
        <v>6.0549999999999997</v>
      </c>
      <c r="K159" s="45" t="s">
        <v>736</v>
      </c>
      <c r="L159" s="9" t="str">
        <f t="shared" si="23"/>
        <v>Yes</v>
      </c>
    </row>
    <row r="160" spans="1:12" x14ac:dyDescent="0.2">
      <c r="A160" s="51" t="s">
        <v>1522</v>
      </c>
      <c r="B160" s="35" t="s">
        <v>213</v>
      </c>
      <c r="C160" s="47">
        <v>32209.395779999999</v>
      </c>
      <c r="D160" s="44" t="str">
        <f t="shared" si="20"/>
        <v>N/A</v>
      </c>
      <c r="E160" s="47">
        <v>38279.326546999997</v>
      </c>
      <c r="F160" s="44" t="str">
        <f t="shared" si="21"/>
        <v>N/A</v>
      </c>
      <c r="G160" s="47">
        <v>39413.941398000003</v>
      </c>
      <c r="H160" s="44" t="str">
        <f t="shared" si="22"/>
        <v>N/A</v>
      </c>
      <c r="I160" s="12">
        <v>18.850000000000001</v>
      </c>
      <c r="J160" s="12">
        <v>2.964</v>
      </c>
      <c r="K160" s="45" t="s">
        <v>736</v>
      </c>
      <c r="L160" s="9" t="str">
        <f t="shared" si="23"/>
        <v>Yes</v>
      </c>
    </row>
    <row r="161" spans="1:12" ht="25.5" x14ac:dyDescent="0.2">
      <c r="A161" s="51" t="s">
        <v>1523</v>
      </c>
      <c r="B161" s="35" t="s">
        <v>213</v>
      </c>
      <c r="C161" s="47">
        <v>34382.034895999997</v>
      </c>
      <c r="D161" s="44" t="str">
        <f t="shared" si="20"/>
        <v>N/A</v>
      </c>
      <c r="E161" s="47">
        <v>46755.238169999997</v>
      </c>
      <c r="F161" s="44" t="str">
        <f t="shared" si="21"/>
        <v>N/A</v>
      </c>
      <c r="G161" s="47">
        <v>50059.489685</v>
      </c>
      <c r="H161" s="44" t="str">
        <f t="shared" si="22"/>
        <v>N/A</v>
      </c>
      <c r="I161" s="12">
        <v>35.99</v>
      </c>
      <c r="J161" s="12">
        <v>7.0670000000000002</v>
      </c>
      <c r="K161" s="45" t="s">
        <v>736</v>
      </c>
      <c r="L161" s="9" t="str">
        <f t="shared" si="23"/>
        <v>Yes</v>
      </c>
    </row>
    <row r="162" spans="1:12" x14ac:dyDescent="0.2">
      <c r="A162" s="51" t="s">
        <v>1524</v>
      </c>
      <c r="B162" s="35" t="s">
        <v>213</v>
      </c>
      <c r="C162" s="47">
        <v>307.27948574999999</v>
      </c>
      <c r="D162" s="44" t="str">
        <f t="shared" si="20"/>
        <v>N/A</v>
      </c>
      <c r="E162" s="47">
        <v>186.43223631999999</v>
      </c>
      <c r="F162" s="44" t="str">
        <f t="shared" si="21"/>
        <v>N/A</v>
      </c>
      <c r="G162" s="47">
        <v>184.27767946</v>
      </c>
      <c r="H162" s="44" t="str">
        <f t="shared" si="22"/>
        <v>N/A</v>
      </c>
      <c r="I162" s="12">
        <v>-39.299999999999997</v>
      </c>
      <c r="J162" s="12">
        <v>-1.1599999999999999</v>
      </c>
      <c r="K162" s="45" t="s">
        <v>736</v>
      </c>
      <c r="L162" s="9" t="str">
        <f t="shared" si="23"/>
        <v>Yes</v>
      </c>
    </row>
    <row r="163" spans="1:12" x14ac:dyDescent="0.2">
      <c r="A163" s="51" t="s">
        <v>1525</v>
      </c>
      <c r="B163" s="35" t="s">
        <v>213</v>
      </c>
      <c r="C163" s="47">
        <v>8.7552942705000003</v>
      </c>
      <c r="D163" s="44" t="str">
        <f t="shared" si="20"/>
        <v>N/A</v>
      </c>
      <c r="E163" s="47">
        <v>3.9343801763999999</v>
      </c>
      <c r="F163" s="44" t="str">
        <f t="shared" si="21"/>
        <v>N/A</v>
      </c>
      <c r="G163" s="47">
        <v>5.5418168260999998</v>
      </c>
      <c r="H163" s="44" t="str">
        <f t="shared" si="22"/>
        <v>N/A</v>
      </c>
      <c r="I163" s="12">
        <v>-55.1</v>
      </c>
      <c r="J163" s="12">
        <v>40.86</v>
      </c>
      <c r="K163" s="45" t="s">
        <v>736</v>
      </c>
      <c r="L163" s="9" t="str">
        <f t="shared" si="23"/>
        <v>No</v>
      </c>
    </row>
    <row r="164" spans="1:12" x14ac:dyDescent="0.2">
      <c r="A164" s="46" t="s">
        <v>1526</v>
      </c>
      <c r="B164" s="35" t="s">
        <v>213</v>
      </c>
      <c r="C164" s="47">
        <v>368.97127539000002</v>
      </c>
      <c r="D164" s="44" t="str">
        <f t="shared" si="20"/>
        <v>N/A</v>
      </c>
      <c r="E164" s="47">
        <v>586.63617436000004</v>
      </c>
      <c r="F164" s="44" t="str">
        <f t="shared" si="21"/>
        <v>N/A</v>
      </c>
      <c r="G164" s="47">
        <v>577.75322870000002</v>
      </c>
      <c r="H164" s="44" t="str">
        <f t="shared" si="22"/>
        <v>N/A</v>
      </c>
      <c r="I164" s="12">
        <v>58.99</v>
      </c>
      <c r="J164" s="12">
        <v>-1.51</v>
      </c>
      <c r="K164" s="45" t="s">
        <v>736</v>
      </c>
      <c r="L164" s="9" t="str">
        <f t="shared" si="23"/>
        <v>Yes</v>
      </c>
    </row>
    <row r="165" spans="1:12" x14ac:dyDescent="0.2">
      <c r="A165" s="51" t="s">
        <v>1527</v>
      </c>
      <c r="B165" s="35" t="s">
        <v>213</v>
      </c>
      <c r="C165" s="47">
        <v>142.86545121</v>
      </c>
      <c r="D165" s="44" t="str">
        <f t="shared" si="20"/>
        <v>N/A</v>
      </c>
      <c r="E165" s="47">
        <v>111.90369907</v>
      </c>
      <c r="F165" s="44" t="str">
        <f t="shared" si="21"/>
        <v>N/A</v>
      </c>
      <c r="G165" s="47">
        <v>87.424551303000001</v>
      </c>
      <c r="H165" s="44" t="str">
        <f t="shared" si="22"/>
        <v>N/A</v>
      </c>
      <c r="I165" s="12">
        <v>-21.7</v>
      </c>
      <c r="J165" s="12">
        <v>-21.9</v>
      </c>
      <c r="K165" s="45" t="s">
        <v>736</v>
      </c>
      <c r="L165" s="9" t="str">
        <f t="shared" si="23"/>
        <v>Yes</v>
      </c>
    </row>
    <row r="166" spans="1:12" x14ac:dyDescent="0.2">
      <c r="A166" s="51" t="s">
        <v>1528</v>
      </c>
      <c r="B166" s="35" t="s">
        <v>213</v>
      </c>
      <c r="C166" s="47">
        <v>1494.1432107000001</v>
      </c>
      <c r="D166" s="44" t="str">
        <f t="shared" si="20"/>
        <v>N/A</v>
      </c>
      <c r="E166" s="47">
        <v>1648.9604158</v>
      </c>
      <c r="F166" s="44" t="str">
        <f t="shared" si="21"/>
        <v>N/A</v>
      </c>
      <c r="G166" s="47">
        <v>1595.8631021000001</v>
      </c>
      <c r="H166" s="44" t="str">
        <f t="shared" si="22"/>
        <v>N/A</v>
      </c>
      <c r="I166" s="12">
        <v>10.36</v>
      </c>
      <c r="J166" s="12">
        <v>-3.22</v>
      </c>
      <c r="K166" s="45" t="s">
        <v>736</v>
      </c>
      <c r="L166" s="9" t="str">
        <f t="shared" si="23"/>
        <v>Yes</v>
      </c>
    </row>
    <row r="167" spans="1:12" x14ac:dyDescent="0.2">
      <c r="A167" s="51" t="s">
        <v>1529</v>
      </c>
      <c r="B167" s="35" t="s">
        <v>213</v>
      </c>
      <c r="C167" s="47">
        <v>32.482833691000003</v>
      </c>
      <c r="D167" s="44" t="str">
        <f t="shared" si="20"/>
        <v>N/A</v>
      </c>
      <c r="E167" s="47">
        <v>20.5572506</v>
      </c>
      <c r="F167" s="44" t="str">
        <f t="shared" si="21"/>
        <v>N/A</v>
      </c>
      <c r="G167" s="47">
        <v>18.684879990999999</v>
      </c>
      <c r="H167" s="44" t="str">
        <f t="shared" si="22"/>
        <v>N/A</v>
      </c>
      <c r="I167" s="12">
        <v>-36.700000000000003</v>
      </c>
      <c r="J167" s="12">
        <v>-9.11</v>
      </c>
      <c r="K167" s="45" t="s">
        <v>736</v>
      </c>
      <c r="L167" s="9" t="str">
        <f t="shared" si="23"/>
        <v>Yes</v>
      </c>
    </row>
    <row r="168" spans="1:12" x14ac:dyDescent="0.2">
      <c r="A168" s="51" t="s">
        <v>1530</v>
      </c>
      <c r="B168" s="35" t="s">
        <v>213</v>
      </c>
      <c r="C168" s="47">
        <v>250.10858127</v>
      </c>
      <c r="D168" s="44" t="str">
        <f t="shared" si="20"/>
        <v>N/A</v>
      </c>
      <c r="E168" s="47">
        <v>744.77886465999995</v>
      </c>
      <c r="F168" s="44" t="str">
        <f t="shared" si="21"/>
        <v>N/A</v>
      </c>
      <c r="G168" s="47">
        <v>785.61179320999997</v>
      </c>
      <c r="H168" s="44" t="str">
        <f t="shared" si="22"/>
        <v>N/A</v>
      </c>
      <c r="I168" s="12">
        <v>197.8</v>
      </c>
      <c r="J168" s="12">
        <v>5.4829999999999997</v>
      </c>
      <c r="K168" s="45" t="s">
        <v>736</v>
      </c>
      <c r="L168" s="9" t="str">
        <f t="shared" si="23"/>
        <v>Yes</v>
      </c>
    </row>
    <row r="169" spans="1:12" x14ac:dyDescent="0.2">
      <c r="A169" s="46" t="s">
        <v>1531</v>
      </c>
      <c r="B169" s="35" t="s">
        <v>213</v>
      </c>
      <c r="C169" s="47">
        <v>1468.3687986</v>
      </c>
      <c r="D169" s="44" t="str">
        <f t="shared" si="20"/>
        <v>N/A</v>
      </c>
      <c r="E169" s="47">
        <v>1281.4196919000001</v>
      </c>
      <c r="F169" s="44" t="str">
        <f t="shared" si="21"/>
        <v>N/A</v>
      </c>
      <c r="G169" s="47">
        <v>1432.485314</v>
      </c>
      <c r="H169" s="44" t="str">
        <f t="shared" si="22"/>
        <v>N/A</v>
      </c>
      <c r="I169" s="12">
        <v>-12.7</v>
      </c>
      <c r="J169" s="12">
        <v>11.79</v>
      </c>
      <c r="K169" s="45" t="s">
        <v>736</v>
      </c>
      <c r="L169" s="9" t="str">
        <f t="shared" si="23"/>
        <v>Yes</v>
      </c>
    </row>
    <row r="170" spans="1:12" x14ac:dyDescent="0.2">
      <c r="A170" s="51" t="s">
        <v>1532</v>
      </c>
      <c r="B170" s="35" t="s">
        <v>213</v>
      </c>
      <c r="C170" s="47">
        <v>2813.5645454</v>
      </c>
      <c r="D170" s="44" t="str">
        <f t="shared" si="20"/>
        <v>N/A</v>
      </c>
      <c r="E170" s="47">
        <v>2224.4737141000001</v>
      </c>
      <c r="F170" s="44" t="str">
        <f t="shared" si="21"/>
        <v>N/A</v>
      </c>
      <c r="G170" s="47">
        <v>2313.7949945999999</v>
      </c>
      <c r="H170" s="44" t="str">
        <f t="shared" si="22"/>
        <v>N/A</v>
      </c>
      <c r="I170" s="12">
        <v>-20.9</v>
      </c>
      <c r="J170" s="12">
        <v>4.0149999999999997</v>
      </c>
      <c r="K170" s="45" t="s">
        <v>736</v>
      </c>
      <c r="L170" s="9" t="str">
        <f t="shared" si="23"/>
        <v>Yes</v>
      </c>
    </row>
    <row r="171" spans="1:12" x14ac:dyDescent="0.2">
      <c r="A171" s="51" t="s">
        <v>1533</v>
      </c>
      <c r="B171" s="35" t="s">
        <v>213</v>
      </c>
      <c r="C171" s="47">
        <v>4251.9182848</v>
      </c>
      <c r="D171" s="44" t="str">
        <f t="shared" si="20"/>
        <v>N/A</v>
      </c>
      <c r="E171" s="47">
        <v>3677.6335374</v>
      </c>
      <c r="F171" s="44" t="str">
        <f t="shared" si="21"/>
        <v>N/A</v>
      </c>
      <c r="G171" s="47">
        <v>4069.9752333000001</v>
      </c>
      <c r="H171" s="44" t="str">
        <f t="shared" si="22"/>
        <v>N/A</v>
      </c>
      <c r="I171" s="12">
        <v>-13.5</v>
      </c>
      <c r="J171" s="12">
        <v>10.67</v>
      </c>
      <c r="K171" s="45" t="s">
        <v>736</v>
      </c>
      <c r="L171" s="9" t="str">
        <f t="shared" si="23"/>
        <v>Yes</v>
      </c>
    </row>
    <row r="172" spans="1:12" x14ac:dyDescent="0.2">
      <c r="A172" s="51" t="s">
        <v>1534</v>
      </c>
      <c r="B172" s="35" t="s">
        <v>213</v>
      </c>
      <c r="C172" s="47">
        <v>462.78035362000003</v>
      </c>
      <c r="D172" s="44" t="str">
        <f t="shared" si="20"/>
        <v>N/A</v>
      </c>
      <c r="E172" s="47">
        <v>329.13295622999999</v>
      </c>
      <c r="F172" s="44" t="str">
        <f t="shared" si="21"/>
        <v>N/A</v>
      </c>
      <c r="G172" s="47">
        <v>537.46543524000003</v>
      </c>
      <c r="H172" s="44" t="str">
        <f t="shared" si="22"/>
        <v>N/A</v>
      </c>
      <c r="I172" s="12">
        <v>-28.9</v>
      </c>
      <c r="J172" s="12">
        <v>63.3</v>
      </c>
      <c r="K172" s="45" t="s">
        <v>736</v>
      </c>
      <c r="L172" s="9" t="str">
        <f t="shared" si="23"/>
        <v>No</v>
      </c>
    </row>
    <row r="173" spans="1:12" x14ac:dyDescent="0.2">
      <c r="A173" s="51" t="s">
        <v>1535</v>
      </c>
      <c r="B173" s="35" t="s">
        <v>213</v>
      </c>
      <c r="C173" s="47">
        <v>338.89821791999998</v>
      </c>
      <c r="D173" s="44" t="str">
        <f t="shared" si="20"/>
        <v>N/A</v>
      </c>
      <c r="E173" s="47">
        <v>718.22703362000004</v>
      </c>
      <c r="F173" s="44" t="str">
        <f t="shared" si="21"/>
        <v>N/A</v>
      </c>
      <c r="G173" s="47">
        <v>812.09058033999997</v>
      </c>
      <c r="H173" s="44" t="str">
        <f t="shared" si="22"/>
        <v>N/A</v>
      </c>
      <c r="I173" s="12">
        <v>111.9</v>
      </c>
      <c r="J173" s="12">
        <v>13.07</v>
      </c>
      <c r="K173" s="45" t="s">
        <v>736</v>
      </c>
      <c r="L173" s="9" t="str">
        <f t="shared" si="23"/>
        <v>Yes</v>
      </c>
    </row>
    <row r="174" spans="1:12" x14ac:dyDescent="0.2">
      <c r="A174" s="46" t="s">
        <v>371</v>
      </c>
      <c r="B174" s="35" t="s">
        <v>213</v>
      </c>
      <c r="C174" s="8">
        <v>8.7628684335999996</v>
      </c>
      <c r="D174" s="44" t="str">
        <f t="shared" ref="D174:D203" si="24">IF($B174="N/A","N/A",IF(C174&gt;10,"No",IF(C174&lt;-10,"No","Yes")))</f>
        <v>N/A</v>
      </c>
      <c r="E174" s="8">
        <v>7.9826348896999999</v>
      </c>
      <c r="F174" s="44" t="str">
        <f t="shared" ref="F174:F203" si="25">IF($B174="N/A","N/A",IF(E174&gt;10,"No",IF(E174&lt;-10,"No","Yes")))</f>
        <v>N/A</v>
      </c>
      <c r="G174" s="8">
        <v>7.0785093430000003</v>
      </c>
      <c r="H174" s="44" t="str">
        <f t="shared" ref="H174:H203" si="26">IF($B174="N/A","N/A",IF(G174&gt;10,"No",IF(G174&lt;-10,"No","Yes")))</f>
        <v>N/A</v>
      </c>
      <c r="I174" s="12">
        <v>-8.9</v>
      </c>
      <c r="J174" s="12">
        <v>-11.3</v>
      </c>
      <c r="K174" s="45" t="s">
        <v>736</v>
      </c>
      <c r="L174" s="9" t="str">
        <f t="shared" ref="L174:L203" si="27">IF(J174="Div by 0", "N/A", IF(K174="N/A","N/A", IF(J174&gt;VALUE(MID(K174,1,2)), "No", IF(J174&lt;-1*VALUE(MID(K174,1,2)), "No", "Yes"))))</f>
        <v>Yes</v>
      </c>
    </row>
    <row r="175" spans="1:12" x14ac:dyDescent="0.2">
      <c r="A175" s="51" t="s">
        <v>481</v>
      </c>
      <c r="B175" s="35" t="s">
        <v>213</v>
      </c>
      <c r="C175" s="8">
        <v>12.326568054000001</v>
      </c>
      <c r="D175" s="44" t="str">
        <f t="shared" si="24"/>
        <v>N/A</v>
      </c>
      <c r="E175" s="8">
        <v>10.369338375</v>
      </c>
      <c r="F175" s="44" t="str">
        <f t="shared" si="25"/>
        <v>N/A</v>
      </c>
      <c r="G175" s="8">
        <v>9.2060041712</v>
      </c>
      <c r="H175" s="44" t="str">
        <f t="shared" si="26"/>
        <v>N/A</v>
      </c>
      <c r="I175" s="12">
        <v>-15.9</v>
      </c>
      <c r="J175" s="12">
        <v>-11.2</v>
      </c>
      <c r="K175" s="45" t="s">
        <v>736</v>
      </c>
      <c r="L175" s="9" t="str">
        <f t="shared" si="27"/>
        <v>Yes</v>
      </c>
    </row>
    <row r="176" spans="1:12" x14ac:dyDescent="0.2">
      <c r="A176" s="51" t="s">
        <v>482</v>
      </c>
      <c r="B176" s="35" t="s">
        <v>213</v>
      </c>
      <c r="C176" s="8">
        <v>18.713613386999999</v>
      </c>
      <c r="D176" s="44" t="str">
        <f t="shared" si="24"/>
        <v>N/A</v>
      </c>
      <c r="E176" s="8">
        <v>19.137120888999998</v>
      </c>
      <c r="F176" s="44" t="str">
        <f t="shared" si="25"/>
        <v>N/A</v>
      </c>
      <c r="G176" s="8">
        <v>17.634300125999999</v>
      </c>
      <c r="H176" s="44" t="str">
        <f t="shared" si="26"/>
        <v>N/A</v>
      </c>
      <c r="I176" s="12">
        <v>2.2629999999999999</v>
      </c>
      <c r="J176" s="12">
        <v>-7.85</v>
      </c>
      <c r="K176" s="45" t="s">
        <v>736</v>
      </c>
      <c r="L176" s="9" t="str">
        <f t="shared" si="27"/>
        <v>Yes</v>
      </c>
    </row>
    <row r="177" spans="1:12" x14ac:dyDescent="0.2">
      <c r="A177" s="51" t="s">
        <v>483</v>
      </c>
      <c r="B177" s="35" t="s">
        <v>213</v>
      </c>
      <c r="C177" s="8">
        <v>12.556264894</v>
      </c>
      <c r="D177" s="44" t="str">
        <f t="shared" si="24"/>
        <v>N/A</v>
      </c>
      <c r="E177" s="8">
        <v>12.447148897</v>
      </c>
      <c r="F177" s="44" t="str">
        <f t="shared" si="25"/>
        <v>N/A</v>
      </c>
      <c r="G177" s="8">
        <v>10.679128414999999</v>
      </c>
      <c r="H177" s="44" t="str">
        <f t="shared" si="26"/>
        <v>N/A</v>
      </c>
      <c r="I177" s="12">
        <v>-0.86899999999999999</v>
      </c>
      <c r="J177" s="12">
        <v>-14.2</v>
      </c>
      <c r="K177" s="45" t="s">
        <v>736</v>
      </c>
      <c r="L177" s="9" t="str">
        <f t="shared" si="27"/>
        <v>Yes</v>
      </c>
    </row>
    <row r="178" spans="1:12" x14ac:dyDescent="0.2">
      <c r="A178" s="51" t="s">
        <v>484</v>
      </c>
      <c r="B178" s="35" t="s">
        <v>213</v>
      </c>
      <c r="C178" s="8">
        <v>2.5940842753000002</v>
      </c>
      <c r="D178" s="44" t="str">
        <f t="shared" si="24"/>
        <v>N/A</v>
      </c>
      <c r="E178" s="8">
        <v>2.6637417737</v>
      </c>
      <c r="F178" s="44" t="str">
        <f t="shared" si="25"/>
        <v>N/A</v>
      </c>
      <c r="G178" s="8">
        <v>1.9597365478</v>
      </c>
      <c r="H178" s="44" t="str">
        <f t="shared" si="26"/>
        <v>N/A</v>
      </c>
      <c r="I178" s="12">
        <v>2.6850000000000001</v>
      </c>
      <c r="J178" s="12">
        <v>-26.4</v>
      </c>
      <c r="K178" s="45" t="s">
        <v>736</v>
      </c>
      <c r="L178" s="9" t="str">
        <f t="shared" si="27"/>
        <v>Yes</v>
      </c>
    </row>
    <row r="179" spans="1:12" x14ac:dyDescent="0.2">
      <c r="A179" s="46" t="s">
        <v>1536</v>
      </c>
      <c r="B179" s="35" t="s">
        <v>213</v>
      </c>
      <c r="C179" s="8">
        <v>20.531601600999998</v>
      </c>
      <c r="D179" s="44" t="str">
        <f t="shared" si="24"/>
        <v>N/A</v>
      </c>
      <c r="E179" s="8">
        <v>21.002037742999999</v>
      </c>
      <c r="F179" s="44" t="str">
        <f t="shared" si="25"/>
        <v>N/A</v>
      </c>
      <c r="G179" s="8">
        <v>21.576872998999999</v>
      </c>
      <c r="H179" s="44" t="str">
        <f t="shared" si="26"/>
        <v>N/A</v>
      </c>
      <c r="I179" s="12">
        <v>2.2909999999999999</v>
      </c>
      <c r="J179" s="12">
        <v>2.7370000000000001</v>
      </c>
      <c r="K179" s="45" t="s">
        <v>736</v>
      </c>
      <c r="L179" s="9" t="str">
        <f t="shared" si="27"/>
        <v>Yes</v>
      </c>
    </row>
    <row r="180" spans="1:12" x14ac:dyDescent="0.2">
      <c r="A180" s="51" t="s">
        <v>1537</v>
      </c>
      <c r="B180" s="35" t="s">
        <v>213</v>
      </c>
      <c r="C180" s="8">
        <v>70.792340327999995</v>
      </c>
      <c r="D180" s="44" t="str">
        <f t="shared" si="24"/>
        <v>N/A</v>
      </c>
      <c r="E180" s="8">
        <v>81.771914361</v>
      </c>
      <c r="F180" s="44" t="str">
        <f t="shared" si="25"/>
        <v>N/A</v>
      </c>
      <c r="G180" s="8">
        <v>82.154921716999993</v>
      </c>
      <c r="H180" s="44" t="str">
        <f t="shared" si="26"/>
        <v>N/A</v>
      </c>
      <c r="I180" s="12">
        <v>15.51</v>
      </c>
      <c r="J180" s="12">
        <v>0.46839999999999998</v>
      </c>
      <c r="K180" s="45" t="s">
        <v>736</v>
      </c>
      <c r="L180" s="9" t="str">
        <f t="shared" si="27"/>
        <v>Yes</v>
      </c>
    </row>
    <row r="181" spans="1:12" x14ac:dyDescent="0.2">
      <c r="A181" s="51" t="s">
        <v>1538</v>
      </c>
      <c r="B181" s="35" t="s">
        <v>213</v>
      </c>
      <c r="C181" s="8">
        <v>34.014293185</v>
      </c>
      <c r="D181" s="44" t="str">
        <f t="shared" si="24"/>
        <v>N/A</v>
      </c>
      <c r="E181" s="8">
        <v>43.072760928000001</v>
      </c>
      <c r="F181" s="44" t="str">
        <f t="shared" si="25"/>
        <v>N/A</v>
      </c>
      <c r="G181" s="8">
        <v>44.105926859999997</v>
      </c>
      <c r="H181" s="44" t="str">
        <f t="shared" si="26"/>
        <v>N/A</v>
      </c>
      <c r="I181" s="12">
        <v>26.63</v>
      </c>
      <c r="J181" s="12">
        <v>2.399</v>
      </c>
      <c r="K181" s="45" t="s">
        <v>736</v>
      </c>
      <c r="L181" s="9" t="str">
        <f t="shared" si="27"/>
        <v>Yes</v>
      </c>
    </row>
    <row r="182" spans="1:12" x14ac:dyDescent="0.2">
      <c r="A182" s="51" t="s">
        <v>1539</v>
      </c>
      <c r="B182" s="35" t="s">
        <v>213</v>
      </c>
      <c r="C182" s="8">
        <v>0.38539613430000003</v>
      </c>
      <c r="D182" s="44" t="str">
        <f t="shared" si="24"/>
        <v>N/A</v>
      </c>
      <c r="E182" s="8">
        <v>0.20569077820000001</v>
      </c>
      <c r="F182" s="44" t="str">
        <f t="shared" si="25"/>
        <v>N/A</v>
      </c>
      <c r="G182" s="8">
        <v>0.16591085059999999</v>
      </c>
      <c r="H182" s="44" t="str">
        <f t="shared" si="26"/>
        <v>N/A</v>
      </c>
      <c r="I182" s="12">
        <v>-46.6</v>
      </c>
      <c r="J182" s="12">
        <v>-19.3</v>
      </c>
      <c r="K182" s="45" t="s">
        <v>736</v>
      </c>
      <c r="L182" s="9" t="str">
        <f t="shared" si="27"/>
        <v>Yes</v>
      </c>
    </row>
    <row r="183" spans="1:12" x14ac:dyDescent="0.2">
      <c r="A183" s="51" t="s">
        <v>1540</v>
      </c>
      <c r="B183" s="35" t="s">
        <v>213</v>
      </c>
      <c r="C183" s="8">
        <v>3.0314841299999999E-2</v>
      </c>
      <c r="D183" s="44" t="str">
        <f t="shared" si="24"/>
        <v>N/A</v>
      </c>
      <c r="E183" s="8">
        <v>2.35036039E-2</v>
      </c>
      <c r="F183" s="44" t="str">
        <f t="shared" si="25"/>
        <v>N/A</v>
      </c>
      <c r="G183" s="8">
        <v>2.1125885399999999E-2</v>
      </c>
      <c r="H183" s="44" t="str">
        <f t="shared" si="26"/>
        <v>N/A</v>
      </c>
      <c r="I183" s="12">
        <v>-22.5</v>
      </c>
      <c r="J183" s="12">
        <v>-10.1</v>
      </c>
      <c r="K183" s="45" t="s">
        <v>736</v>
      </c>
      <c r="L183" s="9" t="str">
        <f t="shared" si="27"/>
        <v>Yes</v>
      </c>
    </row>
    <row r="184" spans="1:12" x14ac:dyDescent="0.2">
      <c r="A184" s="46" t="s">
        <v>97</v>
      </c>
      <c r="B184" s="35" t="s">
        <v>213</v>
      </c>
      <c r="C184" s="8">
        <v>33.667597976000003</v>
      </c>
      <c r="D184" s="44" t="str">
        <f t="shared" si="24"/>
        <v>N/A</v>
      </c>
      <c r="E184" s="8">
        <v>38.779680163000002</v>
      </c>
      <c r="F184" s="44" t="str">
        <f t="shared" si="25"/>
        <v>N/A</v>
      </c>
      <c r="G184" s="8">
        <v>32.587301029000002</v>
      </c>
      <c r="H184" s="44" t="str">
        <f t="shared" si="26"/>
        <v>N/A</v>
      </c>
      <c r="I184" s="12">
        <v>15.18</v>
      </c>
      <c r="J184" s="12">
        <v>-16</v>
      </c>
      <c r="K184" s="45" t="s">
        <v>736</v>
      </c>
      <c r="L184" s="9" t="str">
        <f t="shared" si="27"/>
        <v>Yes</v>
      </c>
    </row>
    <row r="185" spans="1:12" x14ac:dyDescent="0.2">
      <c r="A185" s="51" t="s">
        <v>485</v>
      </c>
      <c r="B185" s="35" t="s">
        <v>213</v>
      </c>
      <c r="C185" s="8">
        <v>45.325077399000001</v>
      </c>
      <c r="D185" s="44" t="str">
        <f t="shared" si="24"/>
        <v>N/A</v>
      </c>
      <c r="E185" s="8">
        <v>42.540729577999997</v>
      </c>
      <c r="F185" s="44" t="str">
        <f t="shared" si="25"/>
        <v>N/A</v>
      </c>
      <c r="G185" s="8">
        <v>22.568516288000001</v>
      </c>
      <c r="H185" s="44" t="str">
        <f t="shared" si="26"/>
        <v>N/A</v>
      </c>
      <c r="I185" s="12">
        <v>-6.14</v>
      </c>
      <c r="J185" s="12">
        <v>-46.9</v>
      </c>
      <c r="K185" s="45" t="s">
        <v>736</v>
      </c>
      <c r="L185" s="9" t="str">
        <f t="shared" si="27"/>
        <v>No</v>
      </c>
    </row>
    <row r="186" spans="1:12" x14ac:dyDescent="0.2">
      <c r="A186" s="51" t="s">
        <v>486</v>
      </c>
      <c r="B186" s="35" t="s">
        <v>213</v>
      </c>
      <c r="C186" s="8">
        <v>52.504793446000001</v>
      </c>
      <c r="D186" s="44" t="str">
        <f t="shared" si="24"/>
        <v>N/A</v>
      </c>
      <c r="E186" s="8">
        <v>51.506953344000003</v>
      </c>
      <c r="F186" s="44" t="str">
        <f t="shared" si="25"/>
        <v>N/A</v>
      </c>
      <c r="G186" s="8">
        <v>40.060529633999998</v>
      </c>
      <c r="H186" s="44" t="str">
        <f t="shared" si="26"/>
        <v>N/A</v>
      </c>
      <c r="I186" s="12">
        <v>-1.9</v>
      </c>
      <c r="J186" s="12">
        <v>-22.2</v>
      </c>
      <c r="K186" s="45" t="s">
        <v>736</v>
      </c>
      <c r="L186" s="9" t="str">
        <f t="shared" si="27"/>
        <v>Yes</v>
      </c>
    </row>
    <row r="187" spans="1:12" x14ac:dyDescent="0.2">
      <c r="A187" s="51" t="s">
        <v>487</v>
      </c>
      <c r="B187" s="35" t="s">
        <v>213</v>
      </c>
      <c r="C187" s="8">
        <v>7.9903503869000003</v>
      </c>
      <c r="D187" s="44" t="str">
        <f t="shared" si="24"/>
        <v>N/A</v>
      </c>
      <c r="E187" s="8">
        <v>5.6650668494999996</v>
      </c>
      <c r="F187" s="44" t="str">
        <f t="shared" si="25"/>
        <v>N/A</v>
      </c>
      <c r="G187" s="8">
        <v>5.0630461232000004</v>
      </c>
      <c r="H187" s="44" t="str">
        <f t="shared" si="26"/>
        <v>N/A</v>
      </c>
      <c r="I187" s="12">
        <v>-29.1</v>
      </c>
      <c r="J187" s="12">
        <v>-10.6</v>
      </c>
      <c r="K187" s="45" t="s">
        <v>736</v>
      </c>
      <c r="L187" s="9" t="str">
        <f t="shared" si="27"/>
        <v>Yes</v>
      </c>
    </row>
    <row r="188" spans="1:12" x14ac:dyDescent="0.2">
      <c r="A188" s="51" t="s">
        <v>488</v>
      </c>
      <c r="B188" s="35" t="s">
        <v>213</v>
      </c>
      <c r="C188" s="8">
        <v>31.763457624000001</v>
      </c>
      <c r="D188" s="44" t="str">
        <f t="shared" si="24"/>
        <v>N/A</v>
      </c>
      <c r="E188" s="8">
        <v>47.271343510999998</v>
      </c>
      <c r="F188" s="44" t="str">
        <f t="shared" si="25"/>
        <v>N/A</v>
      </c>
      <c r="G188" s="8">
        <v>47.354293525999999</v>
      </c>
      <c r="H188" s="44" t="str">
        <f t="shared" si="26"/>
        <v>N/A</v>
      </c>
      <c r="I188" s="12">
        <v>48.82</v>
      </c>
      <c r="J188" s="12">
        <v>0.17549999999999999</v>
      </c>
      <c r="K188" s="45" t="s">
        <v>736</v>
      </c>
      <c r="L188" s="9" t="str">
        <f t="shared" si="27"/>
        <v>Yes</v>
      </c>
    </row>
    <row r="189" spans="1:12" x14ac:dyDescent="0.2">
      <c r="A189" s="46" t="s">
        <v>118</v>
      </c>
      <c r="B189" s="35" t="s">
        <v>213</v>
      </c>
      <c r="C189" s="8">
        <v>54.652269123000004</v>
      </c>
      <c r="D189" s="44" t="str">
        <f t="shared" si="24"/>
        <v>N/A</v>
      </c>
      <c r="E189" s="8">
        <v>59.709178700999999</v>
      </c>
      <c r="F189" s="44" t="str">
        <f t="shared" si="25"/>
        <v>N/A</v>
      </c>
      <c r="G189" s="8">
        <v>61.201628133</v>
      </c>
      <c r="H189" s="44" t="str">
        <f t="shared" si="26"/>
        <v>N/A</v>
      </c>
      <c r="I189" s="12">
        <v>9.2530000000000001</v>
      </c>
      <c r="J189" s="12">
        <v>2.5</v>
      </c>
      <c r="K189" s="45" t="s">
        <v>736</v>
      </c>
      <c r="L189" s="9" t="str">
        <f t="shared" si="27"/>
        <v>Yes</v>
      </c>
    </row>
    <row r="190" spans="1:12" x14ac:dyDescent="0.2">
      <c r="A190" s="51" t="s">
        <v>489</v>
      </c>
      <c r="B190" s="35" t="s">
        <v>213</v>
      </c>
      <c r="C190" s="8">
        <v>75.456943011000007</v>
      </c>
      <c r="D190" s="44" t="str">
        <f t="shared" si="24"/>
        <v>N/A</v>
      </c>
      <c r="E190" s="8">
        <v>73.384322311000005</v>
      </c>
      <c r="F190" s="44" t="str">
        <f t="shared" si="25"/>
        <v>N/A</v>
      </c>
      <c r="G190" s="8">
        <v>75.710131305000004</v>
      </c>
      <c r="H190" s="44" t="str">
        <f t="shared" si="26"/>
        <v>N/A</v>
      </c>
      <c r="I190" s="12">
        <v>-2.75</v>
      </c>
      <c r="J190" s="12">
        <v>3.169</v>
      </c>
      <c r="K190" s="45" t="s">
        <v>736</v>
      </c>
      <c r="L190" s="9" t="str">
        <f t="shared" si="27"/>
        <v>Yes</v>
      </c>
    </row>
    <row r="191" spans="1:12" x14ac:dyDescent="0.2">
      <c r="A191" s="51" t="s">
        <v>490</v>
      </c>
      <c r="B191" s="35" t="s">
        <v>213</v>
      </c>
      <c r="C191" s="8">
        <v>74.913717970999997</v>
      </c>
      <c r="D191" s="44" t="str">
        <f t="shared" si="24"/>
        <v>N/A</v>
      </c>
      <c r="E191" s="8">
        <v>75.428354454000001</v>
      </c>
      <c r="F191" s="44" t="str">
        <f t="shared" si="25"/>
        <v>N/A</v>
      </c>
      <c r="G191" s="8">
        <v>76.423707440000001</v>
      </c>
      <c r="H191" s="44" t="str">
        <f t="shared" si="26"/>
        <v>N/A</v>
      </c>
      <c r="I191" s="12">
        <v>0.68700000000000006</v>
      </c>
      <c r="J191" s="12">
        <v>1.32</v>
      </c>
      <c r="K191" s="45" t="s">
        <v>736</v>
      </c>
      <c r="L191" s="9" t="str">
        <f t="shared" si="27"/>
        <v>Yes</v>
      </c>
    </row>
    <row r="192" spans="1:12" x14ac:dyDescent="0.2">
      <c r="A192" s="51" t="s">
        <v>491</v>
      </c>
      <c r="B192" s="35" t="s">
        <v>213</v>
      </c>
      <c r="C192" s="8">
        <v>44.985437322000003</v>
      </c>
      <c r="D192" s="44" t="str">
        <f t="shared" si="24"/>
        <v>N/A</v>
      </c>
      <c r="E192" s="8">
        <v>41.575248543000001</v>
      </c>
      <c r="F192" s="44" t="str">
        <f t="shared" si="25"/>
        <v>N/A</v>
      </c>
      <c r="G192" s="8">
        <v>44.425395420999997</v>
      </c>
      <c r="H192" s="44" t="str">
        <f t="shared" si="26"/>
        <v>N/A</v>
      </c>
      <c r="I192" s="12">
        <v>-7.58</v>
      </c>
      <c r="J192" s="12">
        <v>6.8550000000000004</v>
      </c>
      <c r="K192" s="45" t="s">
        <v>736</v>
      </c>
      <c r="L192" s="9" t="str">
        <f t="shared" si="27"/>
        <v>Yes</v>
      </c>
    </row>
    <row r="193" spans="1:12" x14ac:dyDescent="0.2">
      <c r="A193" s="51" t="s">
        <v>492</v>
      </c>
      <c r="B193" s="35" t="s">
        <v>213</v>
      </c>
      <c r="C193" s="8">
        <v>42.095405135999997</v>
      </c>
      <c r="D193" s="44" t="str">
        <f t="shared" si="24"/>
        <v>N/A</v>
      </c>
      <c r="E193" s="8">
        <v>57.723731925000003</v>
      </c>
      <c r="F193" s="44" t="str">
        <f t="shared" si="25"/>
        <v>N/A</v>
      </c>
      <c r="G193" s="8">
        <v>58.852988691</v>
      </c>
      <c r="H193" s="44" t="str">
        <f t="shared" si="26"/>
        <v>N/A</v>
      </c>
      <c r="I193" s="12">
        <v>37.130000000000003</v>
      </c>
      <c r="J193" s="12">
        <v>1.956</v>
      </c>
      <c r="K193" s="45" t="s">
        <v>736</v>
      </c>
      <c r="L193" s="9" t="str">
        <f t="shared" si="27"/>
        <v>Yes</v>
      </c>
    </row>
    <row r="194" spans="1:12" x14ac:dyDescent="0.2">
      <c r="A194" s="46" t="s">
        <v>1541</v>
      </c>
      <c r="B194" s="35" t="s">
        <v>213</v>
      </c>
      <c r="C194" s="36">
        <v>8.7212041133000007</v>
      </c>
      <c r="D194" s="44" t="str">
        <f t="shared" si="24"/>
        <v>N/A</v>
      </c>
      <c r="E194" s="36">
        <v>8.4482519423000006</v>
      </c>
      <c r="F194" s="44" t="str">
        <f t="shared" si="25"/>
        <v>N/A</v>
      </c>
      <c r="G194" s="36">
        <v>8.9887314608000004</v>
      </c>
      <c r="H194" s="44" t="str">
        <f t="shared" si="26"/>
        <v>N/A</v>
      </c>
      <c r="I194" s="12">
        <v>-3.13</v>
      </c>
      <c r="J194" s="12">
        <v>6.3979999999999997</v>
      </c>
      <c r="K194" s="45" t="s">
        <v>736</v>
      </c>
      <c r="L194" s="9" t="str">
        <f t="shared" si="27"/>
        <v>Yes</v>
      </c>
    </row>
    <row r="195" spans="1:12" x14ac:dyDescent="0.2">
      <c r="A195" s="51" t="s">
        <v>1542</v>
      </c>
      <c r="B195" s="35" t="s">
        <v>213</v>
      </c>
      <c r="C195" s="36">
        <v>3.0576744186</v>
      </c>
      <c r="D195" s="44" t="str">
        <f t="shared" si="24"/>
        <v>N/A</v>
      </c>
      <c r="E195" s="36">
        <v>3.0002741980000001</v>
      </c>
      <c r="F195" s="44" t="str">
        <f t="shared" si="25"/>
        <v>N/A</v>
      </c>
      <c r="G195" s="36">
        <v>2.0813656669</v>
      </c>
      <c r="H195" s="44" t="str">
        <f t="shared" si="26"/>
        <v>N/A</v>
      </c>
      <c r="I195" s="12">
        <v>-1.88</v>
      </c>
      <c r="J195" s="12">
        <v>-30.6</v>
      </c>
      <c r="K195" s="45" t="s">
        <v>736</v>
      </c>
      <c r="L195" s="9" t="str">
        <f t="shared" si="27"/>
        <v>No</v>
      </c>
    </row>
    <row r="196" spans="1:12" x14ac:dyDescent="0.2">
      <c r="A196" s="51" t="s">
        <v>1543</v>
      </c>
      <c r="B196" s="35" t="s">
        <v>213</v>
      </c>
      <c r="C196" s="36">
        <v>19.126862890999998</v>
      </c>
      <c r="D196" s="44" t="str">
        <f t="shared" si="24"/>
        <v>N/A</v>
      </c>
      <c r="E196" s="36">
        <v>19.721230159000001</v>
      </c>
      <c r="F196" s="44" t="str">
        <f t="shared" si="25"/>
        <v>N/A</v>
      </c>
      <c r="G196" s="36">
        <v>21.037185354999998</v>
      </c>
      <c r="H196" s="44" t="str">
        <f t="shared" si="26"/>
        <v>N/A</v>
      </c>
      <c r="I196" s="12">
        <v>3.1080000000000001</v>
      </c>
      <c r="J196" s="12">
        <v>6.673</v>
      </c>
      <c r="K196" s="45" t="s">
        <v>736</v>
      </c>
      <c r="L196" s="9" t="str">
        <f t="shared" si="27"/>
        <v>Yes</v>
      </c>
    </row>
    <row r="197" spans="1:12" x14ac:dyDescent="0.2">
      <c r="A197" s="51" t="s">
        <v>1544</v>
      </c>
      <c r="B197" s="35" t="s">
        <v>213</v>
      </c>
      <c r="C197" s="36">
        <v>4.4421274602</v>
      </c>
      <c r="D197" s="44" t="str">
        <f t="shared" si="24"/>
        <v>N/A</v>
      </c>
      <c r="E197" s="36">
        <v>4.3858159283999996</v>
      </c>
      <c r="F197" s="44" t="str">
        <f t="shared" si="25"/>
        <v>N/A</v>
      </c>
      <c r="G197" s="36">
        <v>4.8096841015000003</v>
      </c>
      <c r="H197" s="44" t="str">
        <f t="shared" si="26"/>
        <v>N/A</v>
      </c>
      <c r="I197" s="12">
        <v>-1.27</v>
      </c>
      <c r="J197" s="12">
        <v>9.6649999999999991</v>
      </c>
      <c r="K197" s="45" t="s">
        <v>736</v>
      </c>
      <c r="L197" s="9" t="str">
        <f t="shared" si="27"/>
        <v>Yes</v>
      </c>
    </row>
    <row r="198" spans="1:12" x14ac:dyDescent="0.2">
      <c r="A198" s="51" t="s">
        <v>1545</v>
      </c>
      <c r="B198" s="35" t="s">
        <v>213</v>
      </c>
      <c r="C198" s="36">
        <v>5.7358096828000003</v>
      </c>
      <c r="D198" s="44" t="str">
        <f t="shared" si="24"/>
        <v>N/A</v>
      </c>
      <c r="E198" s="36">
        <v>5.1357142856999998</v>
      </c>
      <c r="F198" s="44" t="str">
        <f t="shared" si="25"/>
        <v>N/A</v>
      </c>
      <c r="G198" s="36">
        <v>6.24032974</v>
      </c>
      <c r="H198" s="44" t="str">
        <f t="shared" si="26"/>
        <v>N/A</v>
      </c>
      <c r="I198" s="12">
        <v>-10.5</v>
      </c>
      <c r="J198" s="12">
        <v>21.51</v>
      </c>
      <c r="K198" s="45" t="s">
        <v>736</v>
      </c>
      <c r="L198" s="9" t="str">
        <f t="shared" si="27"/>
        <v>Yes</v>
      </c>
    </row>
    <row r="199" spans="1:12" x14ac:dyDescent="0.2">
      <c r="A199" s="46" t="s">
        <v>1546</v>
      </c>
      <c r="B199" s="35" t="s">
        <v>213</v>
      </c>
      <c r="C199" s="36">
        <v>261.73664337000002</v>
      </c>
      <c r="D199" s="44" t="str">
        <f t="shared" si="24"/>
        <v>N/A</v>
      </c>
      <c r="E199" s="36">
        <v>274.5619595</v>
      </c>
      <c r="F199" s="44" t="str">
        <f t="shared" si="25"/>
        <v>N/A</v>
      </c>
      <c r="G199" s="36">
        <v>274.97961347</v>
      </c>
      <c r="H199" s="44" t="str">
        <f t="shared" si="26"/>
        <v>N/A</v>
      </c>
      <c r="I199" s="12">
        <v>4.9000000000000004</v>
      </c>
      <c r="J199" s="12">
        <v>0.15210000000000001</v>
      </c>
      <c r="K199" s="45" t="s">
        <v>736</v>
      </c>
      <c r="L199" s="9" t="str">
        <f t="shared" si="27"/>
        <v>Yes</v>
      </c>
    </row>
    <row r="200" spans="1:12" x14ac:dyDescent="0.2">
      <c r="A200" s="51" t="s">
        <v>1547</v>
      </c>
      <c r="B200" s="35" t="s">
        <v>213</v>
      </c>
      <c r="C200" s="36">
        <v>254.37195892</v>
      </c>
      <c r="D200" s="44" t="str">
        <f t="shared" si="24"/>
        <v>N/A</v>
      </c>
      <c r="E200" s="36">
        <v>266.87194018999998</v>
      </c>
      <c r="F200" s="44" t="str">
        <f t="shared" si="25"/>
        <v>N/A</v>
      </c>
      <c r="G200" s="36">
        <v>266.84789760000001</v>
      </c>
      <c r="H200" s="44" t="str">
        <f t="shared" si="26"/>
        <v>N/A</v>
      </c>
      <c r="I200" s="12">
        <v>4.9139999999999997</v>
      </c>
      <c r="J200" s="12">
        <v>-8.9999999999999993E-3</v>
      </c>
      <c r="K200" s="45" t="s">
        <v>736</v>
      </c>
      <c r="L200" s="9" t="str">
        <f t="shared" si="27"/>
        <v>Yes</v>
      </c>
    </row>
    <row r="201" spans="1:12" x14ac:dyDescent="0.2">
      <c r="A201" s="51" t="s">
        <v>1548</v>
      </c>
      <c r="B201" s="35" t="s">
        <v>213</v>
      </c>
      <c r="C201" s="36">
        <v>286.88715794000001</v>
      </c>
      <c r="D201" s="44" t="str">
        <f t="shared" si="24"/>
        <v>N/A</v>
      </c>
      <c r="E201" s="36">
        <v>300.37046831999999</v>
      </c>
      <c r="F201" s="44" t="str">
        <f t="shared" si="25"/>
        <v>N/A</v>
      </c>
      <c r="G201" s="36">
        <v>302.05020586000001</v>
      </c>
      <c r="H201" s="44" t="str">
        <f t="shared" si="26"/>
        <v>N/A</v>
      </c>
      <c r="I201" s="12">
        <v>4.7</v>
      </c>
      <c r="J201" s="12">
        <v>0.55920000000000003</v>
      </c>
      <c r="K201" s="45" t="s">
        <v>736</v>
      </c>
      <c r="L201" s="9" t="str">
        <f t="shared" si="27"/>
        <v>Yes</v>
      </c>
    </row>
    <row r="202" spans="1:12" x14ac:dyDescent="0.2">
      <c r="A202" s="51" t="s">
        <v>1549</v>
      </c>
      <c r="B202" s="35" t="s">
        <v>213</v>
      </c>
      <c r="C202" s="36">
        <v>156.67175573</v>
      </c>
      <c r="D202" s="44" t="str">
        <f t="shared" si="24"/>
        <v>N/A</v>
      </c>
      <c r="E202" s="36">
        <v>155.05555555999999</v>
      </c>
      <c r="F202" s="44" t="str">
        <f t="shared" si="25"/>
        <v>N/A</v>
      </c>
      <c r="G202" s="36">
        <v>174.65</v>
      </c>
      <c r="H202" s="44" t="str">
        <f t="shared" si="26"/>
        <v>N/A</v>
      </c>
      <c r="I202" s="12">
        <v>-1.03</v>
      </c>
      <c r="J202" s="12">
        <v>12.64</v>
      </c>
      <c r="K202" s="45" t="s">
        <v>736</v>
      </c>
      <c r="L202" s="9" t="str">
        <f t="shared" si="27"/>
        <v>Yes</v>
      </c>
    </row>
    <row r="203" spans="1:12" x14ac:dyDescent="0.2">
      <c r="A203" s="51" t="s">
        <v>1550</v>
      </c>
      <c r="B203" s="35" t="s">
        <v>213</v>
      </c>
      <c r="C203" s="36">
        <v>108.53571429</v>
      </c>
      <c r="D203" s="44" t="str">
        <f t="shared" si="24"/>
        <v>N/A</v>
      </c>
      <c r="E203" s="36">
        <v>63</v>
      </c>
      <c r="F203" s="44" t="str">
        <f t="shared" si="25"/>
        <v>N/A</v>
      </c>
      <c r="G203" s="36">
        <v>83.352941176000002</v>
      </c>
      <c r="H203" s="44" t="str">
        <f t="shared" si="26"/>
        <v>N/A</v>
      </c>
      <c r="I203" s="12">
        <v>-42</v>
      </c>
      <c r="J203" s="12">
        <v>32.31</v>
      </c>
      <c r="K203" s="45" t="s">
        <v>736</v>
      </c>
      <c r="L203" s="9" t="str">
        <f t="shared" si="27"/>
        <v>No</v>
      </c>
    </row>
    <row r="204" spans="1:12" x14ac:dyDescent="0.2">
      <c r="A204" s="46" t="s">
        <v>127</v>
      </c>
      <c r="B204" s="35" t="s">
        <v>213</v>
      </c>
      <c r="C204" s="36">
        <v>11</v>
      </c>
      <c r="D204" s="44" t="str">
        <f t="shared" ref="D204:D214" si="28">IF($B204="N/A","N/A",IF(C204&gt;10,"No",IF(C204&lt;-10,"No","Yes")))</f>
        <v>N/A</v>
      </c>
      <c r="E204" s="36">
        <v>0</v>
      </c>
      <c r="F204" s="44" t="str">
        <f t="shared" ref="F204:F214" si="29">IF($B204="N/A","N/A",IF(E204&gt;10,"No",IF(E204&lt;-10,"No","Yes")))</f>
        <v>N/A</v>
      </c>
      <c r="G204" s="36">
        <v>0</v>
      </c>
      <c r="H204" s="44" t="str">
        <f t="shared" ref="H204:H214" si="30">IF($B204="N/A","N/A",IF(G204&gt;10,"No",IF(G204&lt;-10,"No","Yes")))</f>
        <v>N/A</v>
      </c>
      <c r="I204" s="12">
        <v>-100</v>
      </c>
      <c r="J204" s="12" t="s">
        <v>1745</v>
      </c>
      <c r="K204" s="14" t="s">
        <v>213</v>
      </c>
      <c r="L204" s="9" t="str">
        <f t="shared" ref="L204:L214" si="31">IF(J204="Div by 0", "N/A", IF(K204="N/A","N/A", IF(J204&gt;VALUE(MID(K204,1,2)), "No", IF(J204&lt;-1*VALUE(MID(K204,1,2)), "No", "Yes"))))</f>
        <v>N/A</v>
      </c>
    </row>
    <row r="205" spans="1:12" x14ac:dyDescent="0.2">
      <c r="A205" s="46" t="s">
        <v>128</v>
      </c>
      <c r="B205" s="35" t="s">
        <v>213</v>
      </c>
      <c r="C205" s="36">
        <v>11</v>
      </c>
      <c r="D205" s="44" t="str">
        <f t="shared" si="28"/>
        <v>N/A</v>
      </c>
      <c r="E205" s="36">
        <v>11</v>
      </c>
      <c r="F205" s="44" t="str">
        <f t="shared" si="29"/>
        <v>N/A</v>
      </c>
      <c r="G205" s="36">
        <v>15</v>
      </c>
      <c r="H205" s="44" t="str">
        <f t="shared" si="30"/>
        <v>N/A</v>
      </c>
      <c r="I205" s="12">
        <v>0</v>
      </c>
      <c r="J205" s="12">
        <v>400</v>
      </c>
      <c r="K205" s="14" t="s">
        <v>213</v>
      </c>
      <c r="L205" s="9" t="str">
        <f t="shared" si="31"/>
        <v>N/A</v>
      </c>
    </row>
    <row r="206" spans="1:12" ht="25.5" x14ac:dyDescent="0.2">
      <c r="A206" s="46" t="s">
        <v>1598</v>
      </c>
      <c r="B206" s="35" t="s">
        <v>213</v>
      </c>
      <c r="C206" s="36">
        <v>11</v>
      </c>
      <c r="D206" s="44" t="str">
        <f t="shared" si="28"/>
        <v>N/A</v>
      </c>
      <c r="E206" s="36">
        <v>11</v>
      </c>
      <c r="F206" s="44" t="str">
        <f t="shared" si="29"/>
        <v>N/A</v>
      </c>
      <c r="G206" s="36">
        <v>11</v>
      </c>
      <c r="H206" s="44" t="str">
        <f t="shared" si="30"/>
        <v>N/A</v>
      </c>
      <c r="I206" s="12">
        <v>0</v>
      </c>
      <c r="J206" s="12">
        <v>266.7</v>
      </c>
      <c r="K206" s="14" t="s">
        <v>213</v>
      </c>
      <c r="L206" s="9" t="str">
        <f t="shared" si="31"/>
        <v>N/A</v>
      </c>
    </row>
    <row r="207" spans="1:12" ht="25.5" x14ac:dyDescent="0.2">
      <c r="A207" s="46" t="s">
        <v>1551</v>
      </c>
      <c r="B207" s="35" t="s">
        <v>213</v>
      </c>
      <c r="C207" s="36">
        <v>2575</v>
      </c>
      <c r="D207" s="44" t="str">
        <f t="shared" si="28"/>
        <v>N/A</v>
      </c>
      <c r="E207" s="36">
        <v>2439</v>
      </c>
      <c r="F207" s="44" t="str">
        <f t="shared" si="29"/>
        <v>N/A</v>
      </c>
      <c r="G207" s="36">
        <v>2235</v>
      </c>
      <c r="H207" s="44" t="str">
        <f t="shared" si="30"/>
        <v>N/A</v>
      </c>
      <c r="I207" s="12">
        <v>-5.28</v>
      </c>
      <c r="J207" s="12">
        <v>-8.36</v>
      </c>
      <c r="K207" s="14" t="s">
        <v>213</v>
      </c>
      <c r="L207" s="9" t="str">
        <f t="shared" si="31"/>
        <v>N/A</v>
      </c>
    </row>
    <row r="208" spans="1:12" x14ac:dyDescent="0.2">
      <c r="A208" s="46" t="s">
        <v>1599</v>
      </c>
      <c r="B208" s="35" t="s">
        <v>213</v>
      </c>
      <c r="C208" s="36">
        <v>0</v>
      </c>
      <c r="D208" s="44" t="str">
        <f t="shared" si="28"/>
        <v>N/A</v>
      </c>
      <c r="E208" s="36">
        <v>0</v>
      </c>
      <c r="F208" s="44" t="str">
        <f t="shared" si="29"/>
        <v>N/A</v>
      </c>
      <c r="G208" s="36">
        <v>11</v>
      </c>
      <c r="H208" s="44" t="str">
        <f t="shared" si="30"/>
        <v>N/A</v>
      </c>
      <c r="I208" s="12" t="s">
        <v>1745</v>
      </c>
      <c r="J208" s="12" t="s">
        <v>1745</v>
      </c>
      <c r="K208" s="14" t="s">
        <v>213</v>
      </c>
      <c r="L208" s="9" t="str">
        <f t="shared" si="31"/>
        <v>N/A</v>
      </c>
    </row>
    <row r="209" spans="1:12" x14ac:dyDescent="0.2">
      <c r="A209" s="46" t="s">
        <v>1600</v>
      </c>
      <c r="B209" s="35" t="s">
        <v>213</v>
      </c>
      <c r="C209" s="36">
        <v>11</v>
      </c>
      <c r="D209" s="44" t="str">
        <f t="shared" si="28"/>
        <v>N/A</v>
      </c>
      <c r="E209" s="36">
        <v>11</v>
      </c>
      <c r="F209" s="44" t="str">
        <f t="shared" si="29"/>
        <v>N/A</v>
      </c>
      <c r="G209" s="36">
        <v>11</v>
      </c>
      <c r="H209" s="44" t="str">
        <f t="shared" si="30"/>
        <v>N/A</v>
      </c>
      <c r="I209" s="12">
        <v>-66.7</v>
      </c>
      <c r="J209" s="12">
        <v>0</v>
      </c>
      <c r="K209" s="14" t="s">
        <v>213</v>
      </c>
      <c r="L209" s="9" t="str">
        <f t="shared" si="31"/>
        <v>N/A</v>
      </c>
    </row>
    <row r="210" spans="1:12" x14ac:dyDescent="0.2">
      <c r="A210" s="46" t="s">
        <v>125</v>
      </c>
      <c r="B210" s="35" t="s">
        <v>213</v>
      </c>
      <c r="C210" s="47">
        <v>1718328</v>
      </c>
      <c r="D210" s="44" t="str">
        <f t="shared" si="28"/>
        <v>N/A</v>
      </c>
      <c r="E210" s="47">
        <v>877192</v>
      </c>
      <c r="F210" s="44" t="str">
        <f t="shared" si="29"/>
        <v>N/A</v>
      </c>
      <c r="G210" s="47">
        <v>924969</v>
      </c>
      <c r="H210" s="44" t="str">
        <f t="shared" si="30"/>
        <v>N/A</v>
      </c>
      <c r="I210" s="12">
        <v>-49</v>
      </c>
      <c r="J210" s="12">
        <v>5.4470000000000001</v>
      </c>
      <c r="K210" s="14" t="s">
        <v>213</v>
      </c>
      <c r="L210" s="9" t="str">
        <f t="shared" si="31"/>
        <v>N/A</v>
      </c>
    </row>
    <row r="211" spans="1:12" x14ac:dyDescent="0.2">
      <c r="A211" s="46" t="s">
        <v>1601</v>
      </c>
      <c r="B211" s="35" t="s">
        <v>213</v>
      </c>
      <c r="C211" s="47">
        <v>1716885</v>
      </c>
      <c r="D211" s="44" t="str">
        <f t="shared" si="28"/>
        <v>N/A</v>
      </c>
      <c r="E211" s="47">
        <v>633094</v>
      </c>
      <c r="F211" s="44" t="str">
        <f t="shared" si="29"/>
        <v>N/A</v>
      </c>
      <c r="G211" s="47">
        <v>848980</v>
      </c>
      <c r="H211" s="44" t="str">
        <f t="shared" si="30"/>
        <v>N/A</v>
      </c>
      <c r="I211" s="12">
        <v>-63.1</v>
      </c>
      <c r="J211" s="12">
        <v>34.1</v>
      </c>
      <c r="K211" s="14" t="s">
        <v>213</v>
      </c>
      <c r="L211" s="9" t="str">
        <f t="shared" si="31"/>
        <v>N/A</v>
      </c>
    </row>
    <row r="212" spans="1:12" x14ac:dyDescent="0.2">
      <c r="A212" s="46" t="s">
        <v>1552</v>
      </c>
      <c r="B212" s="35" t="s">
        <v>213</v>
      </c>
      <c r="C212" s="47">
        <v>406956</v>
      </c>
      <c r="D212" s="44" t="str">
        <f t="shared" si="28"/>
        <v>N/A</v>
      </c>
      <c r="E212" s="47">
        <v>356372</v>
      </c>
      <c r="F212" s="44" t="str">
        <f t="shared" si="29"/>
        <v>N/A</v>
      </c>
      <c r="G212" s="47">
        <v>839764</v>
      </c>
      <c r="H212" s="44" t="str">
        <f t="shared" si="30"/>
        <v>N/A</v>
      </c>
      <c r="I212" s="12">
        <v>-12.4</v>
      </c>
      <c r="J212" s="12">
        <v>135.6</v>
      </c>
      <c r="K212" s="14" t="s">
        <v>213</v>
      </c>
      <c r="L212" s="9" t="str">
        <f t="shared" si="31"/>
        <v>N/A</v>
      </c>
    </row>
    <row r="213" spans="1:12" x14ac:dyDescent="0.2">
      <c r="A213" s="46" t="s">
        <v>1602</v>
      </c>
      <c r="B213" s="35" t="s">
        <v>213</v>
      </c>
      <c r="C213" s="47">
        <v>93512</v>
      </c>
      <c r="D213" s="44" t="str">
        <f t="shared" si="28"/>
        <v>N/A</v>
      </c>
      <c r="E213" s="47">
        <v>102138</v>
      </c>
      <c r="F213" s="44" t="str">
        <f t="shared" si="29"/>
        <v>N/A</v>
      </c>
      <c r="G213" s="47">
        <v>222649</v>
      </c>
      <c r="H213" s="44" t="str">
        <f t="shared" si="30"/>
        <v>N/A</v>
      </c>
      <c r="I213" s="12">
        <v>9.2240000000000002</v>
      </c>
      <c r="J213" s="12">
        <v>118</v>
      </c>
      <c r="K213" s="14" t="s">
        <v>213</v>
      </c>
      <c r="L213" s="9" t="str">
        <f t="shared" si="31"/>
        <v>N/A</v>
      </c>
    </row>
    <row r="214" spans="1:12" x14ac:dyDescent="0.2">
      <c r="A214" s="51" t="s">
        <v>1603</v>
      </c>
      <c r="B214" s="35" t="s">
        <v>213</v>
      </c>
      <c r="C214" s="47">
        <v>322935</v>
      </c>
      <c r="D214" s="44" t="str">
        <f t="shared" si="28"/>
        <v>N/A</v>
      </c>
      <c r="E214" s="47">
        <v>220839</v>
      </c>
      <c r="F214" s="44" t="str">
        <f t="shared" si="29"/>
        <v>N/A</v>
      </c>
      <c r="G214" s="47">
        <v>250742</v>
      </c>
      <c r="H214" s="44" t="str">
        <f t="shared" si="30"/>
        <v>N/A</v>
      </c>
      <c r="I214" s="12">
        <v>-31.6</v>
      </c>
      <c r="J214" s="12">
        <v>13.54</v>
      </c>
      <c r="K214" s="14" t="s">
        <v>213</v>
      </c>
      <c r="L214" s="9" t="str">
        <f t="shared" si="31"/>
        <v>N/A</v>
      </c>
    </row>
    <row r="215" spans="1:12" ht="25.5" x14ac:dyDescent="0.2">
      <c r="A215" s="46" t="s">
        <v>1366</v>
      </c>
      <c r="B215" s="35" t="s">
        <v>213</v>
      </c>
      <c r="C215" s="47">
        <v>429314</v>
      </c>
      <c r="D215" s="44" t="str">
        <f t="shared" ref="D215:D229" si="32">IF($B215="N/A","N/A",IF(C215&gt;10,"No",IF(C215&lt;-10,"No","Yes")))</f>
        <v>N/A</v>
      </c>
      <c r="E215" s="47">
        <v>635387</v>
      </c>
      <c r="F215" s="44" t="str">
        <f t="shared" ref="F215:F229" si="33">IF($B215="N/A","N/A",IF(E215&gt;10,"No",IF(E215&lt;-10,"No","Yes")))</f>
        <v>N/A</v>
      </c>
      <c r="G215" s="47">
        <v>473224</v>
      </c>
      <c r="H215" s="44" t="str">
        <f t="shared" ref="H215:H229" si="34">IF($B215="N/A","N/A",IF(G215&gt;10,"No",IF(G215&lt;-10,"No","Yes")))</f>
        <v>N/A</v>
      </c>
      <c r="I215" s="12">
        <v>48</v>
      </c>
      <c r="J215" s="12">
        <v>-25.5</v>
      </c>
      <c r="K215" s="45" t="s">
        <v>736</v>
      </c>
      <c r="L215" s="9" t="str">
        <f t="shared" ref="L215:L229" si="35">IF(J215="Div by 0", "N/A", IF(K215="N/A","N/A", IF(J215&gt;VALUE(MID(K215,1,2)), "No", IF(J215&lt;-1*VALUE(MID(K215,1,2)), "No", "Yes"))))</f>
        <v>Yes</v>
      </c>
    </row>
    <row r="216" spans="1:12" x14ac:dyDescent="0.2">
      <c r="A216" s="46" t="s">
        <v>647</v>
      </c>
      <c r="B216" s="35" t="s">
        <v>213</v>
      </c>
      <c r="C216" s="36">
        <v>1728</v>
      </c>
      <c r="D216" s="44" t="str">
        <f t="shared" si="32"/>
        <v>N/A</v>
      </c>
      <c r="E216" s="36">
        <v>2580</v>
      </c>
      <c r="F216" s="44" t="str">
        <f t="shared" si="33"/>
        <v>N/A</v>
      </c>
      <c r="G216" s="36">
        <v>2095</v>
      </c>
      <c r="H216" s="44" t="str">
        <f t="shared" si="34"/>
        <v>N/A</v>
      </c>
      <c r="I216" s="12">
        <v>49.31</v>
      </c>
      <c r="J216" s="12">
        <v>-18.8</v>
      </c>
      <c r="K216" s="45" t="s">
        <v>736</v>
      </c>
      <c r="L216" s="9" t="str">
        <f t="shared" si="35"/>
        <v>Yes</v>
      </c>
    </row>
    <row r="217" spans="1:12" ht="25.5" x14ac:dyDescent="0.2">
      <c r="A217" s="46" t="s">
        <v>1367</v>
      </c>
      <c r="B217" s="35" t="s">
        <v>213</v>
      </c>
      <c r="C217" s="47">
        <v>248.44560185</v>
      </c>
      <c r="D217" s="44" t="str">
        <f t="shared" si="32"/>
        <v>N/A</v>
      </c>
      <c r="E217" s="47">
        <v>246.27403100999999</v>
      </c>
      <c r="F217" s="44" t="str">
        <f t="shared" si="33"/>
        <v>N/A</v>
      </c>
      <c r="G217" s="47">
        <v>225.88257757</v>
      </c>
      <c r="H217" s="44" t="str">
        <f t="shared" si="34"/>
        <v>N/A</v>
      </c>
      <c r="I217" s="12">
        <v>-0.874</v>
      </c>
      <c r="J217" s="12">
        <v>-8.2799999999999994</v>
      </c>
      <c r="K217" s="45" t="s">
        <v>736</v>
      </c>
      <c r="L217" s="9" t="str">
        <f t="shared" si="35"/>
        <v>Yes</v>
      </c>
    </row>
    <row r="218" spans="1:12" ht="25.5" x14ac:dyDescent="0.2">
      <c r="A218" s="46" t="s">
        <v>1368</v>
      </c>
      <c r="B218" s="35" t="s">
        <v>213</v>
      </c>
      <c r="C218" s="47">
        <v>0</v>
      </c>
      <c r="D218" s="44" t="str">
        <f t="shared" si="32"/>
        <v>N/A</v>
      </c>
      <c r="E218" s="47">
        <v>0</v>
      </c>
      <c r="F218" s="44" t="str">
        <f t="shared" si="33"/>
        <v>N/A</v>
      </c>
      <c r="G218" s="47">
        <v>0</v>
      </c>
      <c r="H218" s="44" t="str">
        <f t="shared" si="34"/>
        <v>N/A</v>
      </c>
      <c r="I218" s="12" t="s">
        <v>1745</v>
      </c>
      <c r="J218" s="12" t="s">
        <v>1745</v>
      </c>
      <c r="K218" s="45" t="s">
        <v>736</v>
      </c>
      <c r="L218" s="9" t="str">
        <f t="shared" si="35"/>
        <v>N/A</v>
      </c>
    </row>
    <row r="219" spans="1:12" x14ac:dyDescent="0.2">
      <c r="A219" s="46" t="s">
        <v>514</v>
      </c>
      <c r="B219" s="35" t="s">
        <v>213</v>
      </c>
      <c r="C219" s="36">
        <v>0</v>
      </c>
      <c r="D219" s="44" t="str">
        <f t="shared" si="32"/>
        <v>N/A</v>
      </c>
      <c r="E219" s="36">
        <v>0</v>
      </c>
      <c r="F219" s="44" t="str">
        <f t="shared" si="33"/>
        <v>N/A</v>
      </c>
      <c r="G219" s="36">
        <v>0</v>
      </c>
      <c r="H219" s="44" t="str">
        <f t="shared" si="34"/>
        <v>N/A</v>
      </c>
      <c r="I219" s="12" t="s">
        <v>1745</v>
      </c>
      <c r="J219" s="12" t="s">
        <v>1745</v>
      </c>
      <c r="K219" s="45" t="s">
        <v>736</v>
      </c>
      <c r="L219" s="9" t="str">
        <f t="shared" si="35"/>
        <v>N/A</v>
      </c>
    </row>
    <row r="220" spans="1:12" ht="25.5" x14ac:dyDescent="0.2">
      <c r="A220" s="46" t="s">
        <v>1369</v>
      </c>
      <c r="B220" s="35" t="s">
        <v>213</v>
      </c>
      <c r="C220" s="47" t="s">
        <v>1745</v>
      </c>
      <c r="D220" s="44" t="str">
        <f t="shared" si="32"/>
        <v>N/A</v>
      </c>
      <c r="E220" s="47" t="s">
        <v>1745</v>
      </c>
      <c r="F220" s="44" t="str">
        <f t="shared" si="33"/>
        <v>N/A</v>
      </c>
      <c r="G220" s="47" t="s">
        <v>1745</v>
      </c>
      <c r="H220" s="44" t="str">
        <f t="shared" si="34"/>
        <v>N/A</v>
      </c>
      <c r="I220" s="12" t="s">
        <v>1745</v>
      </c>
      <c r="J220" s="12" t="s">
        <v>1745</v>
      </c>
      <c r="K220" s="45" t="s">
        <v>736</v>
      </c>
      <c r="L220" s="9" t="str">
        <f t="shared" si="35"/>
        <v>N/A</v>
      </c>
    </row>
    <row r="221" spans="1:12" ht="25.5" x14ac:dyDescent="0.2">
      <c r="A221" s="46" t="s">
        <v>1370</v>
      </c>
      <c r="B221" s="35" t="s">
        <v>213</v>
      </c>
      <c r="C221" s="47">
        <v>6344396</v>
      </c>
      <c r="D221" s="44" t="str">
        <f t="shared" si="32"/>
        <v>N/A</v>
      </c>
      <c r="E221" s="47">
        <v>11956529</v>
      </c>
      <c r="F221" s="44" t="str">
        <f t="shared" si="33"/>
        <v>N/A</v>
      </c>
      <c r="G221" s="47">
        <v>11914985</v>
      </c>
      <c r="H221" s="44" t="str">
        <f t="shared" si="34"/>
        <v>N/A</v>
      </c>
      <c r="I221" s="12">
        <v>88.46</v>
      </c>
      <c r="J221" s="12">
        <v>-0.34699999999999998</v>
      </c>
      <c r="K221" s="45" t="s">
        <v>736</v>
      </c>
      <c r="L221" s="9" t="str">
        <f t="shared" si="35"/>
        <v>Yes</v>
      </c>
    </row>
    <row r="222" spans="1:12" x14ac:dyDescent="0.2">
      <c r="A222" s="46" t="s">
        <v>515</v>
      </c>
      <c r="B222" s="35" t="s">
        <v>213</v>
      </c>
      <c r="C222" s="36">
        <v>19328</v>
      </c>
      <c r="D222" s="44" t="str">
        <f t="shared" si="32"/>
        <v>N/A</v>
      </c>
      <c r="E222" s="36">
        <v>25909</v>
      </c>
      <c r="F222" s="44" t="str">
        <f t="shared" si="33"/>
        <v>N/A</v>
      </c>
      <c r="G222" s="36">
        <v>25032</v>
      </c>
      <c r="H222" s="44" t="str">
        <f t="shared" si="34"/>
        <v>N/A</v>
      </c>
      <c r="I222" s="12">
        <v>34.049999999999997</v>
      </c>
      <c r="J222" s="12">
        <v>-3.38</v>
      </c>
      <c r="K222" s="45" t="s">
        <v>736</v>
      </c>
      <c r="L222" s="9" t="str">
        <f t="shared" si="35"/>
        <v>Yes</v>
      </c>
    </row>
    <row r="223" spans="1:12" ht="25.5" x14ac:dyDescent="0.2">
      <c r="A223" s="46" t="s">
        <v>1371</v>
      </c>
      <c r="B223" s="35" t="s">
        <v>213</v>
      </c>
      <c r="C223" s="47">
        <v>328.24896523000001</v>
      </c>
      <c r="D223" s="44" t="str">
        <f t="shared" si="32"/>
        <v>N/A</v>
      </c>
      <c r="E223" s="47">
        <v>461.4816859</v>
      </c>
      <c r="F223" s="44" t="str">
        <f t="shared" si="33"/>
        <v>N/A</v>
      </c>
      <c r="G223" s="47">
        <v>475.99013263000001</v>
      </c>
      <c r="H223" s="44" t="str">
        <f t="shared" si="34"/>
        <v>N/A</v>
      </c>
      <c r="I223" s="12">
        <v>40.590000000000003</v>
      </c>
      <c r="J223" s="12">
        <v>3.1440000000000001</v>
      </c>
      <c r="K223" s="45" t="s">
        <v>736</v>
      </c>
      <c r="L223" s="9" t="str">
        <f t="shared" si="35"/>
        <v>Yes</v>
      </c>
    </row>
    <row r="224" spans="1:12" ht="25.5" x14ac:dyDescent="0.2">
      <c r="A224" s="46" t="s">
        <v>1372</v>
      </c>
      <c r="B224" s="35" t="s">
        <v>213</v>
      </c>
      <c r="C224" s="47">
        <v>0</v>
      </c>
      <c r="D224" s="44" t="str">
        <f t="shared" si="32"/>
        <v>N/A</v>
      </c>
      <c r="E224" s="47">
        <v>0</v>
      </c>
      <c r="F224" s="44" t="str">
        <f t="shared" si="33"/>
        <v>N/A</v>
      </c>
      <c r="G224" s="47">
        <v>0</v>
      </c>
      <c r="H224" s="44" t="str">
        <f t="shared" si="34"/>
        <v>N/A</v>
      </c>
      <c r="I224" s="12" t="s">
        <v>1745</v>
      </c>
      <c r="J224" s="12" t="s">
        <v>1745</v>
      </c>
      <c r="K224" s="45" t="s">
        <v>736</v>
      </c>
      <c r="L224" s="9" t="str">
        <f t="shared" si="35"/>
        <v>N/A</v>
      </c>
    </row>
    <row r="225" spans="1:12" x14ac:dyDescent="0.2">
      <c r="A225" s="46" t="s">
        <v>516</v>
      </c>
      <c r="B225" s="35" t="s">
        <v>213</v>
      </c>
      <c r="C225" s="36">
        <v>0</v>
      </c>
      <c r="D225" s="44" t="str">
        <f t="shared" si="32"/>
        <v>N/A</v>
      </c>
      <c r="E225" s="36">
        <v>0</v>
      </c>
      <c r="F225" s="44" t="str">
        <f t="shared" si="33"/>
        <v>N/A</v>
      </c>
      <c r="G225" s="36">
        <v>0</v>
      </c>
      <c r="H225" s="44" t="str">
        <f t="shared" si="34"/>
        <v>N/A</v>
      </c>
      <c r="I225" s="12" t="s">
        <v>1745</v>
      </c>
      <c r="J225" s="12" t="s">
        <v>1745</v>
      </c>
      <c r="K225" s="45" t="s">
        <v>736</v>
      </c>
      <c r="L225" s="9" t="str">
        <f t="shared" si="35"/>
        <v>N/A</v>
      </c>
    </row>
    <row r="226" spans="1:12" ht="25.5" x14ac:dyDescent="0.2">
      <c r="A226" s="46" t="s">
        <v>1373</v>
      </c>
      <c r="B226" s="35" t="s">
        <v>213</v>
      </c>
      <c r="C226" s="47" t="s">
        <v>1745</v>
      </c>
      <c r="D226" s="44" t="str">
        <f t="shared" si="32"/>
        <v>N/A</v>
      </c>
      <c r="E226" s="47" t="s">
        <v>1745</v>
      </c>
      <c r="F226" s="44" t="str">
        <f t="shared" si="33"/>
        <v>N/A</v>
      </c>
      <c r="G226" s="47" t="s">
        <v>1745</v>
      </c>
      <c r="H226" s="44" t="str">
        <f t="shared" si="34"/>
        <v>N/A</v>
      </c>
      <c r="I226" s="12" t="s">
        <v>1745</v>
      </c>
      <c r="J226" s="12" t="s">
        <v>1745</v>
      </c>
      <c r="K226" s="45" t="s">
        <v>736</v>
      </c>
      <c r="L226" s="9" t="str">
        <f t="shared" si="35"/>
        <v>N/A</v>
      </c>
    </row>
    <row r="227" spans="1:12" ht="25.5" x14ac:dyDescent="0.2">
      <c r="A227" s="46" t="s">
        <v>1374</v>
      </c>
      <c r="B227" s="35" t="s">
        <v>213</v>
      </c>
      <c r="C227" s="47">
        <v>49016199</v>
      </c>
      <c r="D227" s="44" t="str">
        <f t="shared" si="32"/>
        <v>N/A</v>
      </c>
      <c r="E227" s="47">
        <v>16466693</v>
      </c>
      <c r="F227" s="44" t="str">
        <f t="shared" si="33"/>
        <v>N/A</v>
      </c>
      <c r="G227" s="47">
        <v>18217397</v>
      </c>
      <c r="H227" s="44" t="str">
        <f t="shared" si="34"/>
        <v>N/A</v>
      </c>
      <c r="I227" s="12">
        <v>-66.400000000000006</v>
      </c>
      <c r="J227" s="12">
        <v>10.63</v>
      </c>
      <c r="K227" s="45" t="s">
        <v>736</v>
      </c>
      <c r="L227" s="9" t="str">
        <f t="shared" si="35"/>
        <v>Yes</v>
      </c>
    </row>
    <row r="228" spans="1:12" ht="25.5" x14ac:dyDescent="0.2">
      <c r="A228" s="46" t="s">
        <v>517</v>
      </c>
      <c r="B228" s="35" t="s">
        <v>213</v>
      </c>
      <c r="C228" s="36">
        <v>3575</v>
      </c>
      <c r="D228" s="44" t="str">
        <f t="shared" si="32"/>
        <v>N/A</v>
      </c>
      <c r="E228" s="36">
        <v>1279</v>
      </c>
      <c r="F228" s="44" t="str">
        <f t="shared" si="33"/>
        <v>N/A</v>
      </c>
      <c r="G228" s="36">
        <v>1241</v>
      </c>
      <c r="H228" s="44" t="str">
        <f t="shared" si="34"/>
        <v>N/A</v>
      </c>
      <c r="I228" s="12">
        <v>-64.2</v>
      </c>
      <c r="J228" s="12">
        <v>-2.97</v>
      </c>
      <c r="K228" s="45" t="s">
        <v>736</v>
      </c>
      <c r="L228" s="9" t="str">
        <f t="shared" si="35"/>
        <v>Yes</v>
      </c>
    </row>
    <row r="229" spans="1:12" ht="25.5" x14ac:dyDescent="0.2">
      <c r="A229" s="46" t="s">
        <v>1375</v>
      </c>
      <c r="B229" s="35" t="s">
        <v>213</v>
      </c>
      <c r="C229" s="47">
        <v>13710.824895</v>
      </c>
      <c r="D229" s="44" t="str">
        <f t="shared" si="32"/>
        <v>N/A</v>
      </c>
      <c r="E229" s="47">
        <v>12874.662236</v>
      </c>
      <c r="F229" s="44" t="str">
        <f t="shared" si="33"/>
        <v>N/A</v>
      </c>
      <c r="G229" s="47">
        <v>14679.610798</v>
      </c>
      <c r="H229" s="44" t="str">
        <f t="shared" si="34"/>
        <v>N/A</v>
      </c>
      <c r="I229" s="12">
        <v>-6.1</v>
      </c>
      <c r="J229" s="12">
        <v>14.02</v>
      </c>
      <c r="K229" s="45" t="s">
        <v>736</v>
      </c>
      <c r="L229" s="9" t="str">
        <f t="shared" si="35"/>
        <v>Yes</v>
      </c>
    </row>
    <row r="230" spans="1:12" x14ac:dyDescent="0.2">
      <c r="A230" s="4" t="s">
        <v>1376</v>
      </c>
      <c r="B230" s="35" t="s">
        <v>213</v>
      </c>
      <c r="C230" s="52">
        <v>71862480</v>
      </c>
      <c r="D230" s="44" t="str">
        <f t="shared" ref="D230:D253" si="36">IF($B230="N/A","N/A",IF(C230&gt;10,"No",IF(C230&lt;-10,"No","Yes")))</f>
        <v>N/A</v>
      </c>
      <c r="E230" s="52">
        <v>21096001</v>
      </c>
      <c r="F230" s="44" t="str">
        <f t="shared" ref="F230:F253" si="37">IF($B230="N/A","N/A",IF(E230&gt;10,"No",IF(E230&lt;-10,"No","Yes")))</f>
        <v>N/A</v>
      </c>
      <c r="G230" s="52">
        <v>22153490</v>
      </c>
      <c r="H230" s="44" t="str">
        <f t="shared" ref="H230:H253" si="38">IF($B230="N/A","N/A",IF(G230&gt;10,"No",IF(G230&lt;-10,"No","Yes")))</f>
        <v>N/A</v>
      </c>
      <c r="I230" s="12">
        <v>-70.599999999999994</v>
      </c>
      <c r="J230" s="12">
        <v>5.0129999999999999</v>
      </c>
      <c r="K230" s="45" t="s">
        <v>736</v>
      </c>
      <c r="L230" s="9" t="str">
        <f t="shared" ref="L230:L253" si="39">IF(J230="Div by 0", "N/A", IF(K230="N/A","N/A", IF(J230&gt;VALUE(MID(K230,1,2)), "No", IF(J230&lt;-1*VALUE(MID(K230,1,2)), "No", "Yes"))))</f>
        <v>Yes</v>
      </c>
    </row>
    <row r="231" spans="1:12" x14ac:dyDescent="0.2">
      <c r="A231" s="4" t="s">
        <v>1553</v>
      </c>
      <c r="B231" s="35" t="s">
        <v>213</v>
      </c>
      <c r="C231" s="50">
        <v>7232</v>
      </c>
      <c r="D231" s="50" t="str">
        <f t="shared" si="36"/>
        <v>N/A</v>
      </c>
      <c r="E231" s="50">
        <v>2430</v>
      </c>
      <c r="F231" s="50" t="str">
        <f t="shared" si="37"/>
        <v>N/A</v>
      </c>
      <c r="G231" s="50">
        <v>2160</v>
      </c>
      <c r="H231" s="44" t="str">
        <f t="shared" si="38"/>
        <v>N/A</v>
      </c>
      <c r="I231" s="12">
        <v>-66.400000000000006</v>
      </c>
      <c r="J231" s="12">
        <v>-11.1</v>
      </c>
      <c r="K231" s="45" t="s">
        <v>736</v>
      </c>
      <c r="L231" s="9" t="str">
        <f t="shared" si="39"/>
        <v>Yes</v>
      </c>
    </row>
    <row r="232" spans="1:12" x14ac:dyDescent="0.2">
      <c r="A232" s="4" t="s">
        <v>1554</v>
      </c>
      <c r="B232" s="35" t="s">
        <v>213</v>
      </c>
      <c r="C232" s="52">
        <v>9936.7367257000005</v>
      </c>
      <c r="D232" s="44" t="str">
        <f t="shared" si="36"/>
        <v>N/A</v>
      </c>
      <c r="E232" s="52">
        <v>8681.4818930000001</v>
      </c>
      <c r="F232" s="44" t="str">
        <f t="shared" si="37"/>
        <v>N/A</v>
      </c>
      <c r="G232" s="52">
        <v>10256.245370000001</v>
      </c>
      <c r="H232" s="44" t="str">
        <f t="shared" si="38"/>
        <v>N/A</v>
      </c>
      <c r="I232" s="12">
        <v>-12.6</v>
      </c>
      <c r="J232" s="12">
        <v>18.14</v>
      </c>
      <c r="K232" s="45" t="s">
        <v>736</v>
      </c>
      <c r="L232" s="9" t="str">
        <f t="shared" si="39"/>
        <v>Yes</v>
      </c>
    </row>
    <row r="233" spans="1:12" x14ac:dyDescent="0.2">
      <c r="A233" s="53" t="s">
        <v>1555</v>
      </c>
      <c r="B233" s="35" t="s">
        <v>213</v>
      </c>
      <c r="C233" s="52">
        <v>7050.1454033999999</v>
      </c>
      <c r="D233" s="44" t="str">
        <f t="shared" si="36"/>
        <v>N/A</v>
      </c>
      <c r="E233" s="52">
        <v>5721.3477777999997</v>
      </c>
      <c r="F233" s="44" t="str">
        <f t="shared" si="37"/>
        <v>N/A</v>
      </c>
      <c r="G233" s="52">
        <v>6060.0047450000002</v>
      </c>
      <c r="H233" s="44" t="str">
        <f t="shared" si="38"/>
        <v>N/A</v>
      </c>
      <c r="I233" s="12">
        <v>-18.8</v>
      </c>
      <c r="J233" s="12">
        <v>5.9189999999999996</v>
      </c>
      <c r="K233" s="45" t="s">
        <v>736</v>
      </c>
      <c r="L233" s="9" t="str">
        <f t="shared" si="39"/>
        <v>Yes</v>
      </c>
    </row>
    <row r="234" spans="1:12" x14ac:dyDescent="0.2">
      <c r="A234" s="53" t="s">
        <v>1556</v>
      </c>
      <c r="B234" s="35" t="s">
        <v>213</v>
      </c>
      <c r="C234" s="52">
        <v>15862.563244999999</v>
      </c>
      <c r="D234" s="44" t="str">
        <f t="shared" si="36"/>
        <v>N/A</v>
      </c>
      <c r="E234" s="52">
        <v>14885.378108999999</v>
      </c>
      <c r="F234" s="44" t="str">
        <f t="shared" si="37"/>
        <v>N/A</v>
      </c>
      <c r="G234" s="52">
        <v>18634.990730000001</v>
      </c>
      <c r="H234" s="44" t="str">
        <f t="shared" si="38"/>
        <v>N/A</v>
      </c>
      <c r="I234" s="12">
        <v>-6.16</v>
      </c>
      <c r="J234" s="12">
        <v>25.19</v>
      </c>
      <c r="K234" s="45" t="s">
        <v>736</v>
      </c>
      <c r="L234" s="9" t="str">
        <f t="shared" si="39"/>
        <v>Yes</v>
      </c>
    </row>
    <row r="235" spans="1:12" x14ac:dyDescent="0.2">
      <c r="A235" s="53" t="s">
        <v>1557</v>
      </c>
      <c r="B235" s="35" t="s">
        <v>213</v>
      </c>
      <c r="C235" s="52">
        <v>1834.9230769000001</v>
      </c>
      <c r="D235" s="44" t="str">
        <f t="shared" si="36"/>
        <v>N/A</v>
      </c>
      <c r="E235" s="52">
        <v>493.31818182000001</v>
      </c>
      <c r="F235" s="44" t="str">
        <f t="shared" si="37"/>
        <v>N/A</v>
      </c>
      <c r="G235" s="52">
        <v>422.03448276</v>
      </c>
      <c r="H235" s="44" t="str">
        <f t="shared" si="38"/>
        <v>N/A</v>
      </c>
      <c r="I235" s="12">
        <v>-73.099999999999994</v>
      </c>
      <c r="J235" s="12">
        <v>-14.4</v>
      </c>
      <c r="K235" s="45" t="s">
        <v>736</v>
      </c>
      <c r="L235" s="9" t="str">
        <f t="shared" si="39"/>
        <v>Yes</v>
      </c>
    </row>
    <row r="236" spans="1:12" x14ac:dyDescent="0.2">
      <c r="A236" s="53" t="s">
        <v>1558</v>
      </c>
      <c r="B236" s="35" t="s">
        <v>213</v>
      </c>
      <c r="C236" s="52">
        <v>1400.2086093</v>
      </c>
      <c r="D236" s="44" t="str">
        <f t="shared" si="36"/>
        <v>N/A</v>
      </c>
      <c r="E236" s="52">
        <v>2079.3551198</v>
      </c>
      <c r="F236" s="44" t="str">
        <f t="shared" si="37"/>
        <v>N/A</v>
      </c>
      <c r="G236" s="52">
        <v>2369.7752525000001</v>
      </c>
      <c r="H236" s="44" t="str">
        <f t="shared" si="38"/>
        <v>N/A</v>
      </c>
      <c r="I236" s="12">
        <v>48.5</v>
      </c>
      <c r="J236" s="12">
        <v>13.97</v>
      </c>
      <c r="K236" s="45" t="s">
        <v>736</v>
      </c>
      <c r="L236" s="9" t="str">
        <f t="shared" si="39"/>
        <v>Yes</v>
      </c>
    </row>
    <row r="237" spans="1:12" x14ac:dyDescent="0.2">
      <c r="A237" s="46" t="s">
        <v>1559</v>
      </c>
      <c r="B237" s="35" t="s">
        <v>213</v>
      </c>
      <c r="C237" s="44">
        <v>3.6406655088000002</v>
      </c>
      <c r="D237" s="44" t="str">
        <f t="shared" si="36"/>
        <v>N/A</v>
      </c>
      <c r="E237" s="44">
        <v>1.3455745548</v>
      </c>
      <c r="F237" s="44" t="str">
        <f t="shared" si="37"/>
        <v>N/A</v>
      </c>
      <c r="G237" s="44">
        <v>1.2668473096999999</v>
      </c>
      <c r="H237" s="44" t="str">
        <f t="shared" si="38"/>
        <v>N/A</v>
      </c>
      <c r="I237" s="12">
        <v>-63</v>
      </c>
      <c r="J237" s="12">
        <v>-5.85</v>
      </c>
      <c r="K237" s="45" t="s">
        <v>736</v>
      </c>
      <c r="L237" s="9" t="str">
        <f t="shared" si="39"/>
        <v>Yes</v>
      </c>
    </row>
    <row r="238" spans="1:12" x14ac:dyDescent="0.2">
      <c r="A238" s="51" t="s">
        <v>1560</v>
      </c>
      <c r="B238" s="35" t="s">
        <v>213</v>
      </c>
      <c r="C238" s="44">
        <v>9.7786951038000005</v>
      </c>
      <c r="D238" s="44" t="str">
        <f t="shared" si="36"/>
        <v>N/A</v>
      </c>
      <c r="E238" s="44">
        <v>2.5589263882000002</v>
      </c>
      <c r="F238" s="44" t="str">
        <f t="shared" si="37"/>
        <v>N/A</v>
      </c>
      <c r="G238" s="44">
        <v>2.4762799987999999</v>
      </c>
      <c r="H238" s="44" t="str">
        <f t="shared" si="38"/>
        <v>N/A</v>
      </c>
      <c r="I238" s="12">
        <v>-73.8</v>
      </c>
      <c r="J238" s="12">
        <v>-3.23</v>
      </c>
      <c r="K238" s="45" t="s">
        <v>736</v>
      </c>
      <c r="L238" s="9" t="str">
        <f t="shared" si="39"/>
        <v>Yes</v>
      </c>
    </row>
    <row r="239" spans="1:12" x14ac:dyDescent="0.2">
      <c r="A239" s="51" t="s">
        <v>1561</v>
      </c>
      <c r="B239" s="35" t="s">
        <v>213</v>
      </c>
      <c r="C239" s="44">
        <v>9.067456859</v>
      </c>
      <c r="D239" s="44" t="str">
        <f t="shared" si="36"/>
        <v>N/A</v>
      </c>
      <c r="E239" s="44">
        <v>4.7700412929000002</v>
      </c>
      <c r="F239" s="44" t="str">
        <f t="shared" si="37"/>
        <v>N/A</v>
      </c>
      <c r="G239" s="44">
        <v>4.3530895334000004</v>
      </c>
      <c r="H239" s="44" t="str">
        <f t="shared" si="38"/>
        <v>N/A</v>
      </c>
      <c r="I239" s="12">
        <v>-47.4</v>
      </c>
      <c r="J239" s="12">
        <v>-8.74</v>
      </c>
      <c r="K239" s="45" t="s">
        <v>736</v>
      </c>
      <c r="L239" s="9" t="str">
        <f t="shared" si="39"/>
        <v>Yes</v>
      </c>
    </row>
    <row r="240" spans="1:12" x14ac:dyDescent="0.2">
      <c r="A240" s="51" t="s">
        <v>1562</v>
      </c>
      <c r="B240" s="35" t="s">
        <v>213</v>
      </c>
      <c r="C240" s="44">
        <v>0.1912270895</v>
      </c>
      <c r="D240" s="44" t="str">
        <f t="shared" si="36"/>
        <v>N/A</v>
      </c>
      <c r="E240" s="44">
        <v>0.18854988</v>
      </c>
      <c r="F240" s="44" t="str">
        <f t="shared" si="37"/>
        <v>N/A</v>
      </c>
      <c r="G240" s="44">
        <v>0.16038048890000001</v>
      </c>
      <c r="H240" s="44" t="str">
        <f t="shared" si="38"/>
        <v>N/A</v>
      </c>
      <c r="I240" s="12">
        <v>-1.4</v>
      </c>
      <c r="J240" s="12">
        <v>-14.9</v>
      </c>
      <c r="K240" s="45" t="s">
        <v>736</v>
      </c>
      <c r="L240" s="9" t="str">
        <f t="shared" si="39"/>
        <v>Yes</v>
      </c>
    </row>
    <row r="241" spans="1:12" x14ac:dyDescent="0.2">
      <c r="A241" s="51" t="s">
        <v>1563</v>
      </c>
      <c r="B241" s="35" t="s">
        <v>213</v>
      </c>
      <c r="C241" s="44">
        <v>0.32696721670000001</v>
      </c>
      <c r="D241" s="44" t="str">
        <f t="shared" si="36"/>
        <v>N/A</v>
      </c>
      <c r="E241" s="44">
        <v>0.51372162779999997</v>
      </c>
      <c r="F241" s="44" t="str">
        <f t="shared" si="37"/>
        <v>N/A</v>
      </c>
      <c r="G241" s="44">
        <v>0.49210886040000001</v>
      </c>
      <c r="H241" s="44" t="str">
        <f t="shared" si="38"/>
        <v>N/A</v>
      </c>
      <c r="I241" s="12">
        <v>57.12</v>
      </c>
      <c r="J241" s="12">
        <v>-4.21</v>
      </c>
      <c r="K241" s="45" t="s">
        <v>736</v>
      </c>
      <c r="L241" s="9" t="str">
        <f t="shared" si="39"/>
        <v>Yes</v>
      </c>
    </row>
    <row r="242" spans="1:12" ht="25.5" x14ac:dyDescent="0.2">
      <c r="A242" s="4" t="s">
        <v>1388</v>
      </c>
      <c r="B242" s="35" t="s">
        <v>213</v>
      </c>
      <c r="C242" s="52">
        <v>49016199</v>
      </c>
      <c r="D242" s="44" t="str">
        <f t="shared" si="36"/>
        <v>N/A</v>
      </c>
      <c r="E242" s="52">
        <v>16466693</v>
      </c>
      <c r="F242" s="44" t="str">
        <f t="shared" si="37"/>
        <v>N/A</v>
      </c>
      <c r="G242" s="52">
        <v>18217397</v>
      </c>
      <c r="H242" s="44" t="str">
        <f t="shared" si="38"/>
        <v>N/A</v>
      </c>
      <c r="I242" s="12">
        <v>-66.400000000000006</v>
      </c>
      <c r="J242" s="12">
        <v>10.63</v>
      </c>
      <c r="K242" s="45" t="s">
        <v>736</v>
      </c>
      <c r="L242" s="9" t="str">
        <f t="shared" si="39"/>
        <v>Yes</v>
      </c>
    </row>
    <row r="243" spans="1:12" x14ac:dyDescent="0.2">
      <c r="A243" s="4" t="s">
        <v>1564</v>
      </c>
      <c r="B243" s="35" t="s">
        <v>213</v>
      </c>
      <c r="C243" s="50">
        <v>3575</v>
      </c>
      <c r="D243" s="50" t="str">
        <f t="shared" si="36"/>
        <v>N/A</v>
      </c>
      <c r="E243" s="50">
        <v>1279</v>
      </c>
      <c r="F243" s="50" t="str">
        <f t="shared" si="37"/>
        <v>N/A</v>
      </c>
      <c r="G243" s="50">
        <v>1241</v>
      </c>
      <c r="H243" s="44" t="str">
        <f t="shared" si="38"/>
        <v>N/A</v>
      </c>
      <c r="I243" s="12">
        <v>-64.2</v>
      </c>
      <c r="J243" s="12">
        <v>-2.97</v>
      </c>
      <c r="K243" s="45" t="s">
        <v>736</v>
      </c>
      <c r="L243" s="9" t="str">
        <f t="shared" si="39"/>
        <v>Yes</v>
      </c>
    </row>
    <row r="244" spans="1:12" ht="25.5" x14ac:dyDescent="0.2">
      <c r="A244" s="4" t="s">
        <v>1565</v>
      </c>
      <c r="B244" s="35" t="s">
        <v>213</v>
      </c>
      <c r="C244" s="52">
        <v>13710.824895</v>
      </c>
      <c r="D244" s="44" t="str">
        <f t="shared" si="36"/>
        <v>N/A</v>
      </c>
      <c r="E244" s="52">
        <v>12874.662236</v>
      </c>
      <c r="F244" s="44" t="str">
        <f t="shared" si="37"/>
        <v>N/A</v>
      </c>
      <c r="G244" s="52">
        <v>14679.610798</v>
      </c>
      <c r="H244" s="44" t="str">
        <f t="shared" si="38"/>
        <v>N/A</v>
      </c>
      <c r="I244" s="12">
        <v>-6.1</v>
      </c>
      <c r="J244" s="12">
        <v>14.02</v>
      </c>
      <c r="K244" s="45" t="s">
        <v>736</v>
      </c>
      <c r="L244" s="9" t="str">
        <f t="shared" si="39"/>
        <v>Yes</v>
      </c>
    </row>
    <row r="245" spans="1:12" ht="25.5" x14ac:dyDescent="0.2">
      <c r="A245" s="53" t="s">
        <v>1566</v>
      </c>
      <c r="B245" s="35" t="s">
        <v>213</v>
      </c>
      <c r="C245" s="52">
        <v>7179.1504286999998</v>
      </c>
      <c r="D245" s="44" t="str">
        <f t="shared" si="36"/>
        <v>N/A</v>
      </c>
      <c r="E245" s="52">
        <v>5476.2555995000002</v>
      </c>
      <c r="F245" s="44" t="str">
        <f t="shared" si="37"/>
        <v>N/A</v>
      </c>
      <c r="G245" s="52">
        <v>5781.1449863999997</v>
      </c>
      <c r="H245" s="44" t="str">
        <f t="shared" si="38"/>
        <v>N/A</v>
      </c>
      <c r="I245" s="12">
        <v>-23.7</v>
      </c>
      <c r="J245" s="12">
        <v>5.5670000000000002</v>
      </c>
      <c r="K245" s="45" t="s">
        <v>736</v>
      </c>
      <c r="L245" s="9" t="str">
        <f t="shared" si="39"/>
        <v>Yes</v>
      </c>
    </row>
    <row r="246" spans="1:12" ht="25.5" x14ac:dyDescent="0.2">
      <c r="A246" s="53" t="s">
        <v>1567</v>
      </c>
      <c r="B246" s="35" t="s">
        <v>213</v>
      </c>
      <c r="C246" s="52">
        <v>30321.604558999999</v>
      </c>
      <c r="D246" s="44" t="str">
        <f t="shared" si="36"/>
        <v>N/A</v>
      </c>
      <c r="E246" s="52">
        <v>23715.50289</v>
      </c>
      <c r="F246" s="44" t="str">
        <f t="shared" si="37"/>
        <v>N/A</v>
      </c>
      <c r="G246" s="52">
        <v>27735.411531000002</v>
      </c>
      <c r="H246" s="44" t="str">
        <f t="shared" si="38"/>
        <v>N/A</v>
      </c>
      <c r="I246" s="12">
        <v>-21.8</v>
      </c>
      <c r="J246" s="12">
        <v>16.95</v>
      </c>
      <c r="K246" s="45" t="s">
        <v>736</v>
      </c>
      <c r="L246" s="9" t="str">
        <f t="shared" si="39"/>
        <v>Yes</v>
      </c>
    </row>
    <row r="247" spans="1:12" ht="25.5" x14ac:dyDescent="0.2">
      <c r="A247" s="53" t="s">
        <v>1568</v>
      </c>
      <c r="B247" s="35" t="s">
        <v>213</v>
      </c>
      <c r="C247" s="52" t="s">
        <v>1745</v>
      </c>
      <c r="D247" s="44" t="str">
        <f t="shared" si="36"/>
        <v>N/A</v>
      </c>
      <c r="E247" s="52" t="s">
        <v>1745</v>
      </c>
      <c r="F247" s="44" t="str">
        <f t="shared" si="37"/>
        <v>N/A</v>
      </c>
      <c r="G247" s="52" t="s">
        <v>1745</v>
      </c>
      <c r="H247" s="44" t="str">
        <f t="shared" si="38"/>
        <v>N/A</v>
      </c>
      <c r="I247" s="12" t="s">
        <v>1745</v>
      </c>
      <c r="J247" s="12" t="s">
        <v>1745</v>
      </c>
      <c r="K247" s="45" t="s">
        <v>736</v>
      </c>
      <c r="L247" s="9" t="str">
        <f t="shared" si="39"/>
        <v>N/A</v>
      </c>
    </row>
    <row r="248" spans="1:12" ht="25.5" x14ac:dyDescent="0.2">
      <c r="A248" s="53" t="s">
        <v>1569</v>
      </c>
      <c r="B248" s="35" t="s">
        <v>213</v>
      </c>
      <c r="C248" s="52" t="s">
        <v>1745</v>
      </c>
      <c r="D248" s="44" t="str">
        <f t="shared" si="36"/>
        <v>N/A</v>
      </c>
      <c r="E248" s="52">
        <v>1869</v>
      </c>
      <c r="F248" s="44" t="str">
        <f t="shared" si="37"/>
        <v>N/A</v>
      </c>
      <c r="G248" s="52" t="s">
        <v>1745</v>
      </c>
      <c r="H248" s="44" t="str">
        <f t="shared" si="38"/>
        <v>N/A</v>
      </c>
      <c r="I248" s="12" t="s">
        <v>1745</v>
      </c>
      <c r="J248" s="12" t="s">
        <v>1745</v>
      </c>
      <c r="K248" s="45" t="s">
        <v>736</v>
      </c>
      <c r="L248" s="9" t="str">
        <f t="shared" si="39"/>
        <v>N/A</v>
      </c>
    </row>
    <row r="249" spans="1:12" ht="25.5" x14ac:dyDescent="0.2">
      <c r="A249" s="46" t="s">
        <v>1570</v>
      </c>
      <c r="B249" s="35" t="s">
        <v>213</v>
      </c>
      <c r="C249" s="44">
        <v>1.7996929195</v>
      </c>
      <c r="D249" s="44" t="str">
        <f t="shared" si="36"/>
        <v>N/A</v>
      </c>
      <c r="E249" s="44">
        <v>0.70822627800000004</v>
      </c>
      <c r="F249" s="44" t="str">
        <f t="shared" si="37"/>
        <v>N/A</v>
      </c>
      <c r="G249" s="44">
        <v>0.72785069970000005</v>
      </c>
      <c r="H249" s="44" t="str">
        <f t="shared" si="38"/>
        <v>N/A</v>
      </c>
      <c r="I249" s="12">
        <v>-60.6</v>
      </c>
      <c r="J249" s="12">
        <v>2.7709999999999999</v>
      </c>
      <c r="K249" s="45" t="s">
        <v>736</v>
      </c>
      <c r="L249" s="9" t="str">
        <f t="shared" si="39"/>
        <v>Yes</v>
      </c>
    </row>
    <row r="250" spans="1:12" ht="25.5" x14ac:dyDescent="0.2">
      <c r="A250" s="51" t="s">
        <v>1571</v>
      </c>
      <c r="B250" s="35" t="s">
        <v>213</v>
      </c>
      <c r="C250" s="44">
        <v>5.8846462561999999</v>
      </c>
      <c r="D250" s="44" t="str">
        <f t="shared" si="36"/>
        <v>N/A</v>
      </c>
      <c r="E250" s="44">
        <v>2.1580279206999999</v>
      </c>
      <c r="F250" s="44" t="str">
        <f t="shared" si="37"/>
        <v>N/A</v>
      </c>
      <c r="G250" s="44">
        <v>2.1678465469999999</v>
      </c>
      <c r="H250" s="44" t="str">
        <f t="shared" si="38"/>
        <v>N/A</v>
      </c>
      <c r="I250" s="12">
        <v>-63.3</v>
      </c>
      <c r="J250" s="12">
        <v>0.45500000000000002</v>
      </c>
      <c r="K250" s="45" t="s">
        <v>736</v>
      </c>
      <c r="L250" s="9" t="str">
        <f t="shared" si="39"/>
        <v>Yes</v>
      </c>
    </row>
    <row r="251" spans="1:12" ht="25.5" x14ac:dyDescent="0.2">
      <c r="A251" s="51" t="s">
        <v>1572</v>
      </c>
      <c r="B251" s="35" t="s">
        <v>213</v>
      </c>
      <c r="C251" s="44">
        <v>3.5175178665</v>
      </c>
      <c r="D251" s="44" t="str">
        <f t="shared" si="36"/>
        <v>N/A</v>
      </c>
      <c r="E251" s="44">
        <v>2.4633347572000002</v>
      </c>
      <c r="F251" s="44" t="str">
        <f t="shared" si="37"/>
        <v>N/A</v>
      </c>
      <c r="G251" s="44">
        <v>2.5372005043999999</v>
      </c>
      <c r="H251" s="44" t="str">
        <f t="shared" si="38"/>
        <v>N/A</v>
      </c>
      <c r="I251" s="12">
        <v>-30</v>
      </c>
      <c r="J251" s="12">
        <v>2.9990000000000001</v>
      </c>
      <c r="K251" s="45" t="s">
        <v>736</v>
      </c>
      <c r="L251" s="9" t="str">
        <f t="shared" si="39"/>
        <v>Yes</v>
      </c>
    </row>
    <row r="252" spans="1:12" ht="25.5" x14ac:dyDescent="0.2">
      <c r="A252" s="51" t="s">
        <v>1573</v>
      </c>
      <c r="B252" s="35" t="s">
        <v>213</v>
      </c>
      <c r="C252" s="44">
        <v>0</v>
      </c>
      <c r="D252" s="44" t="str">
        <f t="shared" si="36"/>
        <v>N/A</v>
      </c>
      <c r="E252" s="44">
        <v>0</v>
      </c>
      <c r="F252" s="44" t="str">
        <f t="shared" si="37"/>
        <v>N/A</v>
      </c>
      <c r="G252" s="44">
        <v>0</v>
      </c>
      <c r="H252" s="44" t="str">
        <f t="shared" si="38"/>
        <v>N/A</v>
      </c>
      <c r="I252" s="12" t="s">
        <v>1745</v>
      </c>
      <c r="J252" s="12" t="s">
        <v>1745</v>
      </c>
      <c r="K252" s="45" t="s">
        <v>736</v>
      </c>
      <c r="L252" s="9" t="str">
        <f t="shared" si="39"/>
        <v>N/A</v>
      </c>
    </row>
    <row r="253" spans="1:12" ht="25.5" x14ac:dyDescent="0.2">
      <c r="A253" s="51" t="s">
        <v>1574</v>
      </c>
      <c r="B253" s="35" t="s">
        <v>213</v>
      </c>
      <c r="C253" s="44">
        <v>0</v>
      </c>
      <c r="D253" s="44" t="str">
        <f t="shared" si="36"/>
        <v>N/A</v>
      </c>
      <c r="E253" s="44">
        <v>1.1192191999999999E-3</v>
      </c>
      <c r="F253" s="44" t="str">
        <f t="shared" si="37"/>
        <v>N/A</v>
      </c>
      <c r="G253" s="44">
        <v>0</v>
      </c>
      <c r="H253" s="44" t="str">
        <f t="shared" si="38"/>
        <v>N/A</v>
      </c>
      <c r="I253" s="12" t="s">
        <v>1745</v>
      </c>
      <c r="J253" s="12">
        <v>-100</v>
      </c>
      <c r="K253" s="45" t="s">
        <v>736</v>
      </c>
      <c r="L253" s="9" t="str">
        <f t="shared" si="39"/>
        <v>No</v>
      </c>
    </row>
    <row r="254" spans="1:12" x14ac:dyDescent="0.2">
      <c r="A254" s="164" t="s">
        <v>1633</v>
      </c>
      <c r="B254" s="165"/>
      <c r="C254" s="165"/>
      <c r="D254" s="165"/>
      <c r="E254" s="165"/>
      <c r="F254" s="165"/>
      <c r="G254" s="165"/>
      <c r="H254" s="165"/>
      <c r="I254" s="165"/>
      <c r="J254" s="165"/>
      <c r="K254" s="165"/>
      <c r="L254" s="166"/>
    </row>
    <row r="255" spans="1:12" x14ac:dyDescent="0.2">
      <c r="A255" s="156" t="s">
        <v>1631</v>
      </c>
      <c r="B255" s="157"/>
      <c r="C255" s="157"/>
      <c r="D255" s="157"/>
      <c r="E255" s="157"/>
      <c r="F255" s="157"/>
      <c r="G255" s="157"/>
      <c r="H255" s="157"/>
      <c r="I255" s="157"/>
      <c r="J255" s="157"/>
      <c r="K255" s="157"/>
      <c r="L255" s="158"/>
    </row>
    <row r="256" spans="1:12" s="21" customFormat="1" x14ac:dyDescent="0.2">
      <c r="A256" s="159" t="s">
        <v>1732</v>
      </c>
      <c r="B256" s="159"/>
      <c r="C256" s="159"/>
      <c r="D256" s="159"/>
      <c r="E256" s="159"/>
      <c r="F256" s="159"/>
      <c r="G256" s="159"/>
      <c r="H256" s="159"/>
      <c r="I256" s="159"/>
      <c r="J256" s="159"/>
      <c r="K256" s="159"/>
      <c r="L256" s="160"/>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1576</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162066</v>
      </c>
      <c r="D7" s="32" t="str">
        <f>IF($B7="N/A","N/A",IF(C7&gt;15,"No",IF(C7&lt;-15,"No","Yes")))</f>
        <v>N/A</v>
      </c>
      <c r="E7" s="31">
        <v>180973</v>
      </c>
      <c r="F7" s="32" t="str">
        <f>IF($B7="N/A","N/A",IF(E7&gt;15,"No",IF(E7&lt;-15,"No","Yes")))</f>
        <v>N/A</v>
      </c>
      <c r="G7" s="31">
        <v>168184</v>
      </c>
      <c r="H7" s="32" t="str">
        <f>IF($B7="N/A","N/A",IF(G7&gt;15,"No",IF(G7&lt;-15,"No","Yes")))</f>
        <v>N/A</v>
      </c>
      <c r="I7" s="33">
        <v>11.67</v>
      </c>
      <c r="J7" s="33">
        <v>-7.07</v>
      </c>
      <c r="K7" s="32" t="str">
        <f t="shared" ref="K7:K24" si="0">IF(J7="Div by 0", "N/A", IF(J7="N/A","N/A", IF(J7&gt;30, "No", IF(J7&lt;-30, "No", "Yes"))))</f>
        <v>Yes</v>
      </c>
    </row>
    <row r="8" spans="1:11" x14ac:dyDescent="0.2">
      <c r="A8" s="26" t="s">
        <v>361</v>
      </c>
      <c r="B8" s="30" t="s">
        <v>213</v>
      </c>
      <c r="C8" s="34">
        <v>47.800895930999999</v>
      </c>
      <c r="D8" s="32" t="str">
        <f>IF($B8="N/A","N/A",IF(C8&gt;15,"No",IF(C8&lt;-15,"No","Yes")))</f>
        <v>N/A</v>
      </c>
      <c r="E8" s="34">
        <v>33.199980107999998</v>
      </c>
      <c r="F8" s="32" t="str">
        <f>IF($B8="N/A","N/A",IF(E8&gt;15,"No",IF(E8&lt;-15,"No","Yes")))</f>
        <v>N/A</v>
      </c>
      <c r="G8" s="34">
        <v>33.227298673</v>
      </c>
      <c r="H8" s="32" t="str">
        <f>IF($B8="N/A","N/A",IF(G8&gt;15,"No",IF(G8&lt;-15,"No","Yes")))</f>
        <v>N/A</v>
      </c>
      <c r="I8" s="33">
        <v>-30.5</v>
      </c>
      <c r="J8" s="33">
        <v>8.2299999999999998E-2</v>
      </c>
      <c r="K8" s="32" t="str">
        <f t="shared" si="0"/>
        <v>Yes</v>
      </c>
    </row>
    <row r="9" spans="1:11" x14ac:dyDescent="0.2">
      <c r="A9" s="26" t="s">
        <v>302</v>
      </c>
      <c r="B9" s="35" t="s">
        <v>213</v>
      </c>
      <c r="C9" s="9">
        <v>52.199104069000001</v>
      </c>
      <c r="D9" s="9" t="str">
        <f>IF($B9="N/A","N/A",IF(C9&gt;15,"No",IF(C9&lt;-15,"No","Yes")))</f>
        <v>N/A</v>
      </c>
      <c r="E9" s="9">
        <v>66.800019891999995</v>
      </c>
      <c r="F9" s="9" t="str">
        <f>IF($B9="N/A","N/A",IF(E9&gt;15,"No",IF(E9&lt;-15,"No","Yes")))</f>
        <v>N/A</v>
      </c>
      <c r="G9" s="9">
        <v>66.772701326999993</v>
      </c>
      <c r="H9" s="9" t="str">
        <f>IF($B9="N/A","N/A",IF(G9&gt;15,"No",IF(G9&lt;-15,"No","Yes")))</f>
        <v>N/A</v>
      </c>
      <c r="I9" s="10">
        <v>27.97</v>
      </c>
      <c r="J9" s="10">
        <v>-4.1000000000000002E-2</v>
      </c>
      <c r="K9" s="9" t="str">
        <f t="shared" si="0"/>
        <v>Yes</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
      <c r="A11" s="26" t="s">
        <v>814</v>
      </c>
      <c r="B11" s="35" t="s">
        <v>214</v>
      </c>
      <c r="C11" s="9">
        <v>58.801969567999997</v>
      </c>
      <c r="D11" s="9" t="str">
        <f>IF(OR($B11="N/A",$C11="N/A"),"N/A",IF(C11&gt;100,"No",IF(C11&lt;95,"No","Yes")))</f>
        <v>No</v>
      </c>
      <c r="E11" s="9">
        <v>86.208439932999994</v>
      </c>
      <c r="F11" s="9" t="str">
        <f>IF(OR($B11="N/A",$E11="N/A"),"N/A",IF(E11&gt;100,"No",IF(E11&lt;95,"No","Yes")))</f>
        <v>No</v>
      </c>
      <c r="G11" s="9">
        <v>99.998216239000001</v>
      </c>
      <c r="H11" s="9" t="str">
        <f>IF($B11="N/A","N/A",IF(G11&gt;100,"No",IF(G11&lt;95,"No","Yes")))</f>
        <v>Yes</v>
      </c>
      <c r="I11" s="10">
        <v>46.61</v>
      </c>
      <c r="J11" s="10">
        <v>16</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
      <c r="A13" s="26" t="s">
        <v>815</v>
      </c>
      <c r="B13" s="35" t="s">
        <v>214</v>
      </c>
      <c r="C13" s="9">
        <v>89.934964766999997</v>
      </c>
      <c r="D13" s="9" t="str">
        <f t="shared" si="1"/>
        <v>No</v>
      </c>
      <c r="E13" s="9">
        <v>96.227061495000001</v>
      </c>
      <c r="F13" s="9" t="str">
        <f t="shared" si="2"/>
        <v>Yes</v>
      </c>
      <c r="G13" s="9">
        <v>95.321195833000004</v>
      </c>
      <c r="H13" s="9" t="str">
        <f t="shared" si="3"/>
        <v>Yes</v>
      </c>
      <c r="I13" s="10">
        <v>6.9960000000000004</v>
      </c>
      <c r="J13" s="10">
        <v>-0.94099999999999995</v>
      </c>
      <c r="K13" s="9" t="str">
        <f t="shared" si="0"/>
        <v>Yes</v>
      </c>
    </row>
    <row r="14" spans="1:11" x14ac:dyDescent="0.2">
      <c r="A14" s="29" t="s">
        <v>305</v>
      </c>
      <c r="B14" s="35" t="s">
        <v>213</v>
      </c>
      <c r="C14" s="36">
        <v>77469</v>
      </c>
      <c r="D14" s="9" t="str">
        <f>IF($B14="N/A","N/A",IF(C14&gt;15,"No",IF(C14&lt;-15,"No","Yes")))</f>
        <v>N/A</v>
      </c>
      <c r="E14" s="36">
        <v>60083</v>
      </c>
      <c r="F14" s="9" t="str">
        <f>IF($B14="N/A","N/A",IF(E14&gt;15,"No",IF(E14&lt;-15,"No","Yes")))</f>
        <v>N/A</v>
      </c>
      <c r="G14" s="36">
        <v>55883</v>
      </c>
      <c r="H14" s="9" t="str">
        <f>IF($B14="N/A","N/A",IF(G14&gt;15,"No",IF(G14&lt;-15,"No","Yes")))</f>
        <v>N/A</v>
      </c>
      <c r="I14" s="10">
        <v>-22.4</v>
      </c>
      <c r="J14" s="10">
        <v>-6.99</v>
      </c>
      <c r="K14" s="9" t="str">
        <f t="shared" si="0"/>
        <v>Yes</v>
      </c>
    </row>
    <row r="15" spans="1:11" x14ac:dyDescent="0.2">
      <c r="A15" s="26" t="s">
        <v>433</v>
      </c>
      <c r="B15" s="35" t="s">
        <v>215</v>
      </c>
      <c r="C15" s="9">
        <v>19.172830422000001</v>
      </c>
      <c r="D15" s="9" t="str">
        <f>IF($B15="N/A","N/A",IF(C15&gt;20,"No",IF(C15&lt;5,"No","Yes")))</f>
        <v>Yes</v>
      </c>
      <c r="E15" s="9">
        <v>10.663582045</v>
      </c>
      <c r="F15" s="9" t="str">
        <f>IF($B15="N/A","N/A",IF(E15&gt;20,"No",IF(E15&lt;5,"No","Yes")))</f>
        <v>Yes</v>
      </c>
      <c r="G15" s="9">
        <v>10.300091262</v>
      </c>
      <c r="H15" s="9" t="str">
        <f>IF($B15="N/A","N/A",IF(G15&gt;20,"No",IF(G15&lt;5,"No","Yes")))</f>
        <v>Yes</v>
      </c>
      <c r="I15" s="10">
        <v>-44.4</v>
      </c>
      <c r="J15" s="10">
        <v>-3.41</v>
      </c>
      <c r="K15" s="9" t="str">
        <f t="shared" si="0"/>
        <v>Yes</v>
      </c>
    </row>
    <row r="16" spans="1:11" x14ac:dyDescent="0.2">
      <c r="A16" s="26" t="s">
        <v>434</v>
      </c>
      <c r="B16" s="35" t="s">
        <v>213</v>
      </c>
      <c r="C16" s="9">
        <v>80.827169577999996</v>
      </c>
      <c r="D16" s="9" t="str">
        <f>IF($B16="N/A","N/A",IF(C16&gt;15,"No",IF(C16&lt;-15,"No","Yes")))</f>
        <v>N/A</v>
      </c>
      <c r="E16" s="9">
        <v>89.336417955000002</v>
      </c>
      <c r="F16" s="9" t="str">
        <f>IF($B16="N/A","N/A",IF(E16&gt;15,"No",IF(E16&lt;-15,"No","Yes")))</f>
        <v>N/A</v>
      </c>
      <c r="G16" s="9">
        <v>89.699908738000005</v>
      </c>
      <c r="H16" s="9" t="str">
        <f>IF($B16="N/A","N/A",IF(G16&gt;15,"No",IF(G16&lt;-15,"No","Yes")))</f>
        <v>N/A</v>
      </c>
      <c r="I16" s="10">
        <v>10.53</v>
      </c>
      <c r="J16" s="10">
        <v>0.40689999999999998</v>
      </c>
      <c r="K16" s="9" t="str">
        <f t="shared" si="0"/>
        <v>Yes</v>
      </c>
    </row>
    <row r="17" spans="1:11" x14ac:dyDescent="0.2">
      <c r="A17" s="26" t="s">
        <v>435</v>
      </c>
      <c r="B17" s="35" t="s">
        <v>213</v>
      </c>
      <c r="C17" s="9">
        <v>2.2396055196</v>
      </c>
      <c r="D17" s="9" t="str">
        <f>IF($B17="N/A","N/A",IF(C17&gt;15,"No",IF(C17&lt;-15,"No","Yes")))</f>
        <v>N/A</v>
      </c>
      <c r="E17" s="9">
        <v>2.0588186342000001</v>
      </c>
      <c r="F17" s="9" t="str">
        <f>IF($B17="N/A","N/A",IF(E17&gt;15,"No",IF(E17&lt;-15,"No","Yes")))</f>
        <v>N/A</v>
      </c>
      <c r="G17" s="9">
        <v>1.751874452</v>
      </c>
      <c r="H17" s="9" t="str">
        <f>IF($B17="N/A","N/A",IF(G17&gt;15,"No",IF(G17&lt;-15,"No","Yes")))</f>
        <v>N/A</v>
      </c>
      <c r="I17" s="10">
        <v>-8.07</v>
      </c>
      <c r="J17" s="10">
        <v>-14.9</v>
      </c>
      <c r="K17" s="9" t="str">
        <f t="shared" si="0"/>
        <v>Yes</v>
      </c>
    </row>
    <row r="18" spans="1:11" x14ac:dyDescent="0.2">
      <c r="A18" s="26" t="s">
        <v>816</v>
      </c>
      <c r="B18" s="35" t="s">
        <v>213</v>
      </c>
      <c r="C18" s="96">
        <v>25033.148702999999</v>
      </c>
      <c r="D18" s="9" t="str">
        <f>IF($B18="N/A","N/A",IF(C18&gt;15,"No",IF(C18&lt;-15,"No","Yes")))</f>
        <v>N/A</v>
      </c>
      <c r="E18" s="96">
        <v>25754.979790000001</v>
      </c>
      <c r="F18" s="9" t="str">
        <f>IF($B18="N/A","N/A",IF(E18&gt;15,"No",IF(E18&lt;-15,"No","Yes")))</f>
        <v>N/A</v>
      </c>
      <c r="G18" s="96">
        <v>26301.074565999999</v>
      </c>
      <c r="H18" s="9" t="str">
        <f>IF($B18="N/A","N/A",IF(G18&gt;15,"No",IF(G18&lt;-15,"No","Yes")))</f>
        <v>N/A</v>
      </c>
      <c r="I18" s="10">
        <v>2.8839999999999999</v>
      </c>
      <c r="J18" s="10">
        <v>2.12</v>
      </c>
      <c r="K18" s="9" t="str">
        <f t="shared" si="0"/>
        <v>Yes</v>
      </c>
    </row>
    <row r="19" spans="1:11" x14ac:dyDescent="0.2">
      <c r="A19" s="3" t="s">
        <v>306</v>
      </c>
      <c r="B19" s="35" t="s">
        <v>213</v>
      </c>
      <c r="C19" s="36">
        <v>532</v>
      </c>
      <c r="D19" s="35" t="s">
        <v>213</v>
      </c>
      <c r="E19" s="36">
        <v>361</v>
      </c>
      <c r="F19" s="35" t="s">
        <v>213</v>
      </c>
      <c r="G19" s="36">
        <v>338</v>
      </c>
      <c r="H19" s="9" t="str">
        <f>IF($B19="N/A","N/A",IF(G19&gt;15,"No",IF(G19&lt;-15,"No","Yes")))</f>
        <v>N/A</v>
      </c>
      <c r="I19" s="10">
        <v>-32.1</v>
      </c>
      <c r="J19" s="10">
        <v>-6.37</v>
      </c>
      <c r="K19" s="9" t="str">
        <f t="shared" si="0"/>
        <v>Yes</v>
      </c>
    </row>
    <row r="20" spans="1:11" x14ac:dyDescent="0.2">
      <c r="A20" s="3" t="s">
        <v>346</v>
      </c>
      <c r="B20" s="35" t="s">
        <v>213</v>
      </c>
      <c r="C20" s="8">
        <v>0.32826132559999999</v>
      </c>
      <c r="D20" s="35" t="s">
        <v>213</v>
      </c>
      <c r="E20" s="8">
        <v>0.19947727009999999</v>
      </c>
      <c r="F20" s="35" t="s">
        <v>213</v>
      </c>
      <c r="G20" s="8">
        <v>0.20097036579999999</v>
      </c>
      <c r="H20" s="9" t="str">
        <f>IF($B20="N/A","N/A",IF(G20&gt;15,"No",IF(G20&lt;-15,"No","Yes")))</f>
        <v>N/A</v>
      </c>
      <c r="I20" s="10">
        <v>-39.200000000000003</v>
      </c>
      <c r="J20" s="10">
        <v>0.74850000000000005</v>
      </c>
      <c r="K20" s="9" t="str">
        <f t="shared" si="0"/>
        <v>Yes</v>
      </c>
    </row>
    <row r="21" spans="1:11" ht="25.5" x14ac:dyDescent="0.2">
      <c r="A21" s="3" t="s">
        <v>817</v>
      </c>
      <c r="B21" s="35" t="s">
        <v>213</v>
      </c>
      <c r="C21" s="37">
        <v>6679.7030075000002</v>
      </c>
      <c r="D21" s="9" t="str">
        <f>IF($B21="N/A","N/A",IF(C21&gt;60,"No",IF(C21&lt;15,"No","Yes")))</f>
        <v>N/A</v>
      </c>
      <c r="E21" s="37">
        <v>6610.8088643000001</v>
      </c>
      <c r="F21" s="9" t="str">
        <f>IF($B21="N/A","N/A",IF(E21&gt;60,"No",IF(E21&lt;15,"No","Yes")))</f>
        <v>N/A</v>
      </c>
      <c r="G21" s="37">
        <v>9387.2130178000007</v>
      </c>
      <c r="H21" s="9" t="str">
        <f>IF($B21="N/A","N/A",IF(G21&gt;60,"No",IF(G21&lt;15,"No","Yes")))</f>
        <v>N/A</v>
      </c>
      <c r="I21" s="10">
        <v>-1.03</v>
      </c>
      <c r="J21" s="10">
        <v>42</v>
      </c>
      <c r="K21" s="9" t="str">
        <f t="shared" si="0"/>
        <v>No</v>
      </c>
    </row>
    <row r="22" spans="1:11" x14ac:dyDescent="0.2">
      <c r="A22" s="3" t="s">
        <v>818</v>
      </c>
      <c r="B22" s="35" t="s">
        <v>217</v>
      </c>
      <c r="C22" s="36">
        <v>11</v>
      </c>
      <c r="D22" s="9" t="str">
        <f>IF($B22="N/A","N/A",IF(C22="N/A","N/A",IF(C22=0,"Yes","No")))</f>
        <v>No</v>
      </c>
      <c r="E22" s="36">
        <v>11</v>
      </c>
      <c r="F22" s="9" t="str">
        <f>IF($B22="N/A","N/A",IF(E22="N/A","N/A",IF(E22=0,"Yes","No")))</f>
        <v>No</v>
      </c>
      <c r="G22" s="36">
        <v>0</v>
      </c>
      <c r="H22" s="9" t="str">
        <f>IF($B22="N/A","N/A",IF(G22=0,"Yes","No"))</f>
        <v>Yes</v>
      </c>
      <c r="I22" s="10">
        <v>-50</v>
      </c>
      <c r="J22" s="10">
        <v>-100</v>
      </c>
      <c r="K22" s="9" t="str">
        <f t="shared" si="0"/>
        <v>No</v>
      </c>
    </row>
    <row r="23" spans="1:11" x14ac:dyDescent="0.2">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1745</v>
      </c>
      <c r="J23" s="10" t="s">
        <v>1745</v>
      </c>
      <c r="K23" s="9" t="str">
        <f t="shared" si="0"/>
        <v>N/A</v>
      </c>
    </row>
    <row r="24" spans="1:11" x14ac:dyDescent="0.2">
      <c r="A24" s="3" t="s">
        <v>820</v>
      </c>
      <c r="B24" s="35" t="s">
        <v>217</v>
      </c>
      <c r="C24" s="96">
        <v>0</v>
      </c>
      <c r="D24" s="9" t="str">
        <f>IF($B24="N/A","N/A",IF(C24="N/A","N/A",IF(C24=0,"Yes","No")))</f>
        <v>Yes</v>
      </c>
      <c r="E24" s="96">
        <v>0</v>
      </c>
      <c r="F24" s="9" t="str">
        <f t="shared" si="4"/>
        <v>Yes</v>
      </c>
      <c r="G24" s="96">
        <v>0</v>
      </c>
      <c r="H24" s="9" t="str">
        <f t="shared" si="5"/>
        <v>Yes</v>
      </c>
      <c r="I24" s="10" t="s">
        <v>1745</v>
      </c>
      <c r="J24" s="10" t="s">
        <v>1745</v>
      </c>
      <c r="K24" s="9" t="str">
        <f t="shared" si="0"/>
        <v>N/A</v>
      </c>
    </row>
    <row r="25" spans="1:11" s="123" customFormat="1" x14ac:dyDescent="0.2">
      <c r="A25" s="118" t="s">
        <v>1633</v>
      </c>
      <c r="B25" s="119"/>
      <c r="C25" s="120"/>
      <c r="D25" s="121"/>
      <c r="E25" s="120"/>
      <c r="F25" s="121"/>
      <c r="G25" s="120"/>
      <c r="H25" s="121"/>
      <c r="I25" s="122"/>
      <c r="J25" s="122"/>
      <c r="K25" s="121"/>
    </row>
    <row r="26" spans="1:11" ht="16.5" customHeight="1" x14ac:dyDescent="0.2">
      <c r="A26" s="156" t="s">
        <v>1631</v>
      </c>
      <c r="B26" s="157"/>
      <c r="C26" s="157"/>
      <c r="D26" s="157"/>
      <c r="E26" s="157"/>
      <c r="F26" s="157"/>
      <c r="G26" s="157"/>
      <c r="H26" s="157"/>
      <c r="I26" s="157"/>
      <c r="J26" s="157"/>
      <c r="K26" s="158"/>
    </row>
    <row r="27" spans="1:11" x14ac:dyDescent="0.2">
      <c r="A27" s="159" t="s">
        <v>1732</v>
      </c>
      <c r="B27" s="159"/>
      <c r="C27" s="159"/>
      <c r="D27" s="159"/>
      <c r="E27" s="159"/>
      <c r="F27" s="159"/>
      <c r="G27" s="159"/>
      <c r="H27" s="159"/>
      <c r="I27" s="159"/>
      <c r="J27" s="159"/>
      <c r="K27" s="160"/>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24"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1577</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62616</v>
      </c>
      <c r="D6" s="9" t="str">
        <f>IF($B6="N/A","N/A",IF(C6&gt;15,"No",IF(C6&lt;-15,"No","Yes")))</f>
        <v>N/A</v>
      </c>
      <c r="E6" s="36">
        <v>53676</v>
      </c>
      <c r="F6" s="9" t="str">
        <f>IF($B6="N/A","N/A",IF(E6&gt;15,"No",IF(E6&lt;-15,"No","Yes")))</f>
        <v>N/A</v>
      </c>
      <c r="G6" s="36">
        <v>50127</v>
      </c>
      <c r="H6" s="9" t="str">
        <f>IF($B6="N/A","N/A",IF(G6&gt;15,"No",IF(G6&lt;-15,"No","Yes")))</f>
        <v>N/A</v>
      </c>
      <c r="I6" s="10">
        <v>-14.3</v>
      </c>
      <c r="J6" s="10">
        <v>-6.61</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1745</v>
      </c>
      <c r="J8" s="10" t="s">
        <v>1745</v>
      </c>
      <c r="K8" s="9" t="str">
        <f t="shared" si="0"/>
        <v>N/A</v>
      </c>
    </row>
    <row r="9" spans="1:11" x14ac:dyDescent="0.2">
      <c r="A9" s="110" t="s">
        <v>821</v>
      </c>
      <c r="B9" s="35" t="s">
        <v>218</v>
      </c>
      <c r="C9" s="96">
        <v>7772.5382171000001</v>
      </c>
      <c r="D9" s="9" t="str">
        <f>IF($B9="N/A","N/A",IF(C9&gt;7000,"No",IF(C9&lt;2000,"No","Yes")))</f>
        <v>No</v>
      </c>
      <c r="E9" s="96">
        <v>7413.5134138000003</v>
      </c>
      <c r="F9" s="9" t="str">
        <f>IF($B9="N/A","N/A",IF(E9&gt;7000,"No",IF(E9&lt;2000,"No","Yes")))</f>
        <v>No</v>
      </c>
      <c r="G9" s="96">
        <v>7603.5209766999997</v>
      </c>
      <c r="H9" s="9" t="str">
        <f>IF($B9="N/A","N/A",IF(G9&gt;7000,"No",IF(G9&lt;2000,"No","Yes")))</f>
        <v>No</v>
      </c>
      <c r="I9" s="10">
        <v>-4.62</v>
      </c>
      <c r="J9" s="10">
        <v>2.5630000000000002</v>
      </c>
      <c r="K9" s="9" t="str">
        <f t="shared" si="0"/>
        <v>Yes</v>
      </c>
    </row>
    <row r="10" spans="1:11" x14ac:dyDescent="0.2">
      <c r="A10" s="110" t="s">
        <v>822</v>
      </c>
      <c r="B10" s="35" t="s">
        <v>213</v>
      </c>
      <c r="C10" s="96">
        <v>1146.1395874</v>
      </c>
      <c r="D10" s="9" t="str">
        <f>IF($B10="N/A","N/A",IF(C10&gt;15,"No",IF(C10&lt;-15,"No","Yes")))</f>
        <v>N/A</v>
      </c>
      <c r="E10" s="96">
        <v>1105.5298921999999</v>
      </c>
      <c r="F10" s="9" t="str">
        <f>IF($B10="N/A","N/A",IF(E10&gt;15,"No",IF(E10&lt;-15,"No","Yes")))</f>
        <v>N/A</v>
      </c>
      <c r="G10" s="96">
        <v>1097.2937609999999</v>
      </c>
      <c r="H10" s="9" t="str">
        <f>IF($B10="N/A","N/A",IF(G10&gt;15,"No",IF(G10&lt;-15,"No","Yes")))</f>
        <v>N/A</v>
      </c>
      <c r="I10" s="10">
        <v>-3.54</v>
      </c>
      <c r="J10" s="10">
        <v>-0.745</v>
      </c>
      <c r="K10" s="9" t="str">
        <f t="shared" si="0"/>
        <v>Yes</v>
      </c>
    </row>
    <row r="11" spans="1:11" x14ac:dyDescent="0.2">
      <c r="A11" s="110" t="s">
        <v>309</v>
      </c>
      <c r="B11" s="35" t="s">
        <v>219</v>
      </c>
      <c r="C11" s="9">
        <v>7.0301520377999998</v>
      </c>
      <c r="D11" s="9" t="str">
        <f>IF($B11="N/A","N/A",IF(C11&gt;10,"No",IF(C11&lt;=0,"No","Yes")))</f>
        <v>Yes</v>
      </c>
      <c r="E11" s="9">
        <v>2.4852820627000001</v>
      </c>
      <c r="F11" s="9" t="str">
        <f>IF($B11="N/A","N/A",IF(E11&gt;10,"No",IF(E11&lt;=0,"No","Yes")))</f>
        <v>Yes</v>
      </c>
      <c r="G11" s="9">
        <v>1.8393281066</v>
      </c>
      <c r="H11" s="9" t="str">
        <f>IF($B11="N/A","N/A",IF(G11&gt;10,"No",IF(G11&lt;=0,"No","Yes")))</f>
        <v>Yes</v>
      </c>
      <c r="I11" s="10">
        <v>-64.599999999999994</v>
      </c>
      <c r="J11" s="10">
        <v>-26</v>
      </c>
      <c r="K11" s="9" t="str">
        <f t="shared" si="0"/>
        <v>Yes</v>
      </c>
    </row>
    <row r="12" spans="1:11" x14ac:dyDescent="0.2">
      <c r="A12" s="110" t="s">
        <v>823</v>
      </c>
      <c r="B12" s="35" t="s">
        <v>213</v>
      </c>
      <c r="C12" s="96">
        <v>1826.8239437</v>
      </c>
      <c r="D12" s="9" t="str">
        <f>IF($B12="N/A","N/A",IF(C12&gt;15,"No",IF(C12&lt;-15,"No","Yes")))</f>
        <v>N/A</v>
      </c>
      <c r="E12" s="96">
        <v>1975.7661169</v>
      </c>
      <c r="F12" s="9" t="str">
        <f>IF($B12="N/A","N/A",IF(E12&gt;15,"No",IF(E12&lt;-15,"No","Yes")))</f>
        <v>N/A</v>
      </c>
      <c r="G12" s="96">
        <v>2110.2960954</v>
      </c>
      <c r="H12" s="9" t="str">
        <f>IF($B12="N/A","N/A",IF(G12&gt;15,"No",IF(G12&lt;-15,"No","Yes")))</f>
        <v>N/A</v>
      </c>
      <c r="I12" s="10">
        <v>8.1530000000000005</v>
      </c>
      <c r="J12" s="10">
        <v>6.8090000000000002</v>
      </c>
      <c r="K12" s="9" t="str">
        <f t="shared" si="0"/>
        <v>Yes</v>
      </c>
    </row>
    <row r="13" spans="1:11" x14ac:dyDescent="0.2">
      <c r="A13" s="110" t="s">
        <v>310</v>
      </c>
      <c r="B13" s="35"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
      <c r="A14" s="110" t="s">
        <v>824</v>
      </c>
      <c r="B14" s="35" t="s">
        <v>220</v>
      </c>
      <c r="C14" s="8">
        <v>1.2094991694999999</v>
      </c>
      <c r="D14" s="9" t="str">
        <f>IF($B14="N/A","N/A",IF(C14&gt;1,"Yes","No"))</f>
        <v>Yes</v>
      </c>
      <c r="E14" s="8">
        <v>1.1951337656000001</v>
      </c>
      <c r="F14" s="9" t="str">
        <f>IF($B14="N/A","N/A",IF(E14&gt;1,"Yes","No"))</f>
        <v>Yes</v>
      </c>
      <c r="G14" s="8">
        <v>1.1949049413999999</v>
      </c>
      <c r="H14" s="9" t="str">
        <f>IF($B14="N/A","N/A",IF(G14&gt;1,"Yes","No"))</f>
        <v>Yes</v>
      </c>
      <c r="I14" s="10">
        <v>-1.19</v>
      </c>
      <c r="J14" s="10">
        <v>-1.9E-2</v>
      </c>
      <c r="K14" s="9" t="str">
        <f t="shared" si="0"/>
        <v>Yes</v>
      </c>
    </row>
    <row r="15" spans="1:11" x14ac:dyDescent="0.2">
      <c r="A15" s="110" t="s">
        <v>311</v>
      </c>
      <c r="B15" s="35" t="s">
        <v>214</v>
      </c>
      <c r="C15" s="8">
        <v>99.803564584</v>
      </c>
      <c r="D15" s="9" t="str">
        <f>IF($B15="N/A","N/A",IF(C15&gt;100,"No",IF(C15&lt;95,"No","Yes")))</f>
        <v>Yes</v>
      </c>
      <c r="E15" s="8">
        <v>99.783888516000005</v>
      </c>
      <c r="F15" s="9" t="str">
        <f>IF($B15="N/A","N/A",IF(E15&gt;100,"No",IF(E15&lt;95,"No","Yes")))</f>
        <v>Yes</v>
      </c>
      <c r="G15" s="8">
        <v>99.768587787000001</v>
      </c>
      <c r="H15" s="9" t="str">
        <f>IF($B15="N/A","N/A",IF(G15&gt;100,"No",IF(G15&lt;95,"No","Yes")))</f>
        <v>Yes</v>
      </c>
      <c r="I15" s="10">
        <v>-0.02</v>
      </c>
      <c r="J15" s="10">
        <v>-1.4999999999999999E-2</v>
      </c>
      <c r="K15" s="9" t="str">
        <f t="shared" si="0"/>
        <v>Yes</v>
      </c>
    </row>
    <row r="16" spans="1:11" x14ac:dyDescent="0.2">
      <c r="A16" s="110" t="s">
        <v>825</v>
      </c>
      <c r="B16" s="35" t="s">
        <v>221</v>
      </c>
      <c r="C16" s="8">
        <v>10.447602131</v>
      </c>
      <c r="D16" s="9" t="str">
        <f>IF($B16="N/A","N/A",IF(C16&gt;3,"Yes","No"))</f>
        <v>Yes</v>
      </c>
      <c r="E16" s="8">
        <v>9.8820388349999995</v>
      </c>
      <c r="F16" s="9" t="str">
        <f>IF($B16="N/A","N/A",IF(E16&gt;3,"Yes","No"))</f>
        <v>Yes</v>
      </c>
      <c r="G16" s="8">
        <v>9.6926876087</v>
      </c>
      <c r="H16" s="9" t="str">
        <f>IF($B16="N/A","N/A",IF(G16&gt;3,"Yes","No"))</f>
        <v>Yes</v>
      </c>
      <c r="I16" s="10">
        <v>-5.41</v>
      </c>
      <c r="J16" s="10">
        <v>-1.92</v>
      </c>
      <c r="K16" s="9" t="str">
        <f t="shared" si="0"/>
        <v>Yes</v>
      </c>
    </row>
    <row r="17" spans="1:11" x14ac:dyDescent="0.2">
      <c r="A17" s="110" t="s">
        <v>826</v>
      </c>
      <c r="B17" s="35" t="s">
        <v>222</v>
      </c>
      <c r="C17" s="8">
        <v>6.7737000128</v>
      </c>
      <c r="D17" s="9" t="str">
        <f>IF($B17="N/A","N/A",IF(C17&gt;=8,"No",IF(C17&lt;2,"No","Yes")))</f>
        <v>Yes</v>
      </c>
      <c r="E17" s="8">
        <v>6.7671585066000004</v>
      </c>
      <c r="F17" s="9" t="str">
        <f>IF($B17="N/A","N/A",IF(E17&gt;=8,"No",IF(E17&lt;2,"No","Yes")))</f>
        <v>Yes</v>
      </c>
      <c r="G17" s="8">
        <v>6.9373341579999996</v>
      </c>
      <c r="H17" s="9" t="str">
        <f>IF($B17="N/A","N/A",IF(G17&gt;=8,"No",IF(G17&lt;2,"No","Yes")))</f>
        <v>Yes</v>
      </c>
      <c r="I17" s="10">
        <v>-9.7000000000000003E-2</v>
      </c>
      <c r="J17" s="10">
        <v>2.5150000000000001</v>
      </c>
      <c r="K17" s="9" t="str">
        <f t="shared" si="0"/>
        <v>Yes</v>
      </c>
    </row>
    <row r="18" spans="1:11" x14ac:dyDescent="0.2">
      <c r="A18" s="110" t="s">
        <v>827</v>
      </c>
      <c r="B18" s="35" t="s">
        <v>222</v>
      </c>
      <c r="C18" s="8">
        <v>6.7814935480000003</v>
      </c>
      <c r="D18" s="9" t="str">
        <f>IF($B18="N/A","N/A",IF(C18&gt;=8,"No",IF(C18&lt;2,"No","Yes")))</f>
        <v>Yes</v>
      </c>
      <c r="E18" s="8">
        <v>6.7058461881999998</v>
      </c>
      <c r="F18" s="9" t="str">
        <f>IF($B18="N/A","N/A",IF(E18&gt;=8,"No",IF(E18&lt;2,"No","Yes")))</f>
        <v>Yes</v>
      </c>
      <c r="G18" s="8">
        <v>6.9293394777000001</v>
      </c>
      <c r="H18" s="9" t="str">
        <f>IF($B18="N/A","N/A",IF(G18&gt;=8,"No",IF(G18&lt;2,"No","Yes")))</f>
        <v>Yes</v>
      </c>
      <c r="I18" s="10">
        <v>-1.1200000000000001</v>
      </c>
      <c r="J18" s="10">
        <v>3.3330000000000002</v>
      </c>
      <c r="K18" s="9" t="str">
        <f t="shared" si="0"/>
        <v>Yes</v>
      </c>
    </row>
    <row r="19" spans="1:11" x14ac:dyDescent="0.2">
      <c r="A19" s="110" t="s">
        <v>312</v>
      </c>
      <c r="B19" s="35" t="s">
        <v>223</v>
      </c>
      <c r="C19" s="8">
        <v>100</v>
      </c>
      <c r="D19" s="9" t="str">
        <f>IF(OR($B19="N/A",$C19="N/A"),"N/A",IF(C19&gt;100,"No",IF(C19&lt;98,"No","Yes")))</f>
        <v>Yes</v>
      </c>
      <c r="E19" s="8">
        <v>99.998136970000004</v>
      </c>
      <c r="F19" s="9" t="str">
        <f>IF(OR($B19="N/A",$E19="N/A"),"N/A",IF(E19&gt;100,"No",IF(E19&lt;98,"No","Yes")))</f>
        <v>Yes</v>
      </c>
      <c r="G19" s="8">
        <v>99.994015200999996</v>
      </c>
      <c r="H19" s="9" t="str">
        <f>IF($B19="N/A","N/A",IF(G19&gt;100,"No",IF(G19&lt;98,"No","Yes")))</f>
        <v>Yes</v>
      </c>
      <c r="I19" s="10">
        <v>-2E-3</v>
      </c>
      <c r="J19" s="10">
        <v>-4.0000000000000001E-3</v>
      </c>
      <c r="K19" s="9" t="str">
        <f t="shared" si="0"/>
        <v>Yes</v>
      </c>
    </row>
    <row r="20" spans="1:11" x14ac:dyDescent="0.2">
      <c r="A20" s="110" t="s">
        <v>31</v>
      </c>
      <c r="B20" s="60" t="s">
        <v>214</v>
      </c>
      <c r="C20" s="8">
        <v>99.822729014999993</v>
      </c>
      <c r="D20" s="9" t="str">
        <f>IF($B20="N/A","N/A",IF(C20&gt;100,"No",IF(C20&lt;95,"No","Yes")))</f>
        <v>Yes</v>
      </c>
      <c r="E20" s="8">
        <v>99.860272748</v>
      </c>
      <c r="F20" s="9" t="str">
        <f>IF($B20="N/A","N/A",IF(E20&gt;100,"No",IF(E20&lt;95,"No","Yes")))</f>
        <v>Yes</v>
      </c>
      <c r="G20" s="8">
        <v>99.710734733999999</v>
      </c>
      <c r="H20" s="9" t="str">
        <f>IF($B20="N/A","N/A",IF(G20&gt;100,"No",IF(G20&lt;95,"No","Yes")))</f>
        <v>Yes</v>
      </c>
      <c r="I20" s="10">
        <v>3.7600000000000001E-2</v>
      </c>
      <c r="J20" s="10">
        <v>-0.15</v>
      </c>
      <c r="K20" s="9" t="str">
        <f t="shared" si="0"/>
        <v>Yes</v>
      </c>
    </row>
    <row r="21" spans="1:11" x14ac:dyDescent="0.2">
      <c r="A21" s="110" t="s">
        <v>313</v>
      </c>
      <c r="B21" s="35" t="s">
        <v>214</v>
      </c>
      <c r="C21" s="8">
        <v>99.402708572999998</v>
      </c>
      <c r="D21" s="9" t="str">
        <f>IF($B21="N/A","N/A",IF(C21&gt;100,"No",IF(C21&lt;95,"No","Yes")))</f>
        <v>Yes</v>
      </c>
      <c r="E21" s="8">
        <v>99.333035249000005</v>
      </c>
      <c r="F21" s="9" t="str">
        <f>IF($B21="N/A","N/A",IF(E21&gt;100,"No",IF(E21&lt;95,"No","Yes")))</f>
        <v>Yes</v>
      </c>
      <c r="G21" s="8">
        <v>99.192052187000002</v>
      </c>
      <c r="H21" s="9" t="str">
        <f>IF($B21="N/A","N/A",IF(G21&gt;100,"No",IF(G21&lt;95,"No","Yes")))</f>
        <v>Yes</v>
      </c>
      <c r="I21" s="10">
        <v>-7.0000000000000007E-2</v>
      </c>
      <c r="J21" s="10">
        <v>-0.14199999999999999</v>
      </c>
      <c r="K21" s="9" t="str">
        <f t="shared" si="0"/>
        <v>Yes</v>
      </c>
    </row>
    <row r="22" spans="1:11" x14ac:dyDescent="0.2">
      <c r="A22" s="110" t="s">
        <v>1696</v>
      </c>
      <c r="B22" s="35" t="s">
        <v>224</v>
      </c>
      <c r="C22" s="8">
        <v>0.59729142710000005</v>
      </c>
      <c r="D22" s="9" t="str">
        <f>IF($B22="N/A","N/A",IF(C22&gt;5,"No",IF(C22&lt;=0,"No","Yes")))</f>
        <v>Yes</v>
      </c>
      <c r="E22" s="8">
        <v>0.67069081149999998</v>
      </c>
      <c r="F22" s="9" t="str">
        <f>IF($B22="N/A","N/A",IF(E22&gt;5,"No",IF(E22&lt;=0,"No","Yes")))</f>
        <v>Yes</v>
      </c>
      <c r="G22" s="8">
        <v>0.80794781260000004</v>
      </c>
      <c r="H22" s="9" t="str">
        <f>IF($B22="N/A","N/A",IF(G22&gt;5,"No",IF(G22&lt;=0,"No","Yes")))</f>
        <v>Yes</v>
      </c>
      <c r="I22" s="10">
        <v>12.29</v>
      </c>
      <c r="J22" s="10">
        <v>20.47</v>
      </c>
      <c r="K22" s="9" t="str">
        <f t="shared" si="0"/>
        <v>Yes</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828</v>
      </c>
      <c r="B24" s="35" t="s">
        <v>225</v>
      </c>
      <c r="C24" s="8">
        <v>5.4410534048999999</v>
      </c>
      <c r="D24" s="9" t="str">
        <f>IF($B24="N/A","N/A",IF(C24&gt;=2,"Yes","No"))</f>
        <v>Yes</v>
      </c>
      <c r="E24" s="8">
        <v>5.1524890080999999</v>
      </c>
      <c r="F24" s="9" t="str">
        <f>IF($B24="N/A","N/A",IF(E24&gt;=2,"Yes","No"))</f>
        <v>Yes</v>
      </c>
      <c r="G24" s="8">
        <v>5.1371915335000002</v>
      </c>
      <c r="H24" s="9" t="str">
        <f>IF($B24="N/A","N/A",IF(G24&gt;=2,"Yes","No"))</f>
        <v>Yes</v>
      </c>
      <c r="I24" s="10">
        <v>-5.3</v>
      </c>
      <c r="J24" s="10">
        <v>-0.29699999999999999</v>
      </c>
      <c r="K24" s="9" t="str">
        <f t="shared" si="0"/>
        <v>Yes</v>
      </c>
    </row>
    <row r="25" spans="1:11" x14ac:dyDescent="0.2">
      <c r="A25" s="110" t="s">
        <v>829</v>
      </c>
      <c r="B25" s="35" t="s">
        <v>226</v>
      </c>
      <c r="C25" s="8">
        <v>4.6218218986000004</v>
      </c>
      <c r="D25" s="9" t="str">
        <f>IF($B25="N/A","N/A",IF(C25&gt;30,"No",IF(C25&lt;5,"No","Yes")))</f>
        <v>No</v>
      </c>
      <c r="E25" s="8">
        <v>3.9328563976000002</v>
      </c>
      <c r="F25" s="9" t="str">
        <f>IF($B25="N/A","N/A",IF(E25&gt;30,"No",IF(E25&lt;5,"No","Yes")))</f>
        <v>No</v>
      </c>
      <c r="G25" s="8">
        <v>4.2232728869000002</v>
      </c>
      <c r="H25" s="9" t="str">
        <f>IF($B25="N/A","N/A",IF(G25&gt;30,"No",IF(G25&lt;5,"No","Yes")))</f>
        <v>No</v>
      </c>
      <c r="I25" s="10">
        <v>-14.9</v>
      </c>
      <c r="J25" s="10">
        <v>7.3840000000000003</v>
      </c>
      <c r="K25" s="9" t="str">
        <f t="shared" si="0"/>
        <v>Yes</v>
      </c>
    </row>
    <row r="26" spans="1:11" x14ac:dyDescent="0.2">
      <c r="A26" s="110" t="s">
        <v>830</v>
      </c>
      <c r="B26" s="35" t="s">
        <v>227</v>
      </c>
      <c r="C26" s="8">
        <v>17.968250926</v>
      </c>
      <c r="D26" s="9" t="str">
        <f>IF($B26="N/A","N/A",IF(C26&gt;75,"No",IF(C26&lt;15,"No","Yes")))</f>
        <v>Yes</v>
      </c>
      <c r="E26" s="8">
        <v>14.363961547000001</v>
      </c>
      <c r="F26" s="9" t="str">
        <f>IF($B26="N/A","N/A",IF(E26&gt;75,"No",IF(E26&lt;15,"No","Yes")))</f>
        <v>No</v>
      </c>
      <c r="G26" s="8">
        <v>13.898697308999999</v>
      </c>
      <c r="H26" s="9" t="str">
        <f>IF($B26="N/A","N/A",IF(G26&gt;75,"No",IF(G26&lt;15,"No","Yes")))</f>
        <v>No</v>
      </c>
      <c r="I26" s="10">
        <v>-20.100000000000001</v>
      </c>
      <c r="J26" s="10">
        <v>-3.24</v>
      </c>
      <c r="K26" s="9" t="str">
        <f t="shared" si="0"/>
        <v>Yes</v>
      </c>
    </row>
    <row r="27" spans="1:11" x14ac:dyDescent="0.2">
      <c r="A27" s="110" t="s">
        <v>831</v>
      </c>
      <c r="B27" s="35" t="s">
        <v>228</v>
      </c>
      <c r="C27" s="8">
        <v>77.409927175000007</v>
      </c>
      <c r="D27" s="9" t="str">
        <f>IF($B27="N/A","N/A",IF(C27&gt;70,"No",IF(C27&lt;25,"No","Yes")))</f>
        <v>No</v>
      </c>
      <c r="E27" s="8">
        <v>81.703182054999999</v>
      </c>
      <c r="F27" s="9" t="str">
        <f>IF($B27="N/A","N/A",IF(E27&gt;70,"No",IF(E27&lt;25,"No","Yes")))</f>
        <v>No</v>
      </c>
      <c r="G27" s="8">
        <v>81.878029803999993</v>
      </c>
      <c r="H27" s="9" t="str">
        <f>IF($B27="N/A","N/A",IF(G27&gt;70,"No",IF(G27&lt;25,"No","Yes")))</f>
        <v>No</v>
      </c>
      <c r="I27" s="10">
        <v>5.5460000000000003</v>
      </c>
      <c r="J27" s="10">
        <v>0.214</v>
      </c>
      <c r="K27" s="9" t="str">
        <f t="shared" si="0"/>
        <v>Yes</v>
      </c>
    </row>
    <row r="28" spans="1:11" x14ac:dyDescent="0.2">
      <c r="A28" s="110" t="s">
        <v>318</v>
      </c>
      <c r="B28" s="35" t="s">
        <v>229</v>
      </c>
      <c r="C28" s="8">
        <v>68.284464034999999</v>
      </c>
      <c r="D28" s="9" t="str">
        <f>IF($B28="N/A","N/A",IF(C28&gt;70,"No",IF(C28&lt;35,"No","Yes")))</f>
        <v>Yes</v>
      </c>
      <c r="E28" s="8">
        <v>69.457485654999999</v>
      </c>
      <c r="F28" s="9" t="str">
        <f>IF($B28="N/A","N/A",IF(E28&gt;70,"No",IF(E28&lt;35,"No","Yes")))</f>
        <v>Yes</v>
      </c>
      <c r="G28" s="8">
        <v>69.192251681000002</v>
      </c>
      <c r="H28" s="9" t="str">
        <f>IF($B28="N/A","N/A",IF(G28&gt;70,"No",IF(G28&lt;35,"No","Yes")))</f>
        <v>Yes</v>
      </c>
      <c r="I28" s="10">
        <v>1.718</v>
      </c>
      <c r="J28" s="10">
        <v>-0.38200000000000001</v>
      </c>
      <c r="K28" s="9" t="str">
        <f t="shared" si="0"/>
        <v>Yes</v>
      </c>
    </row>
    <row r="29" spans="1:11" x14ac:dyDescent="0.2">
      <c r="A29" s="110" t="s">
        <v>832</v>
      </c>
      <c r="B29" s="35" t="s">
        <v>220</v>
      </c>
      <c r="C29" s="8">
        <v>1.5713216549</v>
      </c>
      <c r="D29" s="9" t="str">
        <f>IF($B29="N/A","N/A",IF(C29&gt;1,"Yes","No"))</f>
        <v>Yes</v>
      </c>
      <c r="E29" s="8">
        <v>1.5628989861</v>
      </c>
      <c r="F29" s="9" t="str">
        <f>IF($B29="N/A","N/A",IF(E29&gt;1,"Yes","No"))</f>
        <v>Yes</v>
      </c>
      <c r="G29" s="8">
        <v>1.568879022</v>
      </c>
      <c r="H29" s="9" t="str">
        <f>IF($B29="N/A","N/A",IF(G29&gt;1,"Yes","No"))</f>
        <v>Yes</v>
      </c>
      <c r="I29" s="10">
        <v>-0.53600000000000003</v>
      </c>
      <c r="J29" s="10">
        <v>0.3826</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1745</v>
      </c>
      <c r="J30" s="10" t="s">
        <v>1745</v>
      </c>
      <c r="K30" s="9" t="str">
        <f t="shared" si="0"/>
        <v>N/A</v>
      </c>
    </row>
    <row r="31" spans="1:11" x14ac:dyDescent="0.2">
      <c r="A31" s="110" t="s">
        <v>833</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0" t="s">
        <v>320</v>
      </c>
      <c r="B32" s="35" t="s">
        <v>213</v>
      </c>
      <c r="C32" s="8" t="s">
        <v>1745</v>
      </c>
      <c r="D32" s="9" t="str">
        <f>IF($B32="N/A","N/A",IF(C32&gt;15,"No",IF(C32&lt;-15,"No","Yes")))</f>
        <v>N/A</v>
      </c>
      <c r="E32" s="8" t="s">
        <v>1745</v>
      </c>
      <c r="F32" s="9" t="str">
        <f>IF($B32="N/A","N/A",IF(E32&gt;15,"No",IF(E32&lt;-15,"No","Yes")))</f>
        <v>N/A</v>
      </c>
      <c r="G32" s="8" t="s">
        <v>1745</v>
      </c>
      <c r="H32" s="9" t="str">
        <f>IF($B32="N/A","N/A",IF(G32&gt;15,"No",IF(G32&lt;-15,"No","Yes")))</f>
        <v>N/A</v>
      </c>
      <c r="I32" s="10" t="s">
        <v>1745</v>
      </c>
      <c r="J32" s="10" t="s">
        <v>1745</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98.976299987000004</v>
      </c>
      <c r="D34" s="9" t="str">
        <f>IF($B34="N/A","N/A",IF(C34&gt;=90,"Yes","No"))</f>
        <v>Yes</v>
      </c>
      <c r="E34" s="8">
        <v>99.420597659999999</v>
      </c>
      <c r="F34" s="9" t="str">
        <f>IF($B34="N/A","N/A",IF(E34&gt;=90,"Yes","No"))</f>
        <v>Yes</v>
      </c>
      <c r="G34" s="8">
        <v>99.142178865999995</v>
      </c>
      <c r="H34" s="9" t="str">
        <f>IF($B34="N/A","N/A",IF(G34&gt;=90,"Yes","No"))</f>
        <v>Yes</v>
      </c>
      <c r="I34" s="10">
        <v>0.44890000000000002</v>
      </c>
      <c r="J34" s="10">
        <v>-0.28000000000000003</v>
      </c>
      <c r="K34" s="9" t="str">
        <f t="shared" si="0"/>
        <v>Yes</v>
      </c>
    </row>
    <row r="35" spans="1:11" x14ac:dyDescent="0.2">
      <c r="A35" s="110" t="s">
        <v>323</v>
      </c>
      <c r="B35" s="35" t="s">
        <v>213</v>
      </c>
      <c r="C35" s="8">
        <v>17.243196627</v>
      </c>
      <c r="D35" s="9" t="str">
        <f>IF($B35="N/A","N/A",IF(C35&gt;15,"No",IF(C35&lt;-15,"No","Yes")))</f>
        <v>N/A</v>
      </c>
      <c r="E35" s="8">
        <v>20.223190998</v>
      </c>
      <c r="F35" s="9" t="str">
        <f>IF($B35="N/A","N/A",IF(E35&gt;15,"No",IF(E35&lt;-15,"No","Yes")))</f>
        <v>N/A</v>
      </c>
      <c r="G35" s="8">
        <v>20.190715581999999</v>
      </c>
      <c r="H35" s="9" t="str">
        <f>IF($B35="N/A","N/A",IF(G35&gt;15,"No",IF(G35&lt;-15,"No","Yes")))</f>
        <v>N/A</v>
      </c>
      <c r="I35" s="10">
        <v>17.28</v>
      </c>
      <c r="J35" s="10">
        <v>-0.161</v>
      </c>
      <c r="K35" s="9" t="str">
        <f t="shared" si="0"/>
        <v>Yes</v>
      </c>
    </row>
    <row r="36" spans="1:11" x14ac:dyDescent="0.2">
      <c r="A36" s="110" t="s">
        <v>1731</v>
      </c>
      <c r="B36" s="35" t="s">
        <v>213</v>
      </c>
      <c r="C36" s="8">
        <v>23.623355053000001</v>
      </c>
      <c r="D36" s="9" t="str">
        <f>IF($B36="N/A","N/A",IF(C36&gt;15,"No",IF(C36&lt;-15,"No","Yes")))</f>
        <v>N/A</v>
      </c>
      <c r="E36" s="8">
        <v>26.648781578000001</v>
      </c>
      <c r="F36" s="9" t="str">
        <f>IF($B36="N/A","N/A",IF(E36&gt;15,"No",IF(E36&lt;-15,"No","Yes")))</f>
        <v>N/A</v>
      </c>
      <c r="G36" s="8">
        <v>26.919624155000001</v>
      </c>
      <c r="H36" s="9" t="str">
        <f>IF($B36="N/A","N/A",IF(G36&gt;15,"No",IF(G36&lt;-15,"No","Yes")))</f>
        <v>N/A</v>
      </c>
      <c r="I36" s="10">
        <v>12.81</v>
      </c>
      <c r="J36" s="10">
        <v>1.016</v>
      </c>
      <c r="K36" s="9" t="str">
        <f t="shared" si="0"/>
        <v>Yes</v>
      </c>
    </row>
    <row r="37" spans="1:11" x14ac:dyDescent="0.2">
      <c r="A37" s="110" t="s">
        <v>372</v>
      </c>
      <c r="B37" s="35" t="s">
        <v>231</v>
      </c>
      <c r="C37" s="8">
        <v>81.014437204999993</v>
      </c>
      <c r="D37" s="9" t="str">
        <f>IF($B37="N/A","N/A",IF(C37&gt;90,"No",IF(C37&lt;75,"No","Yes")))</f>
        <v>Yes</v>
      </c>
      <c r="E37" s="8">
        <v>84.125121097000005</v>
      </c>
      <c r="F37" s="9" t="str">
        <f>IF($B37="N/A","N/A",IF(E37&gt;90,"No",IF(E37&lt;75,"No","Yes")))</f>
        <v>Yes</v>
      </c>
      <c r="G37" s="8">
        <v>84.968180821000004</v>
      </c>
      <c r="H37" s="9" t="str">
        <f>IF($B37="N/A","N/A",IF(G37&gt;90,"No",IF(G37&lt;75,"No","Yes")))</f>
        <v>Yes</v>
      </c>
      <c r="I37" s="10">
        <v>3.84</v>
      </c>
      <c r="J37" s="10">
        <v>1.002</v>
      </c>
      <c r="K37" s="9" t="str">
        <f>IF(J37="Div by 0", "N/A", IF(J37="N/A","N/A", IF(J37&gt;30, "No", IF(J37&lt;-30, "No", "Yes"))))</f>
        <v>Yes</v>
      </c>
    </row>
    <row r="38" spans="1:11" x14ac:dyDescent="0.2">
      <c r="A38" s="110" t="s">
        <v>373</v>
      </c>
      <c r="B38" s="35" t="s">
        <v>232</v>
      </c>
      <c r="C38" s="8">
        <v>14.528235595</v>
      </c>
      <c r="D38" s="9" t="str">
        <f>IF($B38="N/A","N/A",IF(C38&gt;10,"No",IF(C38&lt;1,"No","Yes")))</f>
        <v>No</v>
      </c>
      <c r="E38" s="8">
        <v>11.481854087</v>
      </c>
      <c r="F38" s="9" t="str">
        <f>IF($B38="N/A","N/A",IF(E38&gt;10,"No",IF(E38&lt;1,"No","Yes")))</f>
        <v>No</v>
      </c>
      <c r="G38" s="8">
        <v>10.764657768999999</v>
      </c>
      <c r="H38" s="9" t="str">
        <f>IF($B38="N/A","N/A",IF(G38&gt;10,"No",IF(G38&lt;1,"No","Yes")))</f>
        <v>No</v>
      </c>
      <c r="I38" s="10">
        <v>-21</v>
      </c>
      <c r="J38" s="10">
        <v>-6.25</v>
      </c>
      <c r="K38" s="9" t="str">
        <f>IF(J38="Div by 0", "N/A", IF(J38="N/A","N/A", IF(J38&gt;30, "No", IF(J38&lt;-30, "No", "Yes"))))</f>
        <v>Yes</v>
      </c>
    </row>
    <row r="39" spans="1:11" x14ac:dyDescent="0.2">
      <c r="A39" s="110" t="s">
        <v>374</v>
      </c>
      <c r="B39" s="35" t="s">
        <v>233</v>
      </c>
      <c r="C39" s="8">
        <v>0.1724798773</v>
      </c>
      <c r="D39" s="9" t="str">
        <f>IF($B39="N/A","N/A",IF(C39&gt;2,"No",IF(C39&lt;=0,"No","Yes")))</f>
        <v>Yes</v>
      </c>
      <c r="E39" s="8">
        <v>0.16580967290000001</v>
      </c>
      <c r="F39" s="9" t="str">
        <f>IF($B39="N/A","N/A",IF(E39&gt;2,"No",IF(E39&lt;=0,"No","Yes")))</f>
        <v>Yes</v>
      </c>
      <c r="G39" s="8">
        <v>0.3431284537</v>
      </c>
      <c r="H39" s="9" t="str">
        <f>IF($B39="N/A","N/A",IF(G39&gt;2,"No",IF(G39&lt;=0,"No","Yes")))</f>
        <v>Yes</v>
      </c>
      <c r="I39" s="10">
        <v>-3.87</v>
      </c>
      <c r="J39" s="10">
        <v>106.9</v>
      </c>
      <c r="K39" s="9" t="str">
        <f>IF(J39="Div by 0", "N/A", IF(J39="N/A","N/A", IF(J39&gt;30, "No", IF(J39&lt;-30, "No", "Yes"))))</f>
        <v>No</v>
      </c>
    </row>
    <row r="40" spans="1:11" x14ac:dyDescent="0.2">
      <c r="A40" s="110" t="s">
        <v>375</v>
      </c>
      <c r="B40" s="35" t="s">
        <v>234</v>
      </c>
      <c r="C40" s="8">
        <v>1.197776926</v>
      </c>
      <c r="D40" s="9" t="str">
        <f>IF($B40="N/A","N/A",IF(C40&gt;3,"No",IF(C40&lt;=0,"No","Yes")))</f>
        <v>Yes</v>
      </c>
      <c r="E40" s="8">
        <v>1.0078992472999999</v>
      </c>
      <c r="F40" s="9" t="str">
        <f>IF($B40="N/A","N/A",IF(E40&gt;3,"No",IF(E40&lt;=0,"No","Yes")))</f>
        <v>Yes</v>
      </c>
      <c r="G40" s="8">
        <v>0.8358768727</v>
      </c>
      <c r="H40" s="9" t="str">
        <f>IF($B40="N/A","N/A",IF(G40&gt;3,"No",IF(G40&lt;=0,"No","Yes")))</f>
        <v>Yes</v>
      </c>
      <c r="I40" s="10">
        <v>-15.9</v>
      </c>
      <c r="J40" s="10">
        <v>-17.100000000000001</v>
      </c>
      <c r="K40" s="9" t="str">
        <f>IF(J40="Div by 0", "N/A", IF(J40="N/A","N/A", IF(J40&gt;30, "No", IF(J40&lt;-30, "No", "Yes"))))</f>
        <v>Yes</v>
      </c>
    </row>
    <row r="41" spans="1:11" s="123" customFormat="1" x14ac:dyDescent="0.2">
      <c r="A41" s="161" t="s">
        <v>1633</v>
      </c>
      <c r="B41" s="162"/>
      <c r="C41" s="162"/>
      <c r="D41" s="162"/>
      <c r="E41" s="162"/>
      <c r="F41" s="162"/>
      <c r="G41" s="162"/>
      <c r="H41" s="162"/>
      <c r="I41" s="162"/>
      <c r="J41" s="162"/>
      <c r="K41" s="163"/>
    </row>
    <row r="42" spans="1:11" ht="16.5" customHeight="1" x14ac:dyDescent="0.2">
      <c r="A42" s="156" t="s">
        <v>1631</v>
      </c>
      <c r="B42" s="157"/>
      <c r="C42" s="157"/>
      <c r="D42" s="157"/>
      <c r="E42" s="157"/>
      <c r="F42" s="157"/>
      <c r="G42" s="157"/>
      <c r="H42" s="157"/>
      <c r="I42" s="157"/>
      <c r="J42" s="157"/>
      <c r="K42" s="158"/>
    </row>
    <row r="43" spans="1:11" x14ac:dyDescent="0.2">
      <c r="A43" s="159" t="s">
        <v>1732</v>
      </c>
      <c r="B43" s="159"/>
      <c r="C43" s="159"/>
      <c r="D43" s="159"/>
      <c r="E43" s="159"/>
      <c r="F43" s="159"/>
      <c r="G43" s="159"/>
      <c r="H43" s="159"/>
      <c r="I43" s="159"/>
      <c r="J43" s="159"/>
      <c r="K43" s="16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1575</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10" t="s">
        <v>301</v>
      </c>
      <c r="B6" s="35" t="s">
        <v>213</v>
      </c>
      <c r="C6" s="36">
        <v>14853</v>
      </c>
      <c r="D6" s="9" t="str">
        <f>IF($B6="N/A","N/A",IF(C6&gt;15,"No",IF(C6&lt;-15,"No","Yes")))</f>
        <v>N/A</v>
      </c>
      <c r="E6" s="36">
        <v>6407</v>
      </c>
      <c r="F6" s="9" t="str">
        <f>IF($B6="N/A","N/A",IF(E6&gt;15,"No",IF(E6&lt;-15,"No","Yes")))</f>
        <v>N/A</v>
      </c>
      <c r="G6" s="36">
        <v>5756</v>
      </c>
      <c r="H6" s="9" t="str">
        <f>IF($B6="N/A","N/A",IF(G6&gt;15,"No",IF(G6&lt;-15,"No","Yes")))</f>
        <v>N/A</v>
      </c>
      <c r="I6" s="10">
        <v>-56.9</v>
      </c>
      <c r="J6" s="10">
        <v>-10.199999999999999</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110" t="s">
        <v>821</v>
      </c>
      <c r="B9" s="35" t="s">
        <v>213</v>
      </c>
      <c r="C9" s="96">
        <v>1055.2145020999999</v>
      </c>
      <c r="D9" s="9" t="str">
        <f>IF($B9="N/A","N/A",IF(C9&gt;15,"No",IF(C9&lt;-15,"No","Yes")))</f>
        <v>N/A</v>
      </c>
      <c r="E9" s="96">
        <v>1260.8242547</v>
      </c>
      <c r="F9" s="9" t="str">
        <f>IF($B9="N/A","N/A",IF(E9&gt;15,"No",IF(E9&lt;-15,"No","Yes")))</f>
        <v>N/A</v>
      </c>
      <c r="G9" s="96">
        <v>1401.8596247</v>
      </c>
      <c r="H9" s="9" t="str">
        <f>IF($B9="N/A","N/A",IF(G9&gt;15,"No",IF(G9&lt;-15,"No","Yes")))</f>
        <v>N/A</v>
      </c>
      <c r="I9" s="10">
        <v>19.489999999999998</v>
      </c>
      <c r="J9" s="10">
        <v>11.19</v>
      </c>
      <c r="K9" s="9" t="str">
        <f t="shared" si="0"/>
        <v>Yes</v>
      </c>
    </row>
    <row r="10" spans="1:11" x14ac:dyDescent="0.2">
      <c r="A10" s="110" t="s">
        <v>309</v>
      </c>
      <c r="B10" s="35" t="s">
        <v>213</v>
      </c>
      <c r="C10" s="8">
        <v>0.30970174379999998</v>
      </c>
      <c r="D10" s="9" t="str">
        <f>IF($B10="N/A","N/A",IF(C10&gt;15,"No",IF(C10&lt;-15,"No","Yes")))</f>
        <v>N/A</v>
      </c>
      <c r="E10" s="8">
        <v>0.4214140784</v>
      </c>
      <c r="F10" s="9" t="str">
        <f>IF($B10="N/A","N/A",IF(E10&gt;15,"No",IF(E10&lt;-15,"No","Yes")))</f>
        <v>N/A</v>
      </c>
      <c r="G10" s="8">
        <v>0.46907574699999999</v>
      </c>
      <c r="H10" s="9" t="str">
        <f>IF($B10="N/A","N/A",IF(G10&gt;15,"No",IF(G10&lt;-15,"No","Yes")))</f>
        <v>N/A</v>
      </c>
      <c r="I10" s="10">
        <v>36.07</v>
      </c>
      <c r="J10" s="10">
        <v>11.31</v>
      </c>
      <c r="K10" s="9" t="str">
        <f t="shared" si="0"/>
        <v>Yes</v>
      </c>
    </row>
    <row r="11" spans="1:11" x14ac:dyDescent="0.2">
      <c r="A11" s="110" t="s">
        <v>823</v>
      </c>
      <c r="B11" s="35" t="s">
        <v>213</v>
      </c>
      <c r="C11" s="96">
        <v>737.54347826000003</v>
      </c>
      <c r="D11" s="9" t="str">
        <f>IF($B11="N/A","N/A",IF(C11&gt;15,"No",IF(C11&lt;-15,"No","Yes")))</f>
        <v>N/A</v>
      </c>
      <c r="E11" s="96">
        <v>701.85185185</v>
      </c>
      <c r="F11" s="9" t="str">
        <f>IF($B11="N/A","N/A",IF(E11&gt;15,"No",IF(E11&lt;-15,"No","Yes")))</f>
        <v>N/A</v>
      </c>
      <c r="G11" s="96">
        <v>644.03703703999997</v>
      </c>
      <c r="H11" s="9" t="str">
        <f>IF($B11="N/A","N/A",IF(G11&gt;15,"No",IF(G11&lt;-15,"No","Yes")))</f>
        <v>N/A</v>
      </c>
      <c r="I11" s="10">
        <v>-4.84</v>
      </c>
      <c r="J11" s="10">
        <v>-8.24</v>
      </c>
      <c r="K11" s="9" t="str">
        <f t="shared" si="0"/>
        <v>Yes</v>
      </c>
    </row>
    <row r="12" spans="1:11" x14ac:dyDescent="0.2">
      <c r="A12" s="110" t="s">
        <v>310</v>
      </c>
      <c r="B12" s="35" t="s">
        <v>214</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
      <c r="A13" s="110" t="s">
        <v>824</v>
      </c>
      <c r="B13" s="35" t="s">
        <v>220</v>
      </c>
      <c r="C13" s="8">
        <v>1.2311317579000001</v>
      </c>
      <c r="D13" s="9" t="str">
        <f>IF($B13="N/A","N/A",IF(C13&gt;1,"Yes","No"))</f>
        <v>Yes</v>
      </c>
      <c r="E13" s="8">
        <v>1.2397377867999999</v>
      </c>
      <c r="F13" s="9" t="str">
        <f>IF($B13="N/A","N/A",IF(E13&gt;1,"Yes","No"))</f>
        <v>Yes</v>
      </c>
      <c r="G13" s="8">
        <v>1.2619874913</v>
      </c>
      <c r="H13" s="9" t="str">
        <f>IF($B13="N/A","N/A",IF(G13&gt;1,"Yes","No"))</f>
        <v>Yes</v>
      </c>
      <c r="I13" s="10">
        <v>0.69899999999999995</v>
      </c>
      <c r="J13" s="10">
        <v>1.7949999999999999</v>
      </c>
      <c r="K13" s="9" t="str">
        <f t="shared" si="0"/>
        <v>Yes</v>
      </c>
    </row>
    <row r="14" spans="1:11" x14ac:dyDescent="0.2">
      <c r="A14" s="110" t="s">
        <v>311</v>
      </c>
      <c r="B14" s="35" t="s">
        <v>214</v>
      </c>
      <c r="C14" s="8">
        <v>99.966336767000001</v>
      </c>
      <c r="D14" s="9" t="str">
        <f>IF($B14="N/A","N/A",IF(C14&gt;100,"No",IF(C14&lt;95,"No","Yes")))</f>
        <v>Yes</v>
      </c>
      <c r="E14" s="8">
        <v>99.953176213999996</v>
      </c>
      <c r="F14" s="9" t="str">
        <f>IF($B14="N/A","N/A",IF(E14&gt;100,"No",IF(E14&lt;95,"No","Yes")))</f>
        <v>Yes</v>
      </c>
      <c r="G14" s="8">
        <v>99.965253648000001</v>
      </c>
      <c r="H14" s="9" t="str">
        <f>IF($B14="N/A","N/A",IF(G14&gt;100,"No",IF(G14&lt;95,"No","Yes")))</f>
        <v>Yes</v>
      </c>
      <c r="I14" s="10">
        <v>-1.2999999999999999E-2</v>
      </c>
      <c r="J14" s="10">
        <v>1.21E-2</v>
      </c>
      <c r="K14" s="9" t="str">
        <f t="shared" si="0"/>
        <v>Yes</v>
      </c>
    </row>
    <row r="15" spans="1:11" x14ac:dyDescent="0.2">
      <c r="A15" s="110" t="s">
        <v>825</v>
      </c>
      <c r="B15" s="35" t="s">
        <v>221</v>
      </c>
      <c r="C15" s="8">
        <v>13.919181033999999</v>
      </c>
      <c r="D15" s="9" t="str">
        <f>IF($B15="N/A","N/A",IF(C15&gt;3,"Yes","No"))</f>
        <v>Yes</v>
      </c>
      <c r="E15" s="8">
        <v>13.211118051</v>
      </c>
      <c r="F15" s="9" t="str">
        <f>IF($B15="N/A","N/A",IF(E15&gt;3,"Yes","No"))</f>
        <v>Yes</v>
      </c>
      <c r="G15" s="8">
        <v>13.445776851</v>
      </c>
      <c r="H15" s="9" t="str">
        <f>IF($B15="N/A","N/A",IF(G15&gt;3,"Yes","No"))</f>
        <v>Yes</v>
      </c>
      <c r="I15" s="10">
        <v>-5.09</v>
      </c>
      <c r="J15" s="10">
        <v>1.776</v>
      </c>
      <c r="K15" s="9" t="str">
        <f t="shared" si="0"/>
        <v>Yes</v>
      </c>
    </row>
    <row r="16" spans="1:11" x14ac:dyDescent="0.2">
      <c r="A16" s="110" t="s">
        <v>826</v>
      </c>
      <c r="B16" s="35" t="s">
        <v>222</v>
      </c>
      <c r="C16" s="8">
        <v>6.1385578671000003</v>
      </c>
      <c r="D16" s="9" t="str">
        <f>IF($B16="N/A","N/A",IF(C16&gt;=8,"No",IF(C16&lt;2,"No","Yes")))</f>
        <v>Yes</v>
      </c>
      <c r="E16" s="8">
        <v>6.9380365226</v>
      </c>
      <c r="F16" s="9" t="str">
        <f>IF($B16="N/A","N/A",IF(E16&gt;=8,"No",IF(E16&lt;2,"No","Yes")))</f>
        <v>Yes</v>
      </c>
      <c r="G16" s="8">
        <v>7.0208478110000003</v>
      </c>
      <c r="H16" s="9" t="str">
        <f>IF($B16="N/A","N/A",IF(G16&gt;=8,"No",IF(G16&lt;2,"No","Yes")))</f>
        <v>Yes</v>
      </c>
      <c r="I16" s="10">
        <v>13.02</v>
      </c>
      <c r="J16" s="10">
        <v>1.194</v>
      </c>
      <c r="K16" s="9" t="str">
        <f t="shared" si="0"/>
        <v>Yes</v>
      </c>
    </row>
    <row r="17" spans="1:11" x14ac:dyDescent="0.2">
      <c r="A17" s="110"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0" t="s">
        <v>31</v>
      </c>
      <c r="B18" s="35" t="s">
        <v>214</v>
      </c>
      <c r="C18" s="8">
        <v>99.959604119999995</v>
      </c>
      <c r="D18" s="9" t="str">
        <f>IF($B18="N/A","N/A",IF(C18&gt;100,"No",IF(C18&lt;95,"No","Yes")))</f>
        <v>Yes</v>
      </c>
      <c r="E18" s="8">
        <v>99.906352427000002</v>
      </c>
      <c r="F18" s="9" t="str">
        <f>IF($B18="N/A","N/A",IF(E18&gt;100,"No",IF(E18&lt;95,"No","Yes")))</f>
        <v>Yes</v>
      </c>
      <c r="G18" s="8">
        <v>99.826268241999998</v>
      </c>
      <c r="H18" s="9" t="str">
        <f>IF($B18="N/A","N/A",IF(G18&gt;100,"No",IF(G18&lt;95,"No","Yes")))</f>
        <v>Yes</v>
      </c>
      <c r="I18" s="10">
        <v>-5.2999999999999999E-2</v>
      </c>
      <c r="J18" s="10">
        <v>-0.08</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828</v>
      </c>
      <c r="B21" s="35" t="s">
        <v>225</v>
      </c>
      <c r="C21" s="8">
        <v>8.1689221032999999</v>
      </c>
      <c r="D21" s="9" t="str">
        <f>IF($B21="N/A","N/A",IF(C21&gt;=2,"Yes","No"))</f>
        <v>Yes</v>
      </c>
      <c r="E21" s="8">
        <v>8.1919775246000004</v>
      </c>
      <c r="F21" s="9" t="str">
        <f>IF($B21="N/A","N/A",IF(E21&gt;=2,"Yes","No"))</f>
        <v>Yes</v>
      </c>
      <c r="G21" s="8">
        <v>8.2427032661999995</v>
      </c>
      <c r="H21" s="9" t="str">
        <f>IF($B21="N/A","N/A",IF(G21&gt;=2,"Yes","No"))</f>
        <v>Yes</v>
      </c>
      <c r="I21" s="10">
        <v>0.28220000000000001</v>
      </c>
      <c r="J21" s="10">
        <v>0.61919999999999997</v>
      </c>
      <c r="K21" s="9" t="str">
        <f t="shared" si="0"/>
        <v>Yes</v>
      </c>
    </row>
    <row r="22" spans="1:11" x14ac:dyDescent="0.2">
      <c r="A22" s="110" t="s">
        <v>829</v>
      </c>
      <c r="B22" s="35" t="s">
        <v>226</v>
      </c>
      <c r="C22" s="8">
        <v>5.0023564263000004</v>
      </c>
      <c r="D22" s="9" t="str">
        <f>IF($B22="N/A","N/A",IF(C22&gt;30,"No",IF(C22&lt;5,"No","Yes")))</f>
        <v>Yes</v>
      </c>
      <c r="E22" s="8">
        <v>5.1194006554999998</v>
      </c>
      <c r="F22" s="9" t="str">
        <f>IF($B22="N/A","N/A",IF(E22&gt;30,"No",IF(E22&lt;5,"No","Yes")))</f>
        <v>Yes</v>
      </c>
      <c r="G22" s="8">
        <v>4.4127866573999999</v>
      </c>
      <c r="H22" s="9" t="str">
        <f>IF($B22="N/A","N/A",IF(G22&gt;30,"No",IF(G22&lt;5,"No","Yes")))</f>
        <v>No</v>
      </c>
      <c r="I22" s="10">
        <v>2.34</v>
      </c>
      <c r="J22" s="10">
        <v>-13.8</v>
      </c>
      <c r="K22" s="9" t="str">
        <f t="shared" si="0"/>
        <v>Yes</v>
      </c>
    </row>
    <row r="23" spans="1:11" x14ac:dyDescent="0.2">
      <c r="A23" s="110" t="s">
        <v>830</v>
      </c>
      <c r="B23" s="35" t="s">
        <v>227</v>
      </c>
      <c r="C23" s="8">
        <v>36.968962499</v>
      </c>
      <c r="D23" s="9" t="str">
        <f>IF($B23="N/A","N/A",IF(C23&gt;75,"No",IF(C23&lt;15,"No","Yes")))</f>
        <v>Yes</v>
      </c>
      <c r="E23" s="8">
        <v>38.551584204999997</v>
      </c>
      <c r="F23" s="9" t="str">
        <f>IF($B23="N/A","N/A",IF(E23&gt;75,"No",IF(E23&lt;15,"No","Yes")))</f>
        <v>Yes</v>
      </c>
      <c r="G23" s="8">
        <v>39.749826268</v>
      </c>
      <c r="H23" s="9" t="str">
        <f>IF($B23="N/A","N/A",IF(G23&gt;75,"No",IF(G23&lt;15,"No","Yes")))</f>
        <v>Yes</v>
      </c>
      <c r="I23" s="10">
        <v>4.2809999999999997</v>
      </c>
      <c r="J23" s="10">
        <v>3.1080000000000001</v>
      </c>
      <c r="K23" s="9" t="str">
        <f t="shared" si="0"/>
        <v>Yes</v>
      </c>
    </row>
    <row r="24" spans="1:11" x14ac:dyDescent="0.2">
      <c r="A24" s="110" t="s">
        <v>831</v>
      </c>
      <c r="B24" s="35" t="s">
        <v>228</v>
      </c>
      <c r="C24" s="8">
        <v>58.028681075000001</v>
      </c>
      <c r="D24" s="9" t="str">
        <f>IF($B24="N/A","N/A",IF(C24&gt;70,"No",IF(C24&lt;25,"No","Yes")))</f>
        <v>Yes</v>
      </c>
      <c r="E24" s="8">
        <v>56.329015140000003</v>
      </c>
      <c r="F24" s="9" t="str">
        <f>IF($B24="N/A","N/A",IF(E24&gt;70,"No",IF(E24&lt;25,"No","Yes")))</f>
        <v>Yes</v>
      </c>
      <c r="G24" s="8">
        <v>55.837387073999999</v>
      </c>
      <c r="H24" s="9" t="str">
        <f>IF($B24="N/A","N/A",IF(G24&gt;70,"No",IF(G24&lt;25,"No","Yes")))</f>
        <v>Yes</v>
      </c>
      <c r="I24" s="10">
        <v>-2.93</v>
      </c>
      <c r="J24" s="10">
        <v>-0.873</v>
      </c>
      <c r="K24" s="9" t="str">
        <f t="shared" si="0"/>
        <v>Yes</v>
      </c>
    </row>
    <row r="25" spans="1:11" x14ac:dyDescent="0.2">
      <c r="A25" s="110" t="s">
        <v>318</v>
      </c>
      <c r="B25" s="35" t="s">
        <v>229</v>
      </c>
      <c r="C25" s="8">
        <v>51.363360937000003</v>
      </c>
      <c r="D25" s="9" t="str">
        <f>IF($B25="N/A","N/A",IF(C25&gt;70,"No",IF(C25&lt;35,"No","Yes")))</f>
        <v>Yes</v>
      </c>
      <c r="E25" s="8">
        <v>50.850632120999997</v>
      </c>
      <c r="F25" s="9" t="str">
        <f>IF($B25="N/A","N/A",IF(E25&gt;70,"No",IF(E25&lt;35,"No","Yes")))</f>
        <v>Yes</v>
      </c>
      <c r="G25" s="8">
        <v>52.206393329000001</v>
      </c>
      <c r="H25" s="9" t="str">
        <f>IF($B25="N/A","N/A",IF(G25&gt;70,"No",IF(G25&lt;35,"No","Yes")))</f>
        <v>Yes</v>
      </c>
      <c r="I25" s="10">
        <v>-0.998</v>
      </c>
      <c r="J25" s="10">
        <v>2.6659999999999999</v>
      </c>
      <c r="K25" s="9" t="str">
        <f t="shared" si="0"/>
        <v>Yes</v>
      </c>
    </row>
    <row r="26" spans="1:11" x14ac:dyDescent="0.2">
      <c r="A26" s="110" t="s">
        <v>832</v>
      </c>
      <c r="B26" s="35" t="s">
        <v>220</v>
      </c>
      <c r="C26" s="8">
        <v>1.5682265041000001</v>
      </c>
      <c r="D26" s="9" t="str">
        <f>IF($B26="N/A","N/A",IF(C26&gt;1,"Yes","No"))</f>
        <v>Yes</v>
      </c>
      <c r="E26" s="8">
        <v>1.5570902393999999</v>
      </c>
      <c r="F26" s="9" t="str">
        <f>IF($B26="N/A","N/A",IF(E26&gt;1,"Yes","No"))</f>
        <v>Yes</v>
      </c>
      <c r="G26" s="8">
        <v>1.5680532446</v>
      </c>
      <c r="H26" s="9" t="str">
        <f>IF($B26="N/A","N/A",IF(G26&gt;1,"Yes","No"))</f>
        <v>Yes</v>
      </c>
      <c r="I26" s="10">
        <v>-0.71</v>
      </c>
      <c r="J26" s="10">
        <v>0.70409999999999995</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1745</v>
      </c>
      <c r="J27" s="10" t="s">
        <v>1745</v>
      </c>
      <c r="K27" s="9" t="str">
        <f t="shared" si="0"/>
        <v>N/A</v>
      </c>
    </row>
    <row r="28" spans="1:11" x14ac:dyDescent="0.2">
      <c r="A28" s="110" t="s">
        <v>833</v>
      </c>
      <c r="B28" s="35"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
      <c r="A29" s="110" t="s">
        <v>320</v>
      </c>
      <c r="B29" s="35" t="s">
        <v>213</v>
      </c>
      <c r="C29" s="8" t="s">
        <v>1745</v>
      </c>
      <c r="D29" s="9" t="str">
        <f>IF($B29="N/A","N/A",IF(C29&gt;15,"No",IF(C29&lt;-15,"No","Yes")))</f>
        <v>N/A</v>
      </c>
      <c r="E29" s="8" t="s">
        <v>1745</v>
      </c>
      <c r="F29" s="9" t="str">
        <f>IF($B29="N/A","N/A",IF(E29&gt;15,"No",IF(E29&lt;-15,"No","Yes")))</f>
        <v>N/A</v>
      </c>
      <c r="G29" s="8" t="s">
        <v>1745</v>
      </c>
      <c r="H29" s="9" t="str">
        <f>IF($B29="N/A","N/A",IF(G29&gt;15,"No",IF(G29&lt;-15,"No","Yes")))</f>
        <v>N/A</v>
      </c>
      <c r="I29" s="10" t="s">
        <v>1745</v>
      </c>
      <c r="J29" s="10" t="s">
        <v>1745</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99.697030902999998</v>
      </c>
      <c r="D31" s="9" t="str">
        <f>IF($B31="N/A","N/A",IF(C31&gt;=90,"Yes","No"))</f>
        <v>Yes</v>
      </c>
      <c r="E31" s="8">
        <v>99.797096925000005</v>
      </c>
      <c r="F31" s="9" t="str">
        <f>IF($B31="N/A","N/A",IF(E31&gt;=90,"Yes","No"))</f>
        <v>Yes</v>
      </c>
      <c r="G31" s="8">
        <v>99.687282835000005</v>
      </c>
      <c r="H31" s="9" t="str">
        <f>IF($B31="N/A","N/A",IF(G31&gt;=90,"Yes","No"))</f>
        <v>Yes</v>
      </c>
      <c r="I31" s="10">
        <v>0.1004</v>
      </c>
      <c r="J31" s="10">
        <v>-0.11</v>
      </c>
      <c r="K31" s="9" t="str">
        <f t="shared" si="0"/>
        <v>Yes</v>
      </c>
    </row>
    <row r="32" spans="1:11" x14ac:dyDescent="0.2">
      <c r="A32" s="161" t="s">
        <v>1633</v>
      </c>
      <c r="B32" s="162"/>
      <c r="C32" s="162"/>
      <c r="D32" s="162"/>
      <c r="E32" s="162"/>
      <c r="F32" s="162"/>
      <c r="G32" s="162"/>
      <c r="H32" s="162"/>
      <c r="I32" s="162"/>
      <c r="J32" s="162"/>
      <c r="K32" s="163"/>
    </row>
    <row r="33" spans="1:11" x14ac:dyDescent="0.2">
      <c r="A33" s="156" t="s">
        <v>1631</v>
      </c>
      <c r="B33" s="157"/>
      <c r="C33" s="157"/>
      <c r="D33" s="157"/>
      <c r="E33" s="157"/>
      <c r="F33" s="157"/>
      <c r="G33" s="157"/>
      <c r="H33" s="157"/>
      <c r="I33" s="157"/>
      <c r="J33" s="157"/>
      <c r="K33" s="158"/>
    </row>
    <row r="34" spans="1:11" x14ac:dyDescent="0.2">
      <c r="A34" s="159" t="s">
        <v>1732</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1"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1729</v>
      </c>
      <c r="B1" s="148"/>
      <c r="C1" s="148"/>
      <c r="D1" s="148"/>
      <c r="E1" s="148"/>
      <c r="F1" s="148"/>
      <c r="G1" s="148"/>
      <c r="H1" s="148"/>
      <c r="I1" s="148"/>
      <c r="J1" s="148"/>
      <c r="K1" s="149"/>
    </row>
    <row r="2" spans="1:11" x14ac:dyDescent="0.2">
      <c r="A2" s="153" t="s">
        <v>1578</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109" t="s">
        <v>301</v>
      </c>
      <c r="B6" s="105" t="s">
        <v>213</v>
      </c>
      <c r="C6" s="36">
        <v>84597</v>
      </c>
      <c r="D6" s="9" t="str">
        <f>IF(OR($B6="N/A",$C6="N/A"),"N/A",IF(C6&lt;0,"No","Yes"))</f>
        <v>N/A</v>
      </c>
      <c r="E6" s="36">
        <v>120890</v>
      </c>
      <c r="F6" s="9" t="str">
        <f>IF($B6="N/A","N/A",IF(E6&lt;0,"No","Yes"))</f>
        <v>N/A</v>
      </c>
      <c r="G6" s="36">
        <v>112301</v>
      </c>
      <c r="H6" s="9" t="str">
        <f>IF($B6="N/A","N/A",IF(G6&lt;0,"No","Yes"))</f>
        <v>N/A</v>
      </c>
      <c r="I6" s="10">
        <v>42.9</v>
      </c>
      <c r="J6" s="10">
        <v>-7.1</v>
      </c>
      <c r="K6" s="9" t="str">
        <f t="shared" ref="K6:K35" si="0">IF(J6="Div by 0", "N/A", IF(J6="N/A","N/A", IF(J6&gt;30, "No", IF(J6&lt;-30, "No", "Yes"))))</f>
        <v>Yes</v>
      </c>
    </row>
    <row r="7" spans="1:11" x14ac:dyDescent="0.2">
      <c r="A7" s="110" t="s">
        <v>436</v>
      </c>
      <c r="B7" s="105" t="s">
        <v>213</v>
      </c>
      <c r="C7" s="9">
        <v>7.8844403465999999</v>
      </c>
      <c r="D7" s="9" t="str">
        <f t="shared" ref="D7:D17" si="1">IF(OR($B7="N/A",$C7="N/A"),"N/A",IF(C7&lt;0,"No","Yes"))</f>
        <v>N/A</v>
      </c>
      <c r="E7" s="9">
        <v>17.884854000000001</v>
      </c>
      <c r="F7" s="9" t="str">
        <f t="shared" ref="F7:F17" si="2">IF($B7="N/A","N/A",IF(E7&lt;0,"No","Yes"))</f>
        <v>N/A</v>
      </c>
      <c r="G7" s="9">
        <v>16.348919422000002</v>
      </c>
      <c r="H7" s="9" t="str">
        <f t="shared" ref="H7:H17" si="3">IF($B7="N/A","N/A",IF(G7&lt;0,"No","Yes"))</f>
        <v>N/A</v>
      </c>
      <c r="I7" s="10">
        <v>126.8</v>
      </c>
      <c r="J7" s="10">
        <v>-8.59</v>
      </c>
      <c r="K7" s="9" t="str">
        <f t="shared" si="0"/>
        <v>Yes</v>
      </c>
    </row>
    <row r="8" spans="1:11" x14ac:dyDescent="0.2">
      <c r="A8" s="110" t="s">
        <v>437</v>
      </c>
      <c r="B8" s="105" t="s">
        <v>213</v>
      </c>
      <c r="C8" s="9">
        <v>39.225977280999999</v>
      </c>
      <c r="D8" s="9" t="str">
        <f t="shared" si="1"/>
        <v>N/A</v>
      </c>
      <c r="E8" s="9">
        <v>43.287285961999999</v>
      </c>
      <c r="F8" s="9" t="str">
        <f t="shared" si="2"/>
        <v>N/A</v>
      </c>
      <c r="G8" s="9">
        <v>42.443967551</v>
      </c>
      <c r="H8" s="9" t="str">
        <f t="shared" si="3"/>
        <v>N/A</v>
      </c>
      <c r="I8" s="10">
        <v>10.35</v>
      </c>
      <c r="J8" s="10">
        <v>-1.95</v>
      </c>
      <c r="K8" s="9" t="str">
        <f t="shared" si="0"/>
        <v>Yes</v>
      </c>
    </row>
    <row r="9" spans="1:11" x14ac:dyDescent="0.2">
      <c r="A9" s="110" t="s">
        <v>438</v>
      </c>
      <c r="B9" s="105" t="s">
        <v>213</v>
      </c>
      <c r="C9" s="9">
        <v>27.606179888</v>
      </c>
      <c r="D9" s="9" t="str">
        <f t="shared" si="1"/>
        <v>N/A</v>
      </c>
      <c r="E9" s="9">
        <v>21.228389445000001</v>
      </c>
      <c r="F9" s="9" t="str">
        <f t="shared" si="2"/>
        <v>N/A</v>
      </c>
      <c r="G9" s="9">
        <v>21.841301502</v>
      </c>
      <c r="H9" s="9" t="str">
        <f t="shared" si="3"/>
        <v>N/A</v>
      </c>
      <c r="I9" s="10">
        <v>-23.1</v>
      </c>
      <c r="J9" s="10">
        <v>2.887</v>
      </c>
      <c r="K9" s="9" t="str">
        <f t="shared" si="0"/>
        <v>Yes</v>
      </c>
    </row>
    <row r="10" spans="1:11" x14ac:dyDescent="0.2">
      <c r="A10" s="110" t="s">
        <v>439</v>
      </c>
      <c r="B10" s="105" t="s">
        <v>213</v>
      </c>
      <c r="C10" s="9">
        <v>24.299916072999999</v>
      </c>
      <c r="D10" s="9" t="str">
        <f t="shared" si="1"/>
        <v>N/A</v>
      </c>
      <c r="E10" s="9">
        <v>16.890561668</v>
      </c>
      <c r="F10" s="9" t="str">
        <f t="shared" si="2"/>
        <v>N/A</v>
      </c>
      <c r="G10" s="9">
        <v>18.748719957999999</v>
      </c>
      <c r="H10" s="9" t="str">
        <f t="shared" si="3"/>
        <v>N/A</v>
      </c>
      <c r="I10" s="10">
        <v>-30.5</v>
      </c>
      <c r="J10" s="10">
        <v>11</v>
      </c>
      <c r="K10" s="9" t="str">
        <f t="shared" si="0"/>
        <v>Yes</v>
      </c>
    </row>
    <row r="11" spans="1:11" x14ac:dyDescent="0.2">
      <c r="A11" s="26" t="s">
        <v>324</v>
      </c>
      <c r="B11" s="105" t="s">
        <v>213</v>
      </c>
      <c r="C11" s="9">
        <v>0</v>
      </c>
      <c r="D11" s="9" t="str">
        <f t="shared" si="1"/>
        <v>N/A</v>
      </c>
      <c r="E11" s="9">
        <v>83.760443378000005</v>
      </c>
      <c r="F11" s="9" t="str">
        <f t="shared" si="2"/>
        <v>N/A</v>
      </c>
      <c r="G11" s="9">
        <v>84.139945326000003</v>
      </c>
      <c r="H11" s="9" t="str">
        <f t="shared" si="3"/>
        <v>N/A</v>
      </c>
      <c r="I11" s="10" t="s">
        <v>1745</v>
      </c>
      <c r="J11" s="10">
        <v>0.4531</v>
      </c>
      <c r="K11" s="9" t="str">
        <f t="shared" si="0"/>
        <v>Yes</v>
      </c>
    </row>
    <row r="12" spans="1:11" x14ac:dyDescent="0.2">
      <c r="A12" s="26" t="s">
        <v>310</v>
      </c>
      <c r="B12" s="105" t="s">
        <v>213</v>
      </c>
      <c r="C12" s="9">
        <v>99.077981488999995</v>
      </c>
      <c r="D12" s="9" t="str">
        <f t="shared" si="1"/>
        <v>N/A</v>
      </c>
      <c r="E12" s="9">
        <v>97.220613780999997</v>
      </c>
      <c r="F12" s="9" t="str">
        <f t="shared" si="2"/>
        <v>N/A</v>
      </c>
      <c r="G12" s="9">
        <v>97.172776733999996</v>
      </c>
      <c r="H12" s="9" t="str">
        <f t="shared" si="3"/>
        <v>N/A</v>
      </c>
      <c r="I12" s="10">
        <v>-1.87</v>
      </c>
      <c r="J12" s="10">
        <v>-4.9000000000000002E-2</v>
      </c>
      <c r="K12" s="9" t="str">
        <f t="shared" si="0"/>
        <v>Yes</v>
      </c>
    </row>
    <row r="13" spans="1:11" x14ac:dyDescent="0.2">
      <c r="A13" s="26" t="s">
        <v>824</v>
      </c>
      <c r="B13" s="105" t="s">
        <v>213</v>
      </c>
      <c r="C13" s="9">
        <v>1.1932066287</v>
      </c>
      <c r="D13" s="9" t="str">
        <f t="shared" si="1"/>
        <v>N/A</v>
      </c>
      <c r="E13" s="9">
        <v>1.2093337871000001</v>
      </c>
      <c r="F13" s="9" t="str">
        <f t="shared" si="2"/>
        <v>N/A</v>
      </c>
      <c r="G13" s="9">
        <v>1.2174000696</v>
      </c>
      <c r="H13" s="9" t="str">
        <f t="shared" si="3"/>
        <v>N/A</v>
      </c>
      <c r="I13" s="10">
        <v>1.3520000000000001</v>
      </c>
      <c r="J13" s="10">
        <v>0.66700000000000004</v>
      </c>
      <c r="K13" s="9" t="str">
        <f t="shared" si="0"/>
        <v>Yes</v>
      </c>
    </row>
    <row r="14" spans="1:11" x14ac:dyDescent="0.2">
      <c r="A14" s="26" t="s">
        <v>311</v>
      </c>
      <c r="B14" s="105" t="s">
        <v>213</v>
      </c>
      <c r="C14" s="9">
        <v>99.656016171000005</v>
      </c>
      <c r="D14" s="9" t="str">
        <f t="shared" si="1"/>
        <v>N/A</v>
      </c>
      <c r="E14" s="9">
        <v>97.023740591000006</v>
      </c>
      <c r="F14" s="9" t="str">
        <f t="shared" si="2"/>
        <v>N/A</v>
      </c>
      <c r="G14" s="9">
        <v>97.391830882999997</v>
      </c>
      <c r="H14" s="9" t="str">
        <f t="shared" si="3"/>
        <v>N/A</v>
      </c>
      <c r="I14" s="10">
        <v>-2.64</v>
      </c>
      <c r="J14" s="10">
        <v>0.37940000000000002</v>
      </c>
      <c r="K14" s="9" t="str">
        <f t="shared" si="0"/>
        <v>Yes</v>
      </c>
    </row>
    <row r="15" spans="1:11" x14ac:dyDescent="0.2">
      <c r="A15" s="26" t="s">
        <v>825</v>
      </c>
      <c r="B15" s="105" t="s">
        <v>213</v>
      </c>
      <c r="C15" s="9">
        <v>11.760752497</v>
      </c>
      <c r="D15" s="9" t="str">
        <f t="shared" si="1"/>
        <v>N/A</v>
      </c>
      <c r="E15" s="9">
        <v>12.240911571</v>
      </c>
      <c r="F15" s="9" t="str">
        <f t="shared" si="2"/>
        <v>N/A</v>
      </c>
      <c r="G15" s="9">
        <v>11.990628314</v>
      </c>
      <c r="H15" s="9" t="str">
        <f t="shared" si="3"/>
        <v>N/A</v>
      </c>
      <c r="I15" s="10">
        <v>4.0830000000000002</v>
      </c>
      <c r="J15" s="10">
        <v>-2.04</v>
      </c>
      <c r="K15" s="9" t="str">
        <f t="shared" si="0"/>
        <v>Yes</v>
      </c>
    </row>
    <row r="16" spans="1:11" x14ac:dyDescent="0.2">
      <c r="A16" s="26" t="s">
        <v>834</v>
      </c>
      <c r="B16" s="105" t="s">
        <v>213</v>
      </c>
      <c r="C16" s="9">
        <v>4.8114442065</v>
      </c>
      <c r="D16" s="9" t="str">
        <f t="shared" si="1"/>
        <v>N/A</v>
      </c>
      <c r="E16" s="9">
        <v>5.4762732877999998</v>
      </c>
      <c r="F16" s="9" t="str">
        <f t="shared" si="2"/>
        <v>N/A</v>
      </c>
      <c r="G16" s="9">
        <v>5.3325179650000001</v>
      </c>
      <c r="H16" s="9" t="str">
        <f t="shared" si="3"/>
        <v>N/A</v>
      </c>
      <c r="I16" s="10">
        <v>13.82</v>
      </c>
      <c r="J16" s="10">
        <v>-2.63</v>
      </c>
      <c r="K16" s="9" t="str">
        <f t="shared" si="0"/>
        <v>Yes</v>
      </c>
    </row>
    <row r="17" spans="1:11" x14ac:dyDescent="0.2">
      <c r="A17" s="26" t="s">
        <v>827</v>
      </c>
      <c r="B17" s="105" t="s">
        <v>213</v>
      </c>
      <c r="C17" s="9">
        <v>4.9542046876999999</v>
      </c>
      <c r="D17" s="9" t="str">
        <f t="shared" si="1"/>
        <v>N/A</v>
      </c>
      <c r="E17" s="9">
        <v>5.4796178676</v>
      </c>
      <c r="F17" s="9" t="str">
        <f t="shared" si="2"/>
        <v>N/A</v>
      </c>
      <c r="G17" s="9">
        <v>5.5748210431</v>
      </c>
      <c r="H17" s="9" t="str">
        <f t="shared" si="3"/>
        <v>N/A</v>
      </c>
      <c r="I17" s="10">
        <v>10.61</v>
      </c>
      <c r="J17" s="10">
        <v>1.7370000000000001</v>
      </c>
      <c r="K17" s="9" t="str">
        <f t="shared" si="0"/>
        <v>Yes</v>
      </c>
    </row>
    <row r="18" spans="1:11" x14ac:dyDescent="0.2">
      <c r="A18" s="110" t="s">
        <v>312</v>
      </c>
      <c r="B18" s="35"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0" t="s">
        <v>31</v>
      </c>
      <c r="B19" s="35" t="s">
        <v>214</v>
      </c>
      <c r="C19" s="9">
        <v>99.996453775000006</v>
      </c>
      <c r="D19" s="9" t="str">
        <f>IF(OR($B19="N/A",$C19="N/A"),"N/A",IF(C19&gt;100,"No",IF(C19&lt;95,"No","Yes")))</f>
        <v>Yes</v>
      </c>
      <c r="E19" s="9">
        <v>100</v>
      </c>
      <c r="F19" s="9" t="str">
        <f>IF(OR($B19="N/A",$E19="N/A"),"N/A",IF(E19&gt;100,"No",IF(E19&lt;98,"No","Yes")))</f>
        <v>Yes</v>
      </c>
      <c r="G19" s="9">
        <v>100</v>
      </c>
      <c r="H19" s="9" t="str">
        <f>IF($B19="N/A","N/A",IF(G19&gt;100,"No",IF(G19&lt;95,"No","Yes")))</f>
        <v>Yes</v>
      </c>
      <c r="I19" s="10">
        <v>3.5000000000000001E-3</v>
      </c>
      <c r="J19" s="10">
        <v>0</v>
      </c>
      <c r="K19" s="9" t="str">
        <f t="shared" si="0"/>
        <v>Yes</v>
      </c>
    </row>
    <row r="20" spans="1:11" x14ac:dyDescent="0.2">
      <c r="A20" s="26" t="s">
        <v>313</v>
      </c>
      <c r="B20" s="105"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6" t="s">
        <v>835</v>
      </c>
      <c r="B21" s="105" t="s">
        <v>213</v>
      </c>
      <c r="C21" s="9">
        <v>0</v>
      </c>
      <c r="D21" s="9" t="str">
        <f t="shared" si="4"/>
        <v>N/A</v>
      </c>
      <c r="E21" s="9">
        <v>0</v>
      </c>
      <c r="F21" s="9" t="str">
        <f t="shared" si="5"/>
        <v>N/A</v>
      </c>
      <c r="G21" s="9">
        <v>0</v>
      </c>
      <c r="H21" s="9" t="str">
        <f t="shared" si="6"/>
        <v>N/A</v>
      </c>
      <c r="I21" s="10" t="s">
        <v>1745</v>
      </c>
      <c r="J21" s="10" t="s">
        <v>1745</v>
      </c>
      <c r="K21" s="9" t="str">
        <f t="shared" si="0"/>
        <v>N/A</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828</v>
      </c>
      <c r="B23" s="105" t="s">
        <v>213</v>
      </c>
      <c r="C23" s="9">
        <v>3.9495490383999998</v>
      </c>
      <c r="D23" s="9" t="str">
        <f t="shared" si="4"/>
        <v>N/A</v>
      </c>
      <c r="E23" s="9">
        <v>3.9472330217999998</v>
      </c>
      <c r="F23" s="9" t="str">
        <f t="shared" si="5"/>
        <v>N/A</v>
      </c>
      <c r="G23" s="9">
        <v>3.9147914978</v>
      </c>
      <c r="H23" s="9" t="str">
        <f t="shared" si="6"/>
        <v>N/A</v>
      </c>
      <c r="I23" s="10">
        <v>-5.8999999999999997E-2</v>
      </c>
      <c r="J23" s="10">
        <v>-0.82199999999999995</v>
      </c>
      <c r="K23" s="9" t="str">
        <f t="shared" si="0"/>
        <v>Yes</v>
      </c>
    </row>
    <row r="24" spans="1:11" x14ac:dyDescent="0.2">
      <c r="A24" s="26" t="s">
        <v>315</v>
      </c>
      <c r="B24" s="105" t="s">
        <v>213</v>
      </c>
      <c r="C24" s="9">
        <v>5.4682790170000004</v>
      </c>
      <c r="D24" s="9" t="str">
        <f t="shared" si="4"/>
        <v>N/A</v>
      </c>
      <c r="E24" s="9">
        <v>4.9995864009000002</v>
      </c>
      <c r="F24" s="9" t="str">
        <f t="shared" si="5"/>
        <v>N/A</v>
      </c>
      <c r="G24" s="9">
        <v>4.7069928140000004</v>
      </c>
      <c r="H24" s="9" t="str">
        <f t="shared" si="6"/>
        <v>N/A</v>
      </c>
      <c r="I24" s="10">
        <v>-8.57</v>
      </c>
      <c r="J24" s="10">
        <v>-5.85</v>
      </c>
      <c r="K24" s="9" t="str">
        <f t="shared" si="0"/>
        <v>Yes</v>
      </c>
    </row>
    <row r="25" spans="1:11" x14ac:dyDescent="0.2">
      <c r="A25" s="26" t="s">
        <v>316</v>
      </c>
      <c r="B25" s="105" t="s">
        <v>213</v>
      </c>
      <c r="C25" s="9">
        <v>29.324916958999999</v>
      </c>
      <c r="D25" s="9" t="str">
        <f t="shared" si="4"/>
        <v>N/A</v>
      </c>
      <c r="E25" s="9">
        <v>30.212589957999999</v>
      </c>
      <c r="F25" s="9" t="str">
        <f t="shared" si="5"/>
        <v>N/A</v>
      </c>
      <c r="G25" s="9">
        <v>30.225020258000001</v>
      </c>
      <c r="H25" s="9" t="str">
        <f t="shared" si="6"/>
        <v>N/A</v>
      </c>
      <c r="I25" s="10">
        <v>3.0270000000000001</v>
      </c>
      <c r="J25" s="10">
        <v>4.1099999999999998E-2</v>
      </c>
      <c r="K25" s="9" t="str">
        <f t="shared" si="0"/>
        <v>Yes</v>
      </c>
    </row>
    <row r="26" spans="1:11" x14ac:dyDescent="0.2">
      <c r="A26" s="26" t="s">
        <v>317</v>
      </c>
      <c r="B26" s="105" t="s">
        <v>213</v>
      </c>
      <c r="C26" s="9">
        <v>65.206804023999993</v>
      </c>
      <c r="D26" s="9" t="str">
        <f t="shared" si="4"/>
        <v>N/A</v>
      </c>
      <c r="E26" s="9">
        <v>64.787823641000003</v>
      </c>
      <c r="F26" s="9" t="str">
        <f t="shared" si="5"/>
        <v>N/A</v>
      </c>
      <c r="G26" s="9">
        <v>65.067986927999996</v>
      </c>
      <c r="H26" s="9" t="str">
        <f t="shared" si="6"/>
        <v>N/A</v>
      </c>
      <c r="I26" s="10">
        <v>-0.64300000000000002</v>
      </c>
      <c r="J26" s="10">
        <v>0.43240000000000001</v>
      </c>
      <c r="K26" s="9" t="str">
        <f t="shared" si="0"/>
        <v>Yes</v>
      </c>
    </row>
    <row r="27" spans="1:11" x14ac:dyDescent="0.2">
      <c r="A27" s="26" t="s">
        <v>318</v>
      </c>
      <c r="B27" s="105" t="s">
        <v>213</v>
      </c>
      <c r="C27" s="9">
        <v>58.337766115000001</v>
      </c>
      <c r="D27" s="9" t="str">
        <f t="shared" si="4"/>
        <v>N/A</v>
      </c>
      <c r="E27" s="9">
        <v>57.670609644999999</v>
      </c>
      <c r="F27" s="9" t="str">
        <f t="shared" si="5"/>
        <v>N/A</v>
      </c>
      <c r="G27" s="9">
        <v>59.382374155000001</v>
      </c>
      <c r="H27" s="9" t="str">
        <f t="shared" si="6"/>
        <v>N/A</v>
      </c>
      <c r="I27" s="10">
        <v>-1.1399999999999999</v>
      </c>
      <c r="J27" s="10">
        <v>2.968</v>
      </c>
      <c r="K27" s="9" t="str">
        <f t="shared" si="0"/>
        <v>Yes</v>
      </c>
    </row>
    <row r="28" spans="1:11" x14ac:dyDescent="0.2">
      <c r="A28" s="26" t="s">
        <v>832</v>
      </c>
      <c r="B28" s="105" t="s">
        <v>213</v>
      </c>
      <c r="C28" s="9">
        <v>1.5340411735999999</v>
      </c>
      <c r="D28" s="9" t="str">
        <f t="shared" si="4"/>
        <v>N/A</v>
      </c>
      <c r="E28" s="9">
        <v>1.5472905132000001</v>
      </c>
      <c r="F28" s="9" t="str">
        <f t="shared" si="5"/>
        <v>N/A</v>
      </c>
      <c r="G28" s="9">
        <v>1.5398353502</v>
      </c>
      <c r="H28" s="9" t="str">
        <f t="shared" si="6"/>
        <v>N/A</v>
      </c>
      <c r="I28" s="10">
        <v>0.86370000000000002</v>
      </c>
      <c r="J28" s="10">
        <v>-0.48199999999999998</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1745</v>
      </c>
      <c r="J29" s="10" t="s">
        <v>1745</v>
      </c>
      <c r="K29" s="9" t="str">
        <f t="shared" si="0"/>
        <v>N/A</v>
      </c>
    </row>
    <row r="30" spans="1:11" x14ac:dyDescent="0.2">
      <c r="A30" s="26" t="s">
        <v>833</v>
      </c>
      <c r="B30" s="105" t="s">
        <v>213</v>
      </c>
      <c r="C30" s="9">
        <v>99.854109256000001</v>
      </c>
      <c r="D30" s="9" t="str">
        <f t="shared" si="4"/>
        <v>N/A</v>
      </c>
      <c r="E30" s="9">
        <v>99.720301786999997</v>
      </c>
      <c r="F30" s="9" t="str">
        <f t="shared" si="5"/>
        <v>N/A</v>
      </c>
      <c r="G30" s="9">
        <v>99.727083239999999</v>
      </c>
      <c r="H30" s="9" t="str">
        <f t="shared" si="6"/>
        <v>N/A</v>
      </c>
      <c r="I30" s="10">
        <v>-0.13400000000000001</v>
      </c>
      <c r="J30" s="10">
        <v>6.7999999999999996E-3</v>
      </c>
      <c r="K30" s="9" t="str">
        <f t="shared" si="0"/>
        <v>Yes</v>
      </c>
    </row>
    <row r="31" spans="1:11" x14ac:dyDescent="0.2">
      <c r="A31" s="110" t="s">
        <v>320</v>
      </c>
      <c r="B31" s="35" t="s">
        <v>213</v>
      </c>
      <c r="C31" s="9" t="s">
        <v>1745</v>
      </c>
      <c r="D31" s="9" t="str">
        <f t="shared" si="4"/>
        <v>N/A</v>
      </c>
      <c r="E31" s="9" t="s">
        <v>1745</v>
      </c>
      <c r="F31" s="9" t="str">
        <f t="shared" si="5"/>
        <v>N/A</v>
      </c>
      <c r="G31" s="9" t="s">
        <v>1745</v>
      </c>
      <c r="H31" s="9" t="str">
        <f t="shared" si="6"/>
        <v>N/A</v>
      </c>
      <c r="I31" s="10" t="s">
        <v>1745</v>
      </c>
      <c r="J31" s="10" t="s">
        <v>1745</v>
      </c>
      <c r="K31" s="9" t="str">
        <f t="shared" si="0"/>
        <v>N/A</v>
      </c>
    </row>
    <row r="32" spans="1:11" x14ac:dyDescent="0.2">
      <c r="A32" s="110" t="s">
        <v>321</v>
      </c>
      <c r="B32" s="35" t="s">
        <v>213</v>
      </c>
      <c r="C32" s="9">
        <v>99.981737013</v>
      </c>
      <c r="D32" s="9" t="str">
        <f t="shared" si="4"/>
        <v>N/A</v>
      </c>
      <c r="E32" s="9">
        <v>99.987054643999997</v>
      </c>
      <c r="F32" s="9" t="str">
        <f t="shared" si="5"/>
        <v>N/A</v>
      </c>
      <c r="G32" s="9">
        <v>99.968423427000005</v>
      </c>
      <c r="H32" s="9" t="str">
        <f t="shared" si="6"/>
        <v>N/A</v>
      </c>
      <c r="I32" s="10">
        <v>5.3E-3</v>
      </c>
      <c r="J32" s="10">
        <v>-1.9E-2</v>
      </c>
      <c r="K32" s="9" t="str">
        <f t="shared" si="0"/>
        <v>Yes</v>
      </c>
    </row>
    <row r="33" spans="1:11" x14ac:dyDescent="0.2">
      <c r="A33" s="26" t="s">
        <v>322</v>
      </c>
      <c r="B33" s="105" t="s">
        <v>213</v>
      </c>
      <c r="C33" s="9">
        <v>86.633095736000001</v>
      </c>
      <c r="D33" s="9" t="str">
        <f t="shared" si="4"/>
        <v>N/A</v>
      </c>
      <c r="E33" s="9">
        <v>86.486888906999994</v>
      </c>
      <c r="F33" s="9" t="str">
        <f t="shared" si="5"/>
        <v>N/A</v>
      </c>
      <c r="G33" s="9">
        <v>88.025930312</v>
      </c>
      <c r="H33" s="9" t="str">
        <f t="shared" si="6"/>
        <v>N/A</v>
      </c>
      <c r="I33" s="10">
        <v>-0.16900000000000001</v>
      </c>
      <c r="J33" s="10">
        <v>1.78</v>
      </c>
      <c r="K33" s="9" t="str">
        <f t="shared" si="0"/>
        <v>Yes</v>
      </c>
    </row>
    <row r="34" spans="1:11" x14ac:dyDescent="0.2">
      <c r="A34" s="26" t="s">
        <v>323</v>
      </c>
      <c r="B34" s="105" t="s">
        <v>213</v>
      </c>
      <c r="C34" s="9">
        <v>0.70097048360000003</v>
      </c>
      <c r="D34" s="9" t="str">
        <f t="shared" si="4"/>
        <v>N/A</v>
      </c>
      <c r="E34" s="9">
        <v>0.3217801307</v>
      </c>
      <c r="F34" s="9" t="str">
        <f t="shared" si="5"/>
        <v>N/A</v>
      </c>
      <c r="G34" s="9">
        <v>0.36330932049999998</v>
      </c>
      <c r="H34" s="9" t="str">
        <f t="shared" si="6"/>
        <v>N/A</v>
      </c>
      <c r="I34" s="10">
        <v>-54.1</v>
      </c>
      <c r="J34" s="10">
        <v>12.91</v>
      </c>
      <c r="K34" s="9" t="str">
        <f t="shared" si="0"/>
        <v>Yes</v>
      </c>
    </row>
    <row r="35" spans="1:11" x14ac:dyDescent="0.2">
      <c r="A35" s="26" t="s">
        <v>1731</v>
      </c>
      <c r="B35" s="105" t="s">
        <v>213</v>
      </c>
      <c r="C35" s="9">
        <v>15.569110016</v>
      </c>
      <c r="D35" s="9" t="str">
        <f t="shared" si="4"/>
        <v>N/A</v>
      </c>
      <c r="E35" s="9">
        <v>13.541235834</v>
      </c>
      <c r="F35" s="9" t="str">
        <f>IF($B35="N/A","N/A",IF(E35&lt;0,"No","Yes"))</f>
        <v>N/A</v>
      </c>
      <c r="G35" s="9">
        <v>14.656147318</v>
      </c>
      <c r="H35" s="9" t="str">
        <f t="shared" si="6"/>
        <v>N/A</v>
      </c>
      <c r="I35" s="10">
        <v>-13</v>
      </c>
      <c r="J35" s="10">
        <v>8.2330000000000005</v>
      </c>
      <c r="K35" s="9" t="str">
        <f t="shared" si="0"/>
        <v>Yes</v>
      </c>
    </row>
    <row r="36" spans="1:11" x14ac:dyDescent="0.2">
      <c r="A36" s="29" t="s">
        <v>372</v>
      </c>
      <c r="B36" s="1" t="s">
        <v>213</v>
      </c>
      <c r="C36" s="8">
        <v>84.659030462000004</v>
      </c>
      <c r="D36" s="9" t="str">
        <f t="shared" ref="D36:D39" si="7">IF($B36="N/A","N/A",IF(C36&lt;0,"No","Yes"))</f>
        <v>N/A</v>
      </c>
      <c r="E36" s="8">
        <v>77.736785506999993</v>
      </c>
      <c r="F36" s="9" t="str">
        <f t="shared" ref="F36:F39" si="8">IF($B36="N/A","N/A",IF(E36&lt;0,"No","Yes"))</f>
        <v>N/A</v>
      </c>
      <c r="G36" s="8">
        <v>78.228154691</v>
      </c>
      <c r="H36" s="9" t="str">
        <f t="shared" ref="H36:H39" si="9">IF($B36="N/A","N/A",IF(G36&lt;0,"No","Yes"))</f>
        <v>N/A</v>
      </c>
      <c r="I36" s="10">
        <v>-8.18</v>
      </c>
      <c r="J36" s="10">
        <v>0.6321</v>
      </c>
      <c r="K36" s="9" t="str">
        <f>IF(J36="Div by 0", "N/A", IF(J36="N/A","N/A", IF(J36&gt;30, "No", IF(J36&lt;-30, "No", "Yes"))))</f>
        <v>Yes</v>
      </c>
    </row>
    <row r="37" spans="1:11" x14ac:dyDescent="0.2">
      <c r="A37" s="29" t="s">
        <v>373</v>
      </c>
      <c r="B37" s="1" t="s">
        <v>213</v>
      </c>
      <c r="C37" s="8">
        <v>2.9587337612</v>
      </c>
      <c r="D37" s="9" t="str">
        <f t="shared" si="7"/>
        <v>N/A</v>
      </c>
      <c r="E37" s="8">
        <v>4.4999586401</v>
      </c>
      <c r="F37" s="9" t="str">
        <f t="shared" si="8"/>
        <v>N/A</v>
      </c>
      <c r="G37" s="8">
        <v>4.5547234663999996</v>
      </c>
      <c r="H37" s="9" t="str">
        <f t="shared" si="9"/>
        <v>N/A</v>
      </c>
      <c r="I37" s="10">
        <v>52.09</v>
      </c>
      <c r="J37" s="10">
        <v>1.2170000000000001</v>
      </c>
      <c r="K37" s="9" t="str">
        <f>IF(J37="Div by 0", "N/A", IF(J37="N/A","N/A", IF(J37&gt;30, "No", IF(J37&lt;-30, "No", "Yes"))))</f>
        <v>Yes</v>
      </c>
    </row>
    <row r="38" spans="1:11" x14ac:dyDescent="0.2">
      <c r="A38" s="29" t="s">
        <v>374</v>
      </c>
      <c r="B38" s="1" t="s">
        <v>213</v>
      </c>
      <c r="C38" s="8">
        <v>0</v>
      </c>
      <c r="D38" s="9" t="str">
        <f t="shared" si="7"/>
        <v>N/A</v>
      </c>
      <c r="E38" s="8">
        <v>0</v>
      </c>
      <c r="F38" s="9" t="str">
        <f t="shared" si="8"/>
        <v>N/A</v>
      </c>
      <c r="G38" s="8">
        <v>0</v>
      </c>
      <c r="H38" s="9" t="str">
        <f t="shared" si="9"/>
        <v>N/A</v>
      </c>
      <c r="I38" s="10" t="s">
        <v>1745</v>
      </c>
      <c r="J38" s="10" t="s">
        <v>1745</v>
      </c>
      <c r="K38" s="9" t="str">
        <f>IF(J38="Div by 0", "N/A", IF(J38="N/A","N/A", IF(J38&gt;30, "No", IF(J38&lt;-30, "No", "Yes"))))</f>
        <v>N/A</v>
      </c>
    </row>
    <row r="39" spans="1:11" x14ac:dyDescent="0.2">
      <c r="A39" s="29" t="s">
        <v>375</v>
      </c>
      <c r="B39" s="1" t="s">
        <v>213</v>
      </c>
      <c r="C39" s="8">
        <v>2.9291818858999998</v>
      </c>
      <c r="D39" s="9" t="str">
        <f t="shared" si="7"/>
        <v>N/A</v>
      </c>
      <c r="E39" s="8">
        <v>5.5107949375</v>
      </c>
      <c r="F39" s="9" t="str">
        <f t="shared" si="8"/>
        <v>N/A</v>
      </c>
      <c r="G39" s="8">
        <v>5.5707429141000002</v>
      </c>
      <c r="H39" s="9" t="str">
        <f t="shared" si="9"/>
        <v>N/A</v>
      </c>
      <c r="I39" s="10">
        <v>88.13</v>
      </c>
      <c r="J39" s="10">
        <v>1.0880000000000001</v>
      </c>
      <c r="K39" s="9" t="str">
        <f>IF(J39="Div by 0", "N/A", IF(J39="N/A","N/A", IF(J39&gt;30, "No", IF(J39&lt;-30, "No", "Yes"))))</f>
        <v>Yes</v>
      </c>
    </row>
    <row r="40" spans="1:11" x14ac:dyDescent="0.2">
      <c r="A40" s="161" t="s">
        <v>1633</v>
      </c>
      <c r="B40" s="162"/>
      <c r="C40" s="162"/>
      <c r="D40" s="162"/>
      <c r="E40" s="162"/>
      <c r="F40" s="162"/>
      <c r="G40" s="162"/>
      <c r="H40" s="162"/>
      <c r="I40" s="162"/>
      <c r="J40" s="162"/>
      <c r="K40" s="163"/>
    </row>
    <row r="41" spans="1:11" x14ac:dyDescent="0.2">
      <c r="A41" s="156" t="s">
        <v>1631</v>
      </c>
      <c r="B41" s="157"/>
      <c r="C41" s="157"/>
      <c r="D41" s="157"/>
      <c r="E41" s="157"/>
      <c r="F41" s="157"/>
      <c r="G41" s="157"/>
      <c r="H41" s="157"/>
      <c r="I41" s="157"/>
      <c r="J41" s="157"/>
      <c r="K41" s="158"/>
    </row>
    <row r="42" spans="1:11" x14ac:dyDescent="0.2">
      <c r="A42" s="159" t="s">
        <v>1732</v>
      </c>
      <c r="B42" s="159"/>
      <c r="C42" s="159"/>
      <c r="D42" s="159"/>
      <c r="E42" s="159"/>
      <c r="F42" s="159"/>
      <c r="G42" s="159"/>
      <c r="H42" s="159"/>
      <c r="I42" s="159"/>
      <c r="J42" s="159"/>
      <c r="K42" s="160"/>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1579</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65.25" customHeight="1" x14ac:dyDescent="0.2">
      <c r="A5" s="22" t="s">
        <v>11</v>
      </c>
      <c r="B5" s="23" t="s">
        <v>212</v>
      </c>
      <c r="C5" s="23" t="s">
        <v>649</v>
      </c>
      <c r="D5" s="23" t="s">
        <v>1724</v>
      </c>
      <c r="E5" s="23" t="s">
        <v>1694</v>
      </c>
      <c r="F5" s="23" t="s">
        <v>1721</v>
      </c>
      <c r="G5" s="23" t="s">
        <v>1718</v>
      </c>
      <c r="H5" s="23" t="s">
        <v>1719</v>
      </c>
      <c r="I5" s="24" t="s">
        <v>1725</v>
      </c>
      <c r="J5" s="24" t="s">
        <v>1722</v>
      </c>
      <c r="K5" s="23" t="s">
        <v>650</v>
      </c>
    </row>
    <row r="6" spans="1:11" s="28" customFormat="1" x14ac:dyDescent="0.2">
      <c r="A6" s="107" t="s">
        <v>342</v>
      </c>
      <c r="B6" s="9" t="s">
        <v>213</v>
      </c>
      <c r="C6" s="5">
        <v>7</v>
      </c>
      <c r="D6" s="9" t="s">
        <v>213</v>
      </c>
      <c r="E6" s="5">
        <v>7</v>
      </c>
      <c r="F6" s="9" t="s">
        <v>213</v>
      </c>
      <c r="G6" s="5">
        <v>7</v>
      </c>
      <c r="H6" s="9" t="s">
        <v>213</v>
      </c>
      <c r="I6" s="135" t="s">
        <v>213</v>
      </c>
      <c r="J6" s="135" t="s">
        <v>213</v>
      </c>
      <c r="K6" s="9" t="s">
        <v>213</v>
      </c>
    </row>
    <row r="7" spans="1:11" s="28" customFormat="1" x14ac:dyDescent="0.2">
      <c r="A7" s="107" t="s">
        <v>12</v>
      </c>
      <c r="B7" s="30" t="s">
        <v>213</v>
      </c>
      <c r="C7" s="31">
        <v>454730</v>
      </c>
      <c r="D7" s="32" t="str">
        <f>IF($B7="N/A","N/A",IF(C7&gt;15,"No",IF(C7&lt;-15,"No","Yes")))</f>
        <v>N/A</v>
      </c>
      <c r="E7" s="31">
        <v>454938</v>
      </c>
      <c r="F7" s="32" t="str">
        <f>IF($B7="N/A","N/A",IF(E7&gt;15,"No",IF(E7&lt;-15,"No","Yes")))</f>
        <v>N/A</v>
      </c>
      <c r="G7" s="31">
        <v>458545</v>
      </c>
      <c r="H7" s="32" t="str">
        <f>IF($B7="N/A","N/A",IF(G7&gt;15,"No",IF(G7&lt;-15,"No","Yes")))</f>
        <v>N/A</v>
      </c>
      <c r="I7" s="33">
        <v>4.5699999999999998E-2</v>
      </c>
      <c r="J7" s="33">
        <v>0.79290000000000005</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99.547263627000007</v>
      </c>
      <c r="H8" s="32" t="str">
        <f>IF($B8="N/A","N/A",IF(G8&gt;15,"No",IF(G8&lt;-15,"No","Yes")))</f>
        <v>N/A</v>
      </c>
      <c r="I8" s="33">
        <v>0</v>
      </c>
      <c r="J8" s="33">
        <v>-0.45300000000000001</v>
      </c>
      <c r="K8" s="32" t="str">
        <f t="shared" si="0"/>
        <v>Yes</v>
      </c>
    </row>
    <row r="9" spans="1:11" x14ac:dyDescent="0.2">
      <c r="A9" s="107" t="s">
        <v>119</v>
      </c>
      <c r="B9" s="35" t="s">
        <v>213</v>
      </c>
      <c r="C9" s="8">
        <v>0</v>
      </c>
      <c r="D9" s="9" t="str">
        <f>IF($B9="N/A","N/A",IF(C9&gt;15,"No",IF(C9&lt;-15,"No","Yes")))</f>
        <v>N/A</v>
      </c>
      <c r="E9" s="8">
        <v>0</v>
      </c>
      <c r="F9" s="9" t="str">
        <f>IF($B9="N/A","N/A",IF(E9&gt;15,"No",IF(E9&lt;-15,"No","Yes")))</f>
        <v>N/A</v>
      </c>
      <c r="G9" s="8">
        <v>0.4527363727</v>
      </c>
      <c r="H9" s="9" t="str">
        <f>IF($B9="N/A","N/A",IF(G9&gt;15,"No",IF(G9&lt;-15,"No","Yes")))</f>
        <v>N/A</v>
      </c>
      <c r="I9" s="10" t="s">
        <v>1745</v>
      </c>
      <c r="J9" s="10" t="s">
        <v>1745</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1745</v>
      </c>
      <c r="J10" s="10" t="s">
        <v>1745</v>
      </c>
      <c r="K10" s="9" t="str">
        <f t="shared" si="0"/>
        <v>N/A</v>
      </c>
    </row>
    <row r="11" spans="1:11" x14ac:dyDescent="0.2">
      <c r="A11" s="107" t="s">
        <v>836</v>
      </c>
      <c r="B11" s="35" t="s">
        <v>214</v>
      </c>
      <c r="C11" s="8">
        <v>74.078024322000005</v>
      </c>
      <c r="D11" s="9" t="str">
        <f>IF(OR($B11="N/A",$C11="N/A"),"N/A",IF(C11&gt;100,"No",IF(C11&lt;95,"No","Yes")))</f>
        <v>No</v>
      </c>
      <c r="E11" s="8">
        <v>75.545678752000001</v>
      </c>
      <c r="F11" s="9" t="str">
        <f>IF(OR($B11="N/A",$E11="N/A"),"N/A",IF(E11&gt;100,"No",IF(E11&lt;95,"No","Yes")))</f>
        <v>No</v>
      </c>
      <c r="G11" s="8">
        <v>74.592242854999995</v>
      </c>
      <c r="H11" s="9" t="str">
        <f>IF($B11="N/A","N/A",IF(G11&gt;100,"No",IF(G11&lt;95,"No","Yes")))</f>
        <v>No</v>
      </c>
      <c r="I11" s="10">
        <v>1.9810000000000001</v>
      </c>
      <c r="J11" s="10">
        <v>-1.26</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1745</v>
      </c>
      <c r="J12" s="10" t="s">
        <v>1745</v>
      </c>
      <c r="K12" s="9" t="str">
        <f t="shared" si="0"/>
        <v>N/A</v>
      </c>
    </row>
    <row r="13" spans="1:11" x14ac:dyDescent="0.2">
      <c r="A13" s="107" t="s">
        <v>837</v>
      </c>
      <c r="B13" s="35" t="s">
        <v>214</v>
      </c>
      <c r="C13" s="8">
        <v>72.993204758999994</v>
      </c>
      <c r="D13" s="9" t="str">
        <f t="shared" si="1"/>
        <v>No</v>
      </c>
      <c r="E13" s="8">
        <v>75.39005315</v>
      </c>
      <c r="F13" s="9" t="str">
        <f t="shared" si="2"/>
        <v>No</v>
      </c>
      <c r="G13" s="8">
        <v>74.446128514999998</v>
      </c>
      <c r="H13" s="9" t="str">
        <f t="shared" si="3"/>
        <v>No</v>
      </c>
      <c r="I13" s="10">
        <v>3.2839999999999998</v>
      </c>
      <c r="J13" s="10">
        <v>-1.25</v>
      </c>
      <c r="K13" s="9" t="str">
        <f t="shared" si="0"/>
        <v>Yes</v>
      </c>
    </row>
    <row r="14" spans="1:11" x14ac:dyDescent="0.2">
      <c r="A14" s="107" t="s">
        <v>13</v>
      </c>
      <c r="B14" s="35" t="s">
        <v>213</v>
      </c>
      <c r="C14" s="36">
        <v>454730</v>
      </c>
      <c r="D14" s="9" t="str">
        <f>IF($B14="N/A","N/A",IF(C14&gt;15,"No",IF(C14&lt;-15,"No","Yes")))</f>
        <v>N/A</v>
      </c>
      <c r="E14" s="36">
        <v>454938</v>
      </c>
      <c r="F14" s="9" t="str">
        <f>IF($B14="N/A","N/A",IF(E14&gt;15,"No",IF(E14&lt;-15,"No","Yes")))</f>
        <v>N/A</v>
      </c>
      <c r="G14" s="36">
        <v>456469</v>
      </c>
      <c r="H14" s="9" t="str">
        <f>IF($B14="N/A","N/A",IF(G14&gt;15,"No",IF(G14&lt;-15,"No","Yes")))</f>
        <v>N/A</v>
      </c>
      <c r="I14" s="10">
        <v>4.5699999999999998E-2</v>
      </c>
      <c r="J14" s="10">
        <v>0.33650000000000002</v>
      </c>
      <c r="K14" s="9" t="str">
        <f t="shared" si="0"/>
        <v>Yes</v>
      </c>
    </row>
    <row r="15" spans="1:11" x14ac:dyDescent="0.2">
      <c r="A15" s="107" t="s">
        <v>440</v>
      </c>
      <c r="B15" s="35" t="s">
        <v>215</v>
      </c>
      <c r="C15" s="8">
        <v>0.42002946800000002</v>
      </c>
      <c r="D15" s="9" t="str">
        <f>IF($B15="N/A","N/A",IF(C15&gt;20,"No",IF(C15&lt;5,"No","Yes")))</f>
        <v>No</v>
      </c>
      <c r="E15" s="8">
        <v>0.33784823429999999</v>
      </c>
      <c r="F15" s="9" t="str">
        <f>IF($B15="N/A","N/A",IF(E15&gt;20,"No",IF(E15&lt;5,"No","Yes")))</f>
        <v>No</v>
      </c>
      <c r="G15" s="8">
        <v>0.28348036780000002</v>
      </c>
      <c r="H15" s="9" t="str">
        <f>IF($B15="N/A","N/A",IF(G15&gt;20,"No",IF(G15&lt;5,"No","Yes")))</f>
        <v>No</v>
      </c>
      <c r="I15" s="10">
        <v>-19.600000000000001</v>
      </c>
      <c r="J15" s="10">
        <v>-16.100000000000001</v>
      </c>
      <c r="K15" s="9" t="str">
        <f t="shared" si="0"/>
        <v>Yes</v>
      </c>
    </row>
    <row r="16" spans="1:11" x14ac:dyDescent="0.2">
      <c r="A16" s="107" t="s">
        <v>441</v>
      </c>
      <c r="B16" s="30" t="s">
        <v>213</v>
      </c>
      <c r="C16" s="8">
        <v>99.579970532000004</v>
      </c>
      <c r="D16" s="9" t="str">
        <f>IF($B16="N/A","N/A",IF(C16&gt;15,"No",IF(C16&lt;-15,"No","Yes")))</f>
        <v>N/A</v>
      </c>
      <c r="E16" s="8">
        <v>99.662151765999994</v>
      </c>
      <c r="F16" s="9" t="str">
        <f>IF($B16="N/A","N/A",IF(E16&gt;15,"No",IF(E16&lt;-15,"No","Yes")))</f>
        <v>N/A</v>
      </c>
      <c r="G16" s="8">
        <v>99.716519632000001</v>
      </c>
      <c r="H16" s="9" t="str">
        <f>IF($B16="N/A","N/A",IF(G16&gt;15,"No",IF(G16&lt;-15,"No","Yes")))</f>
        <v>N/A</v>
      </c>
      <c r="I16" s="10">
        <v>8.2500000000000004E-2</v>
      </c>
      <c r="J16" s="10">
        <v>5.4600000000000003E-2</v>
      </c>
      <c r="K16" s="9" t="str">
        <f t="shared" si="0"/>
        <v>Yes</v>
      </c>
    </row>
    <row r="17" spans="1:11" x14ac:dyDescent="0.2">
      <c r="A17" s="107" t="s">
        <v>442</v>
      </c>
      <c r="B17" s="35" t="s">
        <v>235</v>
      </c>
      <c r="C17" s="8">
        <v>58.603786863000003</v>
      </c>
      <c r="D17" s="9" t="str">
        <f>IF($B17="N/A","N/A",IF(C17&gt;1,"Yes","No"))</f>
        <v>Yes</v>
      </c>
      <c r="E17" s="8">
        <v>57.580153779</v>
      </c>
      <c r="F17" s="9" t="str">
        <f>IF($B17="N/A","N/A",IF(E17&gt;1,"Yes","No"))</f>
        <v>Yes</v>
      </c>
      <c r="G17" s="8">
        <v>48.336031581999997</v>
      </c>
      <c r="H17" s="9" t="str">
        <f>IF($B17="N/A","N/A",IF(G17&gt;1,"Yes","No"))</f>
        <v>Yes</v>
      </c>
      <c r="I17" s="10">
        <v>-1.75</v>
      </c>
      <c r="J17" s="10">
        <v>-16.100000000000001</v>
      </c>
      <c r="K17" s="9" t="str">
        <f t="shared" si="0"/>
        <v>Yes</v>
      </c>
    </row>
    <row r="18" spans="1:11" x14ac:dyDescent="0.2">
      <c r="A18" s="107" t="s">
        <v>859</v>
      </c>
      <c r="B18" s="35" t="s">
        <v>213</v>
      </c>
      <c r="C18" s="108">
        <v>6747.0585764999996</v>
      </c>
      <c r="D18" s="9" t="str">
        <f>IF($B18="N/A","N/A",IF(C18&gt;15,"No",IF(C18&lt;-15,"No","Yes")))</f>
        <v>N/A</v>
      </c>
      <c r="E18" s="108">
        <v>7029.1564281999999</v>
      </c>
      <c r="F18" s="9" t="str">
        <f>IF($B18="N/A","N/A",IF(E18&gt;15,"No",IF(E18&lt;-15,"No","Yes")))</f>
        <v>N/A</v>
      </c>
      <c r="G18" s="108">
        <v>7581.1466060000002</v>
      </c>
      <c r="H18" s="9" t="str">
        <f>IF($B18="N/A","N/A",IF(G18&gt;15,"No",IF(G18&lt;-15,"No","Yes")))</f>
        <v>N/A</v>
      </c>
      <c r="I18" s="10">
        <v>4.181</v>
      </c>
      <c r="J18" s="10">
        <v>7.8529999999999998</v>
      </c>
      <c r="K18" s="9" t="str">
        <f t="shared" si="0"/>
        <v>Yes</v>
      </c>
    </row>
    <row r="19" spans="1:11" x14ac:dyDescent="0.2">
      <c r="A19" s="3" t="s">
        <v>131</v>
      </c>
      <c r="B19" s="35" t="s">
        <v>213</v>
      </c>
      <c r="C19" s="36">
        <v>1802</v>
      </c>
      <c r="D19" s="35" t="s">
        <v>213</v>
      </c>
      <c r="E19" s="36">
        <v>1703</v>
      </c>
      <c r="F19" s="35" t="s">
        <v>213</v>
      </c>
      <c r="G19" s="36">
        <v>1907</v>
      </c>
      <c r="H19" s="9" t="str">
        <f>IF($B19="N/A","N/A",IF(G19&gt;15,"No",IF(G19&lt;-15,"No","Yes")))</f>
        <v>N/A</v>
      </c>
      <c r="I19" s="10">
        <v>-5.49</v>
      </c>
      <c r="J19" s="10">
        <v>11.98</v>
      </c>
      <c r="K19" s="9" t="str">
        <f t="shared" si="0"/>
        <v>Yes</v>
      </c>
    </row>
    <row r="20" spans="1:11" x14ac:dyDescent="0.2">
      <c r="A20" s="3" t="s">
        <v>346</v>
      </c>
      <c r="B20" s="30" t="s">
        <v>213</v>
      </c>
      <c r="C20" s="8">
        <v>0.39627911069999999</v>
      </c>
      <c r="D20" s="35" t="s">
        <v>213</v>
      </c>
      <c r="E20" s="8">
        <v>0.37433672280000002</v>
      </c>
      <c r="F20" s="35" t="s">
        <v>213</v>
      </c>
      <c r="G20" s="8">
        <v>0.41588066600000001</v>
      </c>
      <c r="H20" s="9" t="str">
        <f>IF($B20="N/A","N/A",IF(G20&gt;15,"No",IF(G20&lt;-15,"No","Yes")))</f>
        <v>N/A</v>
      </c>
      <c r="I20" s="10">
        <v>-5.54</v>
      </c>
      <c r="J20" s="10">
        <v>11.1</v>
      </c>
      <c r="K20" s="9" t="str">
        <f t="shared" si="0"/>
        <v>Yes</v>
      </c>
    </row>
    <row r="21" spans="1:11" ht="25.5" x14ac:dyDescent="0.2">
      <c r="A21" s="3" t="s">
        <v>838</v>
      </c>
      <c r="B21" s="35" t="s">
        <v>213</v>
      </c>
      <c r="C21" s="108">
        <v>5898.8118757000002</v>
      </c>
      <c r="D21" s="9" t="str">
        <f>IF($B21="N/A","N/A",IF(C21&gt;60,"No",IF(C21&lt;15,"No","Yes")))</f>
        <v>N/A</v>
      </c>
      <c r="E21" s="108">
        <v>6185.8878450000002</v>
      </c>
      <c r="F21" s="9" t="str">
        <f>IF($B21="N/A","N/A",IF(E21&gt;60,"No",IF(E21&lt;15,"No","Yes")))</f>
        <v>N/A</v>
      </c>
      <c r="G21" s="108">
        <v>4498.9648662999998</v>
      </c>
      <c r="H21" s="9" t="str">
        <f>IF($B21="N/A","N/A",IF(G21&gt;60,"No",IF(G21&lt;15,"No","Yes")))</f>
        <v>N/A</v>
      </c>
      <c r="I21" s="10">
        <v>4.867</v>
      </c>
      <c r="J21" s="10">
        <v>-27.3</v>
      </c>
      <c r="K21" s="9" t="str">
        <f t="shared" si="0"/>
        <v>Yes</v>
      </c>
    </row>
    <row r="22" spans="1:11" x14ac:dyDescent="0.2">
      <c r="A22" s="3" t="s">
        <v>27</v>
      </c>
      <c r="B22" s="35" t="s">
        <v>217</v>
      </c>
      <c r="C22" s="36">
        <v>0</v>
      </c>
      <c r="D22" s="9" t="str">
        <f>IF($B22="N/A","N/A",IF(C22="N/A","N/A",IF(C22=0,"Yes","No")))</f>
        <v>Yes</v>
      </c>
      <c r="E22" s="36">
        <v>11</v>
      </c>
      <c r="F22" s="9" t="str">
        <f>IF($B22="N/A","N/A",IF(E22="N/A","N/A",IF(E22=0,"Yes","No")))</f>
        <v>No</v>
      </c>
      <c r="G22" s="36">
        <v>0</v>
      </c>
      <c r="H22" s="9" t="str">
        <f>IF($B22="N/A","N/A",IF(G22=0,"Yes","No"))</f>
        <v>Yes</v>
      </c>
      <c r="I22" s="10" t="s">
        <v>1745</v>
      </c>
      <c r="J22" s="10">
        <v>-100</v>
      </c>
      <c r="K22" s="9" t="str">
        <f t="shared" si="0"/>
        <v>No</v>
      </c>
    </row>
    <row r="23" spans="1:11" x14ac:dyDescent="0.2">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1745</v>
      </c>
      <c r="J23" s="10" t="s">
        <v>1745</v>
      </c>
      <c r="K23" s="9" t="str">
        <f t="shared" si="0"/>
        <v>N/A</v>
      </c>
    </row>
    <row r="24" spans="1:11" x14ac:dyDescent="0.2">
      <c r="A24" s="3" t="s">
        <v>820</v>
      </c>
      <c r="B24" s="35" t="s">
        <v>217</v>
      </c>
      <c r="C24" s="47">
        <v>0</v>
      </c>
      <c r="D24" s="9" t="str">
        <f t="shared" si="4"/>
        <v>Yes</v>
      </c>
      <c r="E24" s="47">
        <v>0</v>
      </c>
      <c r="F24" s="9" t="str">
        <f t="shared" si="5"/>
        <v>Yes</v>
      </c>
      <c r="G24" s="47">
        <v>0</v>
      </c>
      <c r="H24" s="9" t="str">
        <f t="shared" si="6"/>
        <v>Yes</v>
      </c>
      <c r="I24" s="10" t="s">
        <v>1745</v>
      </c>
      <c r="J24" s="10" t="s">
        <v>1745</v>
      </c>
      <c r="K24" s="9" t="str">
        <f t="shared" si="0"/>
        <v>N/A</v>
      </c>
    </row>
    <row r="25" spans="1:11" x14ac:dyDescent="0.2">
      <c r="A25" s="161" t="s">
        <v>1633</v>
      </c>
      <c r="B25" s="162"/>
      <c r="C25" s="162"/>
      <c r="D25" s="162"/>
      <c r="E25" s="162"/>
      <c r="F25" s="162"/>
      <c r="G25" s="162"/>
      <c r="H25" s="162"/>
      <c r="I25" s="162"/>
      <c r="J25" s="162"/>
      <c r="K25" s="163"/>
    </row>
    <row r="26" spans="1:11" x14ac:dyDescent="0.2">
      <c r="A26" s="156" t="s">
        <v>1631</v>
      </c>
      <c r="B26" s="157"/>
      <c r="C26" s="157"/>
      <c r="D26" s="157"/>
      <c r="E26" s="157"/>
      <c r="F26" s="157"/>
      <c r="G26" s="157"/>
      <c r="H26" s="157"/>
      <c r="I26" s="157"/>
      <c r="J26" s="157"/>
      <c r="K26" s="158"/>
    </row>
    <row r="27" spans="1:11" x14ac:dyDescent="0.2">
      <c r="A27" s="159" t="s">
        <v>1732</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1580</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452820</v>
      </c>
      <c r="D6" s="9" t="str">
        <f>IF($B6="N/A","N/A",IF(C6&gt;15,"No",IF(C6&lt;-15,"No","Yes")))</f>
        <v>N/A</v>
      </c>
      <c r="E6" s="36">
        <v>453401</v>
      </c>
      <c r="F6" s="9" t="str">
        <f>IF($B6="N/A","N/A",IF(E6&gt;15,"No",IF(E6&lt;-15,"No","Yes")))</f>
        <v>N/A</v>
      </c>
      <c r="G6" s="36">
        <v>455175</v>
      </c>
      <c r="H6" s="9" t="str">
        <f>IF($B6="N/A","N/A",IF(G6&gt;15,"No",IF(G6&lt;-15,"No","Yes")))</f>
        <v>N/A</v>
      </c>
      <c r="I6" s="10">
        <v>0.1283</v>
      </c>
      <c r="J6" s="10">
        <v>0.39129999999999998</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ht="25.5" x14ac:dyDescent="0.2">
      <c r="A9" s="89" t="s">
        <v>840</v>
      </c>
      <c r="B9" s="35" t="s">
        <v>236</v>
      </c>
      <c r="C9" s="37">
        <v>178.57286846</v>
      </c>
      <c r="D9" s="9" t="str">
        <f>IF($B9="N/A","N/A",IF(C9&gt;100,"No",IF(C9&lt;50,"No","Yes")))</f>
        <v>No</v>
      </c>
      <c r="E9" s="37">
        <v>174.28035168</v>
      </c>
      <c r="F9" s="9" t="str">
        <f>IF($B9="N/A","N/A",IF(E9&gt;100,"No",IF(E9&lt;50,"No","Yes")))</f>
        <v>No</v>
      </c>
      <c r="G9" s="37">
        <v>177.70083690000001</v>
      </c>
      <c r="H9" s="9" t="str">
        <f>IF($B9="N/A","N/A",IF(G9&gt;100,"No",IF(G9&lt;50,"No","Yes")))</f>
        <v>No</v>
      </c>
      <c r="I9" s="10">
        <v>-2.4</v>
      </c>
      <c r="J9" s="10">
        <v>1.9630000000000001</v>
      </c>
      <c r="K9" s="9" t="str">
        <f t="shared" si="0"/>
        <v>Yes</v>
      </c>
    </row>
    <row r="10" spans="1:11" ht="25.5" x14ac:dyDescent="0.2">
      <c r="A10" s="89" t="s">
        <v>841</v>
      </c>
      <c r="B10" s="35" t="s">
        <v>213</v>
      </c>
      <c r="C10" s="37">
        <v>705.97926431999997</v>
      </c>
      <c r="D10" s="9" t="str">
        <f>IF($B10="N/A","N/A",IF(C10&gt;15,"No",IF(C10&lt;-15,"No","Yes")))</f>
        <v>N/A</v>
      </c>
      <c r="E10" s="37">
        <v>776.44153085000005</v>
      </c>
      <c r="F10" s="9" t="str">
        <f>IF($B10="N/A","N/A",IF(E10&gt;15,"No",IF(E10&lt;-15,"No","Yes")))</f>
        <v>N/A</v>
      </c>
      <c r="G10" s="37">
        <v>881.65404417000002</v>
      </c>
      <c r="H10" s="9" t="str">
        <f>IF($B10="N/A","N/A",IF(G10&gt;15,"No",IF(G10&lt;-15,"No","Yes")))</f>
        <v>N/A</v>
      </c>
      <c r="I10" s="10">
        <v>9.9809999999999999</v>
      </c>
      <c r="J10" s="10">
        <v>13.55</v>
      </c>
      <c r="K10" s="9" t="str">
        <f t="shared" si="0"/>
        <v>Yes</v>
      </c>
    </row>
    <row r="11" spans="1:11" ht="25.5" x14ac:dyDescent="0.2">
      <c r="A11" s="89" t="s">
        <v>842</v>
      </c>
      <c r="B11" s="35" t="s">
        <v>213</v>
      </c>
      <c r="C11" s="37">
        <v>522.88927756999999</v>
      </c>
      <c r="D11" s="9" t="str">
        <f>IF($B11="N/A","N/A",IF(C11&gt;15,"No",IF(C11&lt;-15,"No","Yes")))</f>
        <v>N/A</v>
      </c>
      <c r="E11" s="37">
        <v>474.65613689000003</v>
      </c>
      <c r="F11" s="9" t="str">
        <f>IF($B11="N/A","N/A",IF(E11&gt;15,"No",IF(E11&lt;-15,"No","Yes")))</f>
        <v>N/A</v>
      </c>
      <c r="G11" s="37">
        <v>475.51989415000003</v>
      </c>
      <c r="H11" s="9" t="str">
        <f>IF($B11="N/A","N/A",IF(G11&gt;15,"No",IF(G11&lt;-15,"No","Yes")))</f>
        <v>N/A</v>
      </c>
      <c r="I11" s="10">
        <v>-9.2200000000000006</v>
      </c>
      <c r="J11" s="10">
        <v>0.182</v>
      </c>
      <c r="K11" s="9" t="str">
        <f t="shared" si="0"/>
        <v>Yes</v>
      </c>
    </row>
    <row r="12" spans="1:11" ht="25.5" x14ac:dyDescent="0.2">
      <c r="A12" s="89" t="s">
        <v>843</v>
      </c>
      <c r="B12" s="35" t="s">
        <v>213</v>
      </c>
      <c r="C12" s="37">
        <v>450.98980988</v>
      </c>
      <c r="D12" s="9" t="str">
        <f>IF($B12="N/A","N/A",IF(C12&gt;15,"No",IF(C12&lt;-15,"No","Yes")))</f>
        <v>N/A</v>
      </c>
      <c r="E12" s="37">
        <v>445.92838174000002</v>
      </c>
      <c r="F12" s="9" t="str">
        <f>IF($B12="N/A","N/A",IF(E12&gt;15,"No",IF(E12&lt;-15,"No","Yes")))</f>
        <v>N/A</v>
      </c>
      <c r="G12" s="37">
        <v>449.18895247</v>
      </c>
      <c r="H12" s="9" t="str">
        <f>IF($B12="N/A","N/A",IF(G12&gt;15,"No",IF(G12&lt;-15,"No","Yes")))</f>
        <v>N/A</v>
      </c>
      <c r="I12" s="10">
        <v>-1.1200000000000001</v>
      </c>
      <c r="J12" s="10">
        <v>0.73119999999999996</v>
      </c>
      <c r="K12" s="9" t="str">
        <f t="shared" si="0"/>
        <v>Yes</v>
      </c>
    </row>
    <row r="13" spans="1:11" x14ac:dyDescent="0.2">
      <c r="A13" s="89" t="s">
        <v>652</v>
      </c>
      <c r="B13" s="35" t="s">
        <v>237</v>
      </c>
      <c r="C13" s="8">
        <v>76.852833355000001</v>
      </c>
      <c r="D13" s="9" t="str">
        <f>IF($B13="N/A","N/A",IF(C13&gt;99,"No",IF(C13&lt;75,"No","Yes")))</f>
        <v>Yes</v>
      </c>
      <c r="E13" s="8">
        <v>75.879629731999998</v>
      </c>
      <c r="F13" s="9" t="str">
        <f>IF($B13="N/A","N/A",IF(E13&gt;99,"No",IF(E13&lt;75,"No","Yes")))</f>
        <v>Yes</v>
      </c>
      <c r="G13" s="8">
        <v>74.524743231000002</v>
      </c>
      <c r="H13" s="9" t="str">
        <f>IF($B13="N/A","N/A",IF(G13&gt;99,"No",IF(G13&lt;75,"No","Yes")))</f>
        <v>No</v>
      </c>
      <c r="I13" s="10">
        <v>-1.27</v>
      </c>
      <c r="J13" s="10">
        <v>-1.79</v>
      </c>
      <c r="K13" s="9" t="str">
        <f t="shared" ref="K13:K24" si="1">IF(J13="Div by 0", "N/A", IF(J13="N/A","N/A", IF(J13&gt;30, "No", IF(J13&lt;-30, "No", "Yes"))))</f>
        <v>Yes</v>
      </c>
    </row>
    <row r="14" spans="1:11" x14ac:dyDescent="0.2">
      <c r="A14" s="89" t="s">
        <v>493</v>
      </c>
      <c r="B14" s="35" t="s">
        <v>213</v>
      </c>
      <c r="C14" s="9">
        <v>98.669559344999996</v>
      </c>
      <c r="D14" s="9" t="str">
        <f>IF($B14="N/A","N/A",IF(C14&gt;15,"No",IF(C14&lt;-15,"No","Yes")))</f>
        <v>N/A</v>
      </c>
      <c r="E14" s="9">
        <v>99.294556721999996</v>
      </c>
      <c r="F14" s="9" t="str">
        <f>IF($B14="N/A","N/A",IF(E14&gt;15,"No",IF(E14&lt;-15,"No","Yes")))</f>
        <v>N/A</v>
      </c>
      <c r="G14" s="9">
        <v>99.347322371000004</v>
      </c>
      <c r="H14" s="9" t="str">
        <f>IF($B14="N/A","N/A",IF(G14&gt;15,"No",IF(G14&lt;-15,"No","Yes")))</f>
        <v>N/A</v>
      </c>
      <c r="I14" s="10">
        <v>0.63339999999999996</v>
      </c>
      <c r="J14" s="10">
        <v>5.3100000000000001E-2</v>
      </c>
      <c r="K14" s="9" t="str">
        <f t="shared" si="1"/>
        <v>Yes</v>
      </c>
    </row>
    <row r="15" spans="1:11" x14ac:dyDescent="0.2">
      <c r="A15" s="89" t="s">
        <v>844</v>
      </c>
      <c r="B15" s="35" t="s">
        <v>213</v>
      </c>
      <c r="C15" s="36">
        <v>28.811057881</v>
      </c>
      <c r="D15" s="9" t="str">
        <f>IF($B15="N/A","N/A",IF(C15&gt;15,"No",IF(C15&lt;-15,"No","Yes")))</f>
        <v>N/A</v>
      </c>
      <c r="E15" s="10">
        <v>29.135683173</v>
      </c>
      <c r="F15" s="9" t="str">
        <f>IF($B15="N/A","N/A",IF(E15&gt;15,"No",IF(E15&lt;-15,"No","Yes")))</f>
        <v>N/A</v>
      </c>
      <c r="G15" s="10">
        <v>29.1116782</v>
      </c>
      <c r="H15" s="9" t="str">
        <f>IF($B15="N/A","N/A",IF(G15&gt;15,"No",IF(G15&lt;-15,"No","Yes")))</f>
        <v>N/A</v>
      </c>
      <c r="I15" s="10">
        <v>1.127</v>
      </c>
      <c r="J15" s="10">
        <v>-8.2000000000000003E-2</v>
      </c>
      <c r="K15" s="9" t="str">
        <f t="shared" si="1"/>
        <v>Yes</v>
      </c>
    </row>
    <row r="16" spans="1:11" x14ac:dyDescent="0.2">
      <c r="A16" s="86" t="s">
        <v>653</v>
      </c>
      <c r="B16" s="60" t="s">
        <v>238</v>
      </c>
      <c r="C16" s="9">
        <v>6.7375557617000004</v>
      </c>
      <c r="D16" s="9" t="str">
        <f>IF($B16="N/A","N/A",IF(C16&gt;20,"No",IF(C16&lt;=0,"No","Yes")))</f>
        <v>Yes</v>
      </c>
      <c r="E16" s="9">
        <v>6.3987507746999999</v>
      </c>
      <c r="F16" s="9" t="str">
        <f>IF($B16="N/A","N/A",IF(E16&gt;20,"No",IF(E16&lt;=0,"No","Yes")))</f>
        <v>Yes</v>
      </c>
      <c r="G16" s="9">
        <v>5.8300653594999998</v>
      </c>
      <c r="H16" s="9" t="str">
        <f>IF($B16="N/A","N/A",IF(G16&gt;20,"No",IF(G16&lt;=0,"No","Yes")))</f>
        <v>Yes</v>
      </c>
      <c r="I16" s="10">
        <v>-5.03</v>
      </c>
      <c r="J16" s="10">
        <v>-8.89</v>
      </c>
      <c r="K16" s="9" t="str">
        <f t="shared" si="1"/>
        <v>Yes</v>
      </c>
    </row>
    <row r="17" spans="1:11" x14ac:dyDescent="0.2">
      <c r="A17" s="86" t="s">
        <v>369</v>
      </c>
      <c r="B17" s="35" t="s">
        <v>213</v>
      </c>
      <c r="C17" s="9">
        <v>99.852502540000003</v>
      </c>
      <c r="D17" s="9" t="str">
        <f>IF($B17="N/A","N/A",IF(C17&gt;15,"No",IF(C17&lt;-15,"No","Yes")))</f>
        <v>N/A</v>
      </c>
      <c r="E17" s="9">
        <v>99.955190955000006</v>
      </c>
      <c r="F17" s="9" t="str">
        <f>IF($B17="N/A","N/A",IF(E17&gt;15,"No",IF(E17&lt;-15,"No","Yes")))</f>
        <v>N/A</v>
      </c>
      <c r="G17" s="9">
        <v>99.924633530999998</v>
      </c>
      <c r="H17" s="9" t="str">
        <f>IF($B17="N/A","N/A",IF(G17&gt;15,"No",IF(G17&lt;-15,"No","Yes")))</f>
        <v>N/A</v>
      </c>
      <c r="I17" s="10">
        <v>0.1028</v>
      </c>
      <c r="J17" s="10">
        <v>-3.1E-2</v>
      </c>
      <c r="K17" s="9" t="str">
        <f t="shared" si="1"/>
        <v>Yes</v>
      </c>
    </row>
    <row r="18" spans="1:11" x14ac:dyDescent="0.2">
      <c r="A18" s="86" t="s">
        <v>845</v>
      </c>
      <c r="B18" s="35" t="s">
        <v>213</v>
      </c>
      <c r="C18" s="10">
        <v>29.748686974999998</v>
      </c>
      <c r="D18" s="9" t="str">
        <f>IF($B18="N/A","N/A",IF(C18&gt;15,"No",IF(C18&lt;-15,"No","Yes")))</f>
        <v>N/A</v>
      </c>
      <c r="E18" s="10">
        <v>29.867650608999998</v>
      </c>
      <c r="F18" s="9" t="str">
        <f>IF($B18="N/A","N/A",IF(E18&gt;15,"No",IF(E18&lt;-15,"No","Yes")))</f>
        <v>N/A</v>
      </c>
      <c r="G18" s="10">
        <v>29.592714107999999</v>
      </c>
      <c r="H18" s="9" t="str">
        <f>IF($B18="N/A","N/A",IF(G18&gt;15,"No",IF(G18&lt;-15,"No","Yes")))</f>
        <v>N/A</v>
      </c>
      <c r="I18" s="10">
        <v>0.39989999999999998</v>
      </c>
      <c r="J18" s="10">
        <v>-0.92100000000000004</v>
      </c>
      <c r="K18" s="9" t="str">
        <f t="shared" si="1"/>
        <v>Yes</v>
      </c>
    </row>
    <row r="19" spans="1:11" x14ac:dyDescent="0.2">
      <c r="A19" s="89" t="s">
        <v>654</v>
      </c>
      <c r="B19" s="60" t="s">
        <v>239</v>
      </c>
      <c r="C19" s="9">
        <v>0.36394152200000002</v>
      </c>
      <c r="D19" s="9" t="str">
        <f>IF($B19="N/A","N/A",IF(C19&gt;10,"No",IF(C19&lt;=0,"No","Yes")))</f>
        <v>Yes</v>
      </c>
      <c r="E19" s="9">
        <v>0.21393865470000001</v>
      </c>
      <c r="F19" s="9" t="str">
        <f>IF($B19="N/A","N/A",IF(E19&gt;10,"No",IF(E19&lt;=0,"No","Yes")))</f>
        <v>Yes</v>
      </c>
      <c r="G19" s="9">
        <v>0.1614763552</v>
      </c>
      <c r="H19" s="9" t="str">
        <f>IF($B19="N/A","N/A",IF(G19&gt;10,"No",IF(G19&lt;=0,"No","Yes")))</f>
        <v>Yes</v>
      </c>
      <c r="I19" s="10">
        <v>-41.2</v>
      </c>
      <c r="J19" s="10">
        <v>-24.5</v>
      </c>
      <c r="K19" s="9" t="str">
        <f t="shared" si="1"/>
        <v>Yes</v>
      </c>
    </row>
    <row r="20" spans="1:11" x14ac:dyDescent="0.2">
      <c r="A20" s="89" t="s">
        <v>129</v>
      </c>
      <c r="B20" s="35" t="s">
        <v>213</v>
      </c>
      <c r="C20" s="9">
        <v>100</v>
      </c>
      <c r="D20" s="9" t="str">
        <f>IF($B20="N/A","N/A",IF(C20&gt;15,"No",IF(C20&lt;-15,"No","Yes")))</f>
        <v>N/A</v>
      </c>
      <c r="E20" s="9">
        <v>99.896907216000002</v>
      </c>
      <c r="F20" s="9" t="str">
        <f>IF($B20="N/A","N/A",IF(E20&gt;15,"No",IF(E20&lt;-15,"No","Yes")))</f>
        <v>N/A</v>
      </c>
      <c r="G20" s="9">
        <v>99.727891155999998</v>
      </c>
      <c r="H20" s="9" t="str">
        <f>IF($B20="N/A","N/A",IF(G20&gt;15,"No",IF(G20&lt;-15,"No","Yes")))</f>
        <v>N/A</v>
      </c>
      <c r="I20" s="10">
        <v>-0.10299999999999999</v>
      </c>
      <c r="J20" s="10">
        <v>-0.16900000000000001</v>
      </c>
      <c r="K20" s="9" t="str">
        <f t="shared" si="1"/>
        <v>Yes</v>
      </c>
    </row>
    <row r="21" spans="1:11" x14ac:dyDescent="0.2">
      <c r="A21" s="89" t="s">
        <v>846</v>
      </c>
      <c r="B21" s="35" t="s">
        <v>213</v>
      </c>
      <c r="C21" s="10">
        <v>27.927791262</v>
      </c>
      <c r="D21" s="9" t="str">
        <f>IF($B21="N/A","N/A",IF(C21&gt;15,"No",IF(C21&lt;-15,"No","Yes")))</f>
        <v>N/A</v>
      </c>
      <c r="E21" s="10">
        <v>28.226006192</v>
      </c>
      <c r="F21" s="9" t="str">
        <f>IF($B21="N/A","N/A",IF(E21&gt;15,"No",IF(E21&lt;-15,"No","Yes")))</f>
        <v>N/A</v>
      </c>
      <c r="G21" s="10">
        <v>28.356070940999999</v>
      </c>
      <c r="H21" s="9" t="str">
        <f>IF($B21="N/A","N/A",IF(G21&gt;15,"No",IF(G21&lt;-15,"No","Yes")))</f>
        <v>N/A</v>
      </c>
      <c r="I21" s="10">
        <v>1.0680000000000001</v>
      </c>
      <c r="J21" s="10">
        <v>0.46079999999999999</v>
      </c>
      <c r="K21" s="9" t="str">
        <f t="shared" si="1"/>
        <v>Yes</v>
      </c>
    </row>
    <row r="22" spans="1:11" x14ac:dyDescent="0.2">
      <c r="A22" s="89" t="s">
        <v>1697</v>
      </c>
      <c r="B22" s="60" t="s">
        <v>224</v>
      </c>
      <c r="C22" s="9">
        <v>16.045669361000002</v>
      </c>
      <c r="D22" s="9" t="str">
        <f>IF($B22="N/A","N/A",IF(C22&gt;5,"No",IF(C22&lt;=0,"No","Yes")))</f>
        <v>No</v>
      </c>
      <c r="E22" s="9">
        <v>17.507680838999999</v>
      </c>
      <c r="F22" s="9" t="str">
        <f>IF($B22="N/A","N/A",IF(E22&gt;5,"No",IF(E22&lt;=0,"No","Yes")))</f>
        <v>No</v>
      </c>
      <c r="G22" s="9">
        <v>19.483715055000001</v>
      </c>
      <c r="H22" s="9" t="str">
        <f>IF($B22="N/A","N/A",IF(G22&gt;5,"No",IF(G22&lt;=0,"No","Yes")))</f>
        <v>No</v>
      </c>
      <c r="I22" s="10">
        <v>9.1120000000000001</v>
      </c>
      <c r="J22" s="10">
        <v>11.29</v>
      </c>
      <c r="K22" s="9" t="str">
        <f t="shared" si="1"/>
        <v>Yes</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847</v>
      </c>
      <c r="B24" s="35" t="s">
        <v>213</v>
      </c>
      <c r="C24" s="10">
        <v>2.8457843596000001</v>
      </c>
      <c r="D24" s="9" t="str">
        <f>IF($B24="N/A","N/A",IF(C24&gt;15,"No",IF(C24&lt;-15,"No","Yes")))</f>
        <v>N/A</v>
      </c>
      <c r="E24" s="10">
        <v>2.5378810783999999</v>
      </c>
      <c r="F24" s="9" t="str">
        <f>IF($B24="N/A","N/A",IF(E24&gt;15,"No",IF(E24&lt;-15,"No","Yes")))</f>
        <v>N/A</v>
      </c>
      <c r="G24" s="10">
        <v>2.3469245080999999</v>
      </c>
      <c r="H24" s="9" t="str">
        <f>IF($B24="N/A","N/A",IF(G24&gt;15,"No",IF(G24&lt;-15,"No","Yes")))</f>
        <v>N/A</v>
      </c>
      <c r="I24" s="10">
        <v>-10.8</v>
      </c>
      <c r="J24" s="10">
        <v>-7.52</v>
      </c>
      <c r="K24" s="9" t="str">
        <f t="shared" si="1"/>
        <v>Yes</v>
      </c>
    </row>
    <row r="25" spans="1:11" x14ac:dyDescent="0.2">
      <c r="A25" s="89" t="s">
        <v>15</v>
      </c>
      <c r="B25" s="35" t="s">
        <v>240</v>
      </c>
      <c r="C25" s="9">
        <v>3.0961529967999999</v>
      </c>
      <c r="D25" s="9" t="str">
        <f>IF($B25="N/A","N/A",IF(C25&gt;20,"No",IF(C25&lt;1,"No","Yes")))</f>
        <v>Yes</v>
      </c>
      <c r="E25" s="9">
        <v>0.73555197279999995</v>
      </c>
      <c r="F25" s="9" t="str">
        <f>IF($B25="N/A","N/A",IF(E25&gt;20,"No",IF(E25&lt;1,"No","Yes")))</f>
        <v>No</v>
      </c>
      <c r="G25" s="9">
        <v>0.6415115066</v>
      </c>
      <c r="H25" s="9" t="str">
        <f>IF($B25="N/A","N/A",IF(G25&gt;20,"No",IF(G25&lt;1,"No","Yes")))</f>
        <v>No</v>
      </c>
      <c r="I25" s="10">
        <v>-76.2</v>
      </c>
      <c r="J25" s="10">
        <v>-12.8</v>
      </c>
      <c r="K25" s="9" t="str">
        <f t="shared" ref="K25:K34" si="2">IF(J25="Div by 0", "N/A", IF(J25="N/A","N/A", IF(J25&gt;30, "No", IF(J25&lt;-30, "No", "Yes"))))</f>
        <v>Yes</v>
      </c>
    </row>
    <row r="26" spans="1:11" x14ac:dyDescent="0.2">
      <c r="A26" s="89" t="s">
        <v>159</v>
      </c>
      <c r="B26" s="35" t="s">
        <v>214</v>
      </c>
      <c r="C26" s="9">
        <v>84.365089881000003</v>
      </c>
      <c r="D26" s="9" t="str">
        <f>IF($B26="N/A","N/A",IF(C26&gt;100,"No",IF(C26&lt;95,"No","Yes")))</f>
        <v>No</v>
      </c>
      <c r="E26" s="9">
        <v>82.837929337999995</v>
      </c>
      <c r="F26" s="9" t="str">
        <f>IF($B26="N/A","N/A",IF(E26&gt;100,"No",IF(E26&lt;95,"No","Yes")))</f>
        <v>No</v>
      </c>
      <c r="G26" s="9">
        <v>80.832207393000004</v>
      </c>
      <c r="H26" s="9" t="str">
        <f>IF($B26="N/A","N/A",IF(G26&gt;100,"No",IF(G26&lt;95,"No","Yes")))</f>
        <v>No</v>
      </c>
      <c r="I26" s="10">
        <v>-1.81</v>
      </c>
      <c r="J26" s="10">
        <v>-2.42</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848</v>
      </c>
      <c r="B28" s="35" t="s">
        <v>226</v>
      </c>
      <c r="C28" s="9">
        <v>9.4494501125999992</v>
      </c>
      <c r="D28" s="9" t="str">
        <f>IF($B28="N/A","N/A",IF(C28&gt;30,"No",IF(C28&lt;5,"No","Yes")))</f>
        <v>Yes</v>
      </c>
      <c r="E28" s="9">
        <v>8.6347405498000001</v>
      </c>
      <c r="F28" s="9" t="str">
        <f>IF($B28="N/A","N/A",IF(E28&gt;30,"No",IF(E28&lt;5,"No","Yes")))</f>
        <v>Yes</v>
      </c>
      <c r="G28" s="9">
        <v>8.1100675564000007</v>
      </c>
      <c r="H28" s="9" t="str">
        <f>IF($B28="N/A","N/A",IF(G28&gt;30,"No",IF(G28&lt;5,"No","Yes")))</f>
        <v>Yes</v>
      </c>
      <c r="I28" s="10">
        <v>-8.6199999999999992</v>
      </c>
      <c r="J28" s="10">
        <v>-6.08</v>
      </c>
      <c r="K28" s="9" t="str">
        <f t="shared" si="2"/>
        <v>Yes</v>
      </c>
    </row>
    <row r="29" spans="1:11" x14ac:dyDescent="0.2">
      <c r="A29" s="89" t="s">
        <v>849</v>
      </c>
      <c r="B29" s="35" t="s">
        <v>227</v>
      </c>
      <c r="C29" s="9">
        <v>50.552316593999997</v>
      </c>
      <c r="D29" s="9" t="str">
        <f>IF($B29="N/A","N/A",IF(C29&gt;75,"No",IF(C29&lt;15,"No","Yes")))</f>
        <v>Yes</v>
      </c>
      <c r="E29" s="9">
        <v>48.247136640999997</v>
      </c>
      <c r="F29" s="9" t="str">
        <f>IF($B29="N/A","N/A",IF(E29&gt;75,"No",IF(E29&lt;15,"No","Yes")))</f>
        <v>Yes</v>
      </c>
      <c r="G29" s="9">
        <v>45.578074366999999</v>
      </c>
      <c r="H29" s="9" t="str">
        <f>IF($B29="N/A","N/A",IF(G29&gt;75,"No",IF(G29&lt;15,"No","Yes")))</f>
        <v>Yes</v>
      </c>
      <c r="I29" s="10">
        <v>-4.5599999999999996</v>
      </c>
      <c r="J29" s="10">
        <v>-5.53</v>
      </c>
      <c r="K29" s="9" t="str">
        <f t="shared" si="2"/>
        <v>Yes</v>
      </c>
    </row>
    <row r="30" spans="1:11" x14ac:dyDescent="0.2">
      <c r="A30" s="89" t="s">
        <v>850</v>
      </c>
      <c r="B30" s="35" t="s">
        <v>228</v>
      </c>
      <c r="C30" s="9">
        <v>39.998233294000002</v>
      </c>
      <c r="D30" s="9" t="str">
        <f>IF($B30="N/A","N/A",IF(C30&gt;70,"No",IF(C30&lt;25,"No","Yes")))</f>
        <v>Yes</v>
      </c>
      <c r="E30" s="9">
        <v>43.118122810000003</v>
      </c>
      <c r="F30" s="9" t="str">
        <f>IF($B30="N/A","N/A",IF(E30&gt;70,"No",IF(E30&lt;25,"No","Yes")))</f>
        <v>Yes</v>
      </c>
      <c r="G30" s="9">
        <v>46.311858076999997</v>
      </c>
      <c r="H30" s="9" t="str">
        <f>IF($B30="N/A","N/A",IF(G30&gt;70,"No",IF(G30&lt;25,"No","Yes")))</f>
        <v>Yes</v>
      </c>
      <c r="I30" s="10">
        <v>7.8</v>
      </c>
      <c r="J30" s="10">
        <v>7.407</v>
      </c>
      <c r="K30" s="9" t="str">
        <f t="shared" si="2"/>
        <v>Yes</v>
      </c>
    </row>
    <row r="31" spans="1:11" x14ac:dyDescent="0.2">
      <c r="A31" s="89" t="s">
        <v>160</v>
      </c>
      <c r="B31" s="35" t="s">
        <v>214</v>
      </c>
      <c r="C31" s="9">
        <v>84.230599354999995</v>
      </c>
      <c r="D31" s="9" t="str">
        <f>IF($B31="N/A","N/A",IF(C31&gt;100,"No",IF(C31&lt;95,"No","Yes")))</f>
        <v>No</v>
      </c>
      <c r="E31" s="9">
        <v>82.757206093999997</v>
      </c>
      <c r="F31" s="9" t="str">
        <f>IF($B31="N/A","N/A",IF(E31&gt;100,"No",IF(E31&lt;95,"No","Yes")))</f>
        <v>No</v>
      </c>
      <c r="G31" s="9">
        <v>80.791783379999998</v>
      </c>
      <c r="H31" s="9" t="str">
        <f>IF($B31="N/A","N/A",IF(G31&gt;100,"No",IF(G31&lt;95,"No","Yes")))</f>
        <v>No</v>
      </c>
      <c r="I31" s="10">
        <v>-1.75</v>
      </c>
      <c r="J31" s="10">
        <v>-2.37</v>
      </c>
      <c r="K31" s="9" t="str">
        <f t="shared" si="2"/>
        <v>Yes</v>
      </c>
    </row>
    <row r="32" spans="1:11" x14ac:dyDescent="0.2">
      <c r="A32" s="29" t="s">
        <v>372</v>
      </c>
      <c r="B32" s="35" t="s">
        <v>241</v>
      </c>
      <c r="C32" s="9">
        <v>0.68967801780000004</v>
      </c>
      <c r="D32" s="9" t="str">
        <f>IF($B32="N/A","N/A",IF(C32&gt;5,"No",IF(C32&lt;1,"No","Yes")))</f>
        <v>No</v>
      </c>
      <c r="E32" s="9">
        <v>0.59064713130000002</v>
      </c>
      <c r="F32" s="9" t="str">
        <f>IF($B32="N/A","N/A",IF(E32&gt;5,"No",IF(E32&lt;1,"No","Yes")))</f>
        <v>No</v>
      </c>
      <c r="G32" s="9">
        <v>0.52331520840000001</v>
      </c>
      <c r="H32" s="9" t="str">
        <f>IF($B32="N/A","N/A",IF(G32&gt;5,"No",IF(G32&lt;1,"No","Yes")))</f>
        <v>No</v>
      </c>
      <c r="I32" s="10">
        <v>-14.4</v>
      </c>
      <c r="J32" s="10">
        <v>-11.4</v>
      </c>
      <c r="K32" s="9" t="str">
        <f t="shared" si="2"/>
        <v>Yes</v>
      </c>
    </row>
    <row r="33" spans="1:11" x14ac:dyDescent="0.2">
      <c r="A33" s="29" t="s">
        <v>374</v>
      </c>
      <c r="B33" s="35" t="s">
        <v>242</v>
      </c>
      <c r="C33" s="9">
        <v>82.710790158999998</v>
      </c>
      <c r="D33" s="9" t="str">
        <f>IF($B33="N/A","N/A",IF(C33&gt;98,"No",IF(C33&lt;8,"No","Yes")))</f>
        <v>Yes</v>
      </c>
      <c r="E33" s="9">
        <v>81.399026469000006</v>
      </c>
      <c r="F33" s="9" t="str">
        <f>IF($B33="N/A","N/A",IF(E33&gt;98,"No",IF(E33&lt;8,"No","Yes")))</f>
        <v>Yes</v>
      </c>
      <c r="G33" s="9">
        <v>79.537101114999999</v>
      </c>
      <c r="H33" s="9" t="str">
        <f>IF($B33="N/A","N/A",IF(G33&gt;98,"No",IF(G33&lt;8,"No","Yes")))</f>
        <v>Yes</v>
      </c>
      <c r="I33" s="10">
        <v>-1.59</v>
      </c>
      <c r="J33" s="10">
        <v>-2.29</v>
      </c>
      <c r="K33" s="9" t="str">
        <f t="shared" si="2"/>
        <v>Yes</v>
      </c>
    </row>
    <row r="34" spans="1:11" x14ac:dyDescent="0.2">
      <c r="A34" s="29" t="s">
        <v>375</v>
      </c>
      <c r="B34" s="60" t="s">
        <v>224</v>
      </c>
      <c r="C34" s="9">
        <v>0.56821695149999996</v>
      </c>
      <c r="D34" s="9" t="str">
        <f>IF($B34="N/A","N/A",IF(C34&gt;5,"No",IF(C34&lt;=0,"No","Yes")))</f>
        <v>Yes</v>
      </c>
      <c r="E34" s="9">
        <v>0.49227946119999999</v>
      </c>
      <c r="F34" s="9" t="str">
        <f>IF($B34="N/A","N/A",IF(E34&gt;5,"No",IF(E34&lt;=0,"No","Yes")))</f>
        <v>Yes</v>
      </c>
      <c r="G34" s="9">
        <v>0.4809139342</v>
      </c>
      <c r="H34" s="9" t="str">
        <f>IF($B34="N/A","N/A",IF(G34&gt;5,"No",IF(G34&lt;=0,"No","Yes")))</f>
        <v>Yes</v>
      </c>
      <c r="I34" s="10">
        <v>-13.4</v>
      </c>
      <c r="J34" s="10">
        <v>-2.31</v>
      </c>
      <c r="K34" s="9" t="str">
        <f t="shared" si="2"/>
        <v>Yes</v>
      </c>
    </row>
    <row r="35" spans="1:11" ht="12" customHeight="1" x14ac:dyDescent="0.2">
      <c r="A35" s="161" t="s">
        <v>1633</v>
      </c>
      <c r="B35" s="162"/>
      <c r="C35" s="162"/>
      <c r="D35" s="162"/>
      <c r="E35" s="162"/>
      <c r="F35" s="162"/>
      <c r="G35" s="162"/>
      <c r="H35" s="162"/>
      <c r="I35" s="162"/>
      <c r="J35" s="162"/>
      <c r="K35" s="163"/>
    </row>
    <row r="36" spans="1:11" x14ac:dyDescent="0.2">
      <c r="A36" s="156" t="s">
        <v>1631</v>
      </c>
      <c r="B36" s="157"/>
      <c r="C36" s="157"/>
      <c r="D36" s="157"/>
      <c r="E36" s="157"/>
      <c r="F36" s="157"/>
      <c r="G36" s="157"/>
      <c r="H36" s="157"/>
      <c r="I36" s="157"/>
      <c r="J36" s="157"/>
      <c r="K36" s="158"/>
    </row>
    <row r="37" spans="1:11" x14ac:dyDescent="0.2">
      <c r="A37" s="159" t="s">
        <v>1732</v>
      </c>
      <c r="B37" s="159"/>
      <c r="C37" s="159"/>
      <c r="D37" s="159"/>
      <c r="E37" s="159"/>
      <c r="F37" s="159"/>
      <c r="G37" s="159"/>
      <c r="H37" s="159"/>
      <c r="I37" s="159"/>
      <c r="J37" s="159"/>
      <c r="K37" s="160"/>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1728</v>
      </c>
      <c r="B1" s="148"/>
      <c r="C1" s="148"/>
      <c r="D1" s="148"/>
      <c r="E1" s="148"/>
      <c r="F1" s="148"/>
      <c r="G1" s="148"/>
      <c r="H1" s="148"/>
      <c r="I1" s="148"/>
      <c r="J1" s="148"/>
      <c r="K1" s="149"/>
    </row>
    <row r="2" spans="1:11" x14ac:dyDescent="0.2">
      <c r="A2" s="153" t="s">
        <v>1581</v>
      </c>
      <c r="B2" s="154"/>
      <c r="C2" s="154"/>
      <c r="D2" s="154"/>
      <c r="E2" s="154"/>
      <c r="F2" s="154"/>
      <c r="G2" s="154"/>
      <c r="H2" s="154"/>
      <c r="I2" s="154"/>
      <c r="J2" s="154"/>
      <c r="K2" s="155"/>
    </row>
    <row r="3" spans="1:11" x14ac:dyDescent="0.2">
      <c r="A3" s="153" t="s">
        <v>1744</v>
      </c>
      <c r="B3" s="154"/>
      <c r="C3" s="154"/>
      <c r="D3" s="154"/>
      <c r="E3" s="154"/>
      <c r="F3" s="154"/>
      <c r="G3" s="154"/>
      <c r="H3" s="154"/>
      <c r="I3" s="154"/>
      <c r="J3" s="154"/>
      <c r="K3" s="155"/>
    </row>
    <row r="4" spans="1:11" x14ac:dyDescent="0.2">
      <c r="A4" s="150" t="s">
        <v>648</v>
      </c>
      <c r="B4" s="151"/>
      <c r="C4" s="151"/>
      <c r="D4" s="151"/>
      <c r="E4" s="151"/>
      <c r="F4" s="151"/>
      <c r="G4" s="151"/>
      <c r="H4" s="151"/>
      <c r="I4" s="151"/>
      <c r="J4" s="151"/>
      <c r="K4" s="152"/>
    </row>
    <row r="5" spans="1:11" s="25" customFormat="1" ht="51" x14ac:dyDescent="0.2">
      <c r="A5" s="22" t="s">
        <v>11</v>
      </c>
      <c r="B5" s="23" t="s">
        <v>212</v>
      </c>
      <c r="C5" s="23" t="s">
        <v>649</v>
      </c>
      <c r="D5" s="23" t="s">
        <v>1724</v>
      </c>
      <c r="E5" s="23" t="s">
        <v>1694</v>
      </c>
      <c r="F5" s="23" t="s">
        <v>1721</v>
      </c>
      <c r="G5" s="23" t="s">
        <v>1718</v>
      </c>
      <c r="H5" s="23" t="s">
        <v>1719</v>
      </c>
      <c r="I5" s="24" t="s">
        <v>1725</v>
      </c>
      <c r="J5" s="24" t="s">
        <v>1722</v>
      </c>
      <c r="K5" s="23" t="s">
        <v>650</v>
      </c>
    </row>
    <row r="6" spans="1:11" x14ac:dyDescent="0.2">
      <c r="A6" s="89" t="s">
        <v>12</v>
      </c>
      <c r="B6" s="35" t="s">
        <v>213</v>
      </c>
      <c r="C6" s="36">
        <v>1910</v>
      </c>
      <c r="D6" s="9" t="str">
        <f>IF($B6="N/A","N/A",IF(C6&gt;15,"No",IF(C6&lt;-15,"No","Yes")))</f>
        <v>N/A</v>
      </c>
      <c r="E6" s="36">
        <v>1537</v>
      </c>
      <c r="F6" s="9" t="str">
        <f>IF($B6="N/A","N/A",IF(E6&gt;15,"No",IF(E6&lt;-15,"No","Yes")))</f>
        <v>N/A</v>
      </c>
      <c r="G6" s="36">
        <v>1294</v>
      </c>
      <c r="H6" s="9" t="str">
        <f>IF($B6="N/A","N/A",IF(G6&gt;15,"No",IF(G6&lt;-15,"No","Yes")))</f>
        <v>N/A</v>
      </c>
      <c r="I6" s="10">
        <v>-19.5</v>
      </c>
      <c r="J6" s="10">
        <v>-15.8</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89" t="s">
        <v>851</v>
      </c>
      <c r="B9" s="35" t="s">
        <v>213</v>
      </c>
      <c r="C9" s="37">
        <v>762.09319372000004</v>
      </c>
      <c r="D9" s="9" t="str">
        <f>IF($B9="N/A","N/A",IF(C9&gt;15,"No",IF(C9&lt;-15,"No","Yes")))</f>
        <v>N/A</v>
      </c>
      <c r="E9" s="37">
        <v>789.14118412000005</v>
      </c>
      <c r="F9" s="9" t="str">
        <f>IF($B9="N/A","N/A",IF(E9&gt;15,"No",IF(E9&lt;-15,"No","Yes")))</f>
        <v>N/A</v>
      </c>
      <c r="G9" s="37">
        <v>769.23647603999996</v>
      </c>
      <c r="H9" s="9" t="str">
        <f>IF($B9="N/A","N/A",IF(G9&gt;15,"No",IF(G9&lt;-15,"No","Yes")))</f>
        <v>N/A</v>
      </c>
      <c r="I9" s="10">
        <v>3.5489999999999999</v>
      </c>
      <c r="J9" s="10">
        <v>-2.52</v>
      </c>
      <c r="K9" s="9" t="str">
        <f t="shared" si="0"/>
        <v>Yes</v>
      </c>
    </row>
    <row r="10" spans="1:11" x14ac:dyDescent="0.2">
      <c r="A10" s="89" t="s">
        <v>652</v>
      </c>
      <c r="B10" s="35" t="s">
        <v>237</v>
      </c>
      <c r="C10" s="8">
        <v>95.235602094000001</v>
      </c>
      <c r="D10" s="9" t="str">
        <f>IF($B10="N/A","N/A",IF(C10&gt;99,"No",IF(C10&lt;75,"No","Yes")))</f>
        <v>Yes</v>
      </c>
      <c r="E10" s="8">
        <v>95.380611580999997</v>
      </c>
      <c r="F10" s="9" t="str">
        <f>IF($B10="N/A","N/A",IF(E10&gt;99,"No",IF(E10&lt;75,"No","Yes")))</f>
        <v>Yes</v>
      </c>
      <c r="G10" s="8">
        <v>94.049459041999995</v>
      </c>
      <c r="H10" s="9" t="str">
        <f>IF($B10="N/A","N/A",IF(G10&gt;99,"No",IF(G10&lt;75,"No","Yes")))</f>
        <v>Yes</v>
      </c>
      <c r="I10" s="10">
        <v>0.15229999999999999</v>
      </c>
      <c r="J10" s="10">
        <v>-1.4</v>
      </c>
      <c r="K10" s="9" t="str">
        <f t="shared" si="0"/>
        <v>Yes</v>
      </c>
    </row>
    <row r="11" spans="1:11" x14ac:dyDescent="0.2">
      <c r="A11" s="86" t="s">
        <v>653</v>
      </c>
      <c r="B11" s="60" t="s">
        <v>238</v>
      </c>
      <c r="C11" s="9">
        <v>0</v>
      </c>
      <c r="D11" s="9" t="str">
        <f>IF($B11="N/A","N/A",IF(C11&gt;20,"No",IF(C11&lt;=0,"No","Yes")))</f>
        <v>No</v>
      </c>
      <c r="E11" s="9">
        <v>0</v>
      </c>
      <c r="F11" s="9" t="str">
        <f>IF($B11="N/A","N/A",IF(E11&gt;20,"No",IF(E11&lt;=0,"No","Yes")))</f>
        <v>No</v>
      </c>
      <c r="G11" s="9">
        <v>0</v>
      </c>
      <c r="H11" s="9" t="str">
        <f>IF($B11="N/A","N/A",IF(G11&gt;20,"No",IF(G11&lt;=0,"No","Yes")))</f>
        <v>No</v>
      </c>
      <c r="I11" s="10" t="s">
        <v>1745</v>
      </c>
      <c r="J11" s="10" t="s">
        <v>1745</v>
      </c>
      <c r="K11" s="9" t="str">
        <f t="shared" si="0"/>
        <v>N/A</v>
      </c>
    </row>
    <row r="12" spans="1:11" x14ac:dyDescent="0.2">
      <c r="A12" s="89" t="s">
        <v>654</v>
      </c>
      <c r="B12" s="60" t="s">
        <v>239</v>
      </c>
      <c r="C12" s="9">
        <v>4.554973822</v>
      </c>
      <c r="D12" s="9" t="str">
        <f>IF($B12="N/A","N/A",IF(C12&gt;10,"No",IF(C12&lt;=0,"No","Yes")))</f>
        <v>Yes</v>
      </c>
      <c r="E12" s="9">
        <v>4.4242029927999997</v>
      </c>
      <c r="F12" s="9" t="str">
        <f>IF($B12="N/A","N/A",IF(E12&gt;10,"No",IF(E12&lt;=0,"No","Yes")))</f>
        <v>Yes</v>
      </c>
      <c r="G12" s="9">
        <v>5.7187017001999996</v>
      </c>
      <c r="H12" s="9" t="str">
        <f>IF($B12="N/A","N/A",IF(G12&gt;10,"No",IF(G12&lt;=0,"No","Yes")))</f>
        <v>Yes</v>
      </c>
      <c r="I12" s="10">
        <v>-2.87</v>
      </c>
      <c r="J12" s="10">
        <v>29.26</v>
      </c>
      <c r="K12" s="9" t="str">
        <f t="shared" si="0"/>
        <v>Yes</v>
      </c>
    </row>
    <row r="13" spans="1:11" x14ac:dyDescent="0.2">
      <c r="A13" s="89" t="s">
        <v>655</v>
      </c>
      <c r="B13" s="60" t="s">
        <v>224</v>
      </c>
      <c r="C13" s="9">
        <v>0.20942408379999999</v>
      </c>
      <c r="D13" s="9" t="str">
        <f>IF($B13="N/A","N/A",IF(C13&gt;5,"No",IF(C13&lt;=0,"No","Yes")))</f>
        <v>Yes</v>
      </c>
      <c r="E13" s="9">
        <v>0.19518542620000001</v>
      </c>
      <c r="F13" s="9" t="str">
        <f>IF($B13="N/A","N/A",IF(E13&gt;5,"No",IF(E13&lt;=0,"No","Yes")))</f>
        <v>Yes</v>
      </c>
      <c r="G13" s="9">
        <v>0.2318392581</v>
      </c>
      <c r="H13" s="9" t="str">
        <f>IF($B13="N/A","N/A",IF(G13&gt;5,"No",IF(G13&lt;=0,"No","Yes")))</f>
        <v>Yes</v>
      </c>
      <c r="I13" s="10">
        <v>-6.8</v>
      </c>
      <c r="J13" s="10">
        <v>18.78</v>
      </c>
      <c r="K13" s="9" t="str">
        <f t="shared" si="0"/>
        <v>Yes</v>
      </c>
    </row>
    <row r="14" spans="1:11" x14ac:dyDescent="0.2">
      <c r="A14" s="89" t="s">
        <v>159</v>
      </c>
      <c r="B14" s="35" t="s">
        <v>214</v>
      </c>
      <c r="C14" s="9">
        <v>99.633507852999998</v>
      </c>
      <c r="D14" s="9" t="str">
        <f>IF($B14="N/A","N/A",IF(C14&gt;100,"No",IF(C14&lt;95,"No","Yes")))</f>
        <v>Yes</v>
      </c>
      <c r="E14" s="9">
        <v>99.739752765000006</v>
      </c>
      <c r="F14" s="9" t="str">
        <f>IF($B14="N/A","N/A",IF(E14&gt;100,"No",IF(E14&lt;95,"No","Yes")))</f>
        <v>Yes</v>
      </c>
      <c r="G14" s="9">
        <v>99.690880988999993</v>
      </c>
      <c r="H14" s="9" t="str">
        <f>IF($B14="N/A","N/A",IF(G14&gt;100,"No",IF(G14&lt;95,"No","Yes")))</f>
        <v>Yes</v>
      </c>
      <c r="I14" s="10">
        <v>0.1066</v>
      </c>
      <c r="J14" s="10">
        <v>-4.9000000000000002E-2</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848</v>
      </c>
      <c r="B16" s="35" t="s">
        <v>226</v>
      </c>
      <c r="C16" s="9">
        <v>10.418848168</v>
      </c>
      <c r="D16" s="9" t="str">
        <f>IF($B16="N/A","N/A",IF(C16&gt;30,"No",IF(C16&lt;5,"No","Yes")))</f>
        <v>Yes</v>
      </c>
      <c r="E16" s="9">
        <v>7.8724788548999998</v>
      </c>
      <c r="F16" s="9" t="str">
        <f>IF($B16="N/A","N/A",IF(E16&gt;30,"No",IF(E16&lt;5,"No","Yes")))</f>
        <v>Yes</v>
      </c>
      <c r="G16" s="9">
        <v>8.2689335394000008</v>
      </c>
      <c r="H16" s="9" t="str">
        <f>IF($B16="N/A","N/A",IF(G16&gt;30,"No",IF(G16&lt;5,"No","Yes")))</f>
        <v>Yes</v>
      </c>
      <c r="I16" s="10">
        <v>-24.4</v>
      </c>
      <c r="J16" s="10">
        <v>5.0359999999999996</v>
      </c>
      <c r="K16" s="9" t="str">
        <f t="shared" si="0"/>
        <v>Yes</v>
      </c>
    </row>
    <row r="17" spans="1:11" x14ac:dyDescent="0.2">
      <c r="A17" s="89" t="s">
        <v>849</v>
      </c>
      <c r="B17" s="35" t="s">
        <v>227</v>
      </c>
      <c r="C17" s="9">
        <v>53.403141361000003</v>
      </c>
      <c r="D17" s="9" t="str">
        <f>IF($B17="N/A","N/A",IF(C17&gt;75,"No",IF(C17&lt;15,"No","Yes")))</f>
        <v>Yes</v>
      </c>
      <c r="E17" s="9">
        <v>55.302537411000003</v>
      </c>
      <c r="F17" s="9" t="str">
        <f>IF($B17="N/A","N/A",IF(E17&gt;75,"No",IF(E17&lt;15,"No","Yes")))</f>
        <v>Yes</v>
      </c>
      <c r="G17" s="9">
        <v>53.941267388</v>
      </c>
      <c r="H17" s="9" t="str">
        <f>IF($B17="N/A","N/A",IF(G17&gt;75,"No",IF(G17&lt;15,"No","Yes")))</f>
        <v>Yes</v>
      </c>
      <c r="I17" s="10">
        <v>3.5569999999999999</v>
      </c>
      <c r="J17" s="10">
        <v>-2.46</v>
      </c>
      <c r="K17" s="9" t="str">
        <f t="shared" si="0"/>
        <v>Yes</v>
      </c>
    </row>
    <row r="18" spans="1:11" x14ac:dyDescent="0.2">
      <c r="A18" s="89" t="s">
        <v>850</v>
      </c>
      <c r="B18" s="35" t="s">
        <v>228</v>
      </c>
      <c r="C18" s="9">
        <v>36.178010471</v>
      </c>
      <c r="D18" s="9" t="str">
        <f>IF($B18="N/A","N/A",IF(C18&gt;70,"No",IF(C18&lt;25,"No","Yes")))</f>
        <v>Yes</v>
      </c>
      <c r="E18" s="9">
        <v>36.824983735000004</v>
      </c>
      <c r="F18" s="9" t="str">
        <f>IF($B18="N/A","N/A",IF(E18&gt;70,"No",IF(E18&lt;25,"No","Yes")))</f>
        <v>Yes</v>
      </c>
      <c r="G18" s="9">
        <v>37.789799072999998</v>
      </c>
      <c r="H18" s="9" t="str">
        <f>IF($B18="N/A","N/A",IF(G18&gt;70,"No",IF(G18&lt;25,"No","Yes")))</f>
        <v>Yes</v>
      </c>
      <c r="I18" s="10">
        <v>1.788</v>
      </c>
      <c r="J18" s="10">
        <v>2.62</v>
      </c>
      <c r="K18" s="9" t="str">
        <f t="shared" si="0"/>
        <v>Yes</v>
      </c>
    </row>
    <row r="19" spans="1:11" x14ac:dyDescent="0.2">
      <c r="A19" s="89" t="s">
        <v>160</v>
      </c>
      <c r="B19" s="35"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
      <c r="A20" s="29" t="s">
        <v>372</v>
      </c>
      <c r="B20" s="35" t="s">
        <v>241</v>
      </c>
      <c r="C20" s="9">
        <v>1.3612565445</v>
      </c>
      <c r="D20" s="9" t="str">
        <f>IF($B20="N/A","N/A",IF(C20&gt;5,"No",IF(C20&lt;1,"No","Yes")))</f>
        <v>Yes</v>
      </c>
      <c r="E20" s="9">
        <v>1.4964216004999999</v>
      </c>
      <c r="F20" s="9" t="str">
        <f>IF($B20="N/A","N/A",IF(E20&gt;5,"No",IF(E20&lt;1,"No","Yes")))</f>
        <v>Yes</v>
      </c>
      <c r="G20" s="9">
        <v>4.0185471406</v>
      </c>
      <c r="H20" s="9" t="str">
        <f>IF($B20="N/A","N/A",IF(G20&gt;5,"No",IF(G20&lt;1,"No","Yes")))</f>
        <v>Yes</v>
      </c>
      <c r="I20" s="10">
        <v>9.9290000000000003</v>
      </c>
      <c r="J20" s="10">
        <v>168.5</v>
      </c>
      <c r="K20" s="9" t="str">
        <f t="shared" si="0"/>
        <v>No</v>
      </c>
    </row>
    <row r="21" spans="1:11" x14ac:dyDescent="0.2">
      <c r="A21" s="29" t="s">
        <v>374</v>
      </c>
      <c r="B21" s="35" t="s">
        <v>242</v>
      </c>
      <c r="C21" s="9">
        <v>95.497382199</v>
      </c>
      <c r="D21" s="9" t="str">
        <f>IF($B21="N/A","N/A",IF(C21&gt;98,"No",IF(C21&lt;8,"No","Yes")))</f>
        <v>Yes</v>
      </c>
      <c r="E21" s="9">
        <v>95.510735198000006</v>
      </c>
      <c r="F21" s="9" t="str">
        <f>IF($B21="N/A","N/A",IF(E21&gt;98,"No",IF(E21&lt;8,"No","Yes")))</f>
        <v>Yes</v>
      </c>
      <c r="G21" s="9">
        <v>93.894899535999997</v>
      </c>
      <c r="H21" s="9" t="str">
        <f>IF($B21="N/A","N/A",IF(G21&gt;98,"No",IF(G21&lt;8,"No","Yes")))</f>
        <v>Yes</v>
      </c>
      <c r="I21" s="10">
        <v>1.4E-2</v>
      </c>
      <c r="J21" s="10">
        <v>-1.69</v>
      </c>
      <c r="K21" s="9" t="str">
        <f t="shared" si="0"/>
        <v>Yes</v>
      </c>
    </row>
    <row r="22" spans="1:11" x14ac:dyDescent="0.2">
      <c r="A22" s="29" t="s">
        <v>375</v>
      </c>
      <c r="B22" s="60" t="s">
        <v>224</v>
      </c>
      <c r="C22" s="9">
        <v>0.1047120419</v>
      </c>
      <c r="D22" s="9" t="str">
        <f>IF($B22="N/A","N/A",IF(C22&gt;5,"No",IF(C22&lt;=0,"No","Yes")))</f>
        <v>Yes</v>
      </c>
      <c r="E22" s="9">
        <v>0</v>
      </c>
      <c r="F22" s="9" t="str">
        <f>IF($B22="N/A","N/A",IF(E22&gt;5,"No",IF(E22&lt;=0,"No","Yes")))</f>
        <v>No</v>
      </c>
      <c r="G22" s="9">
        <v>0</v>
      </c>
      <c r="H22" s="9" t="str">
        <f>IF($B22="N/A","N/A",IF(G22&gt;5,"No",IF(G22&lt;=0,"No","Yes")))</f>
        <v>No</v>
      </c>
      <c r="I22" s="10">
        <v>-100</v>
      </c>
      <c r="J22" s="10" t="s">
        <v>1745</v>
      </c>
      <c r="K22" s="9" t="str">
        <f t="shared" si="0"/>
        <v>N/A</v>
      </c>
    </row>
    <row r="23" spans="1:11" ht="12" customHeight="1" x14ac:dyDescent="0.2">
      <c r="A23" s="161" t="s">
        <v>1633</v>
      </c>
      <c r="B23" s="162"/>
      <c r="C23" s="162"/>
      <c r="D23" s="162"/>
      <c r="E23" s="162"/>
      <c r="F23" s="162"/>
      <c r="G23" s="162"/>
      <c r="H23" s="162"/>
      <c r="I23" s="162"/>
      <c r="J23" s="162"/>
      <c r="K23" s="163"/>
    </row>
    <row r="24" spans="1:11" x14ac:dyDescent="0.2">
      <c r="A24" s="156" t="s">
        <v>1631</v>
      </c>
      <c r="B24" s="157"/>
      <c r="C24" s="157"/>
      <c r="D24" s="157"/>
      <c r="E24" s="157"/>
      <c r="F24" s="157"/>
      <c r="G24" s="157"/>
      <c r="H24" s="157"/>
      <c r="I24" s="157"/>
      <c r="J24" s="157"/>
      <c r="K24" s="158"/>
    </row>
    <row r="25" spans="1:11" x14ac:dyDescent="0.2">
      <c r="A25" s="159" t="s">
        <v>1732</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2017-05-15T20:05:28Z</dcterms:modified>
  <dc:language>English</dc:language>
</cp:coreProperties>
</file>